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12" windowWidth="23256" windowHeight="12276" firstSheet="33" activeTab="44"/>
  </bookViews>
  <sheets>
    <sheet name="Sheet1" sheetId="1" r:id="rId1"/>
    <sheet name="20170601" sheetId="2" r:id="rId2"/>
    <sheet name="20170602" sheetId="3" r:id="rId3"/>
    <sheet name="20170603" sheetId="4" r:id="rId4"/>
    <sheet name="20170605" sheetId="6" r:id="rId5"/>
    <sheet name="20170606" sheetId="7" r:id="rId6"/>
    <sheet name="20170607" sheetId="8" r:id="rId7"/>
    <sheet name="20170608" sheetId="9" r:id="rId8"/>
    <sheet name="20170609" sheetId="10" r:id="rId9"/>
    <sheet name="20170612" sheetId="13" r:id="rId10"/>
    <sheet name="20170613" sheetId="14" r:id="rId11"/>
    <sheet name="20170614" sheetId="15" r:id="rId12"/>
    <sheet name="20170615" sheetId="16" r:id="rId13"/>
    <sheet name="20170616" sheetId="17" r:id="rId14"/>
    <sheet name="20170619" sheetId="20" r:id="rId15"/>
    <sheet name="20170620" sheetId="21" r:id="rId16"/>
    <sheet name="20170621" sheetId="22" r:id="rId17"/>
    <sheet name="20170622" sheetId="23" r:id="rId18"/>
    <sheet name="20170623" sheetId="24" r:id="rId19"/>
    <sheet name="20170626" sheetId="27" r:id="rId20"/>
    <sheet name="20170627" sheetId="28" r:id="rId21"/>
    <sheet name="20170628" sheetId="29" r:id="rId22"/>
    <sheet name="20170629" sheetId="30" r:id="rId23"/>
    <sheet name="20170630" sheetId="31" r:id="rId24"/>
    <sheet name="20170703" sheetId="34" r:id="rId25"/>
    <sheet name="20170704" sheetId="35" r:id="rId26"/>
    <sheet name="20170705" sheetId="36" r:id="rId27"/>
    <sheet name="20170706" sheetId="37" r:id="rId28"/>
    <sheet name="20170707" sheetId="38" r:id="rId29"/>
    <sheet name="20170710" sheetId="41" r:id="rId30"/>
    <sheet name="20170711" sheetId="42" r:id="rId31"/>
    <sheet name="20170712" sheetId="43" r:id="rId32"/>
    <sheet name="20170713" sheetId="44" r:id="rId33"/>
    <sheet name="20170714" sheetId="45" r:id="rId34"/>
    <sheet name="20170717" sheetId="48" r:id="rId35"/>
    <sheet name="20170718" sheetId="49" r:id="rId36"/>
    <sheet name="20170719" sheetId="50" r:id="rId37"/>
    <sheet name="20170720" sheetId="51" r:id="rId38"/>
    <sheet name="20170721" sheetId="52" r:id="rId39"/>
    <sheet name="20170724" sheetId="55" r:id="rId40"/>
    <sheet name="20170725" sheetId="56" r:id="rId41"/>
    <sheet name="20170726" sheetId="57" r:id="rId42"/>
    <sheet name="20170727" sheetId="58" r:id="rId43"/>
    <sheet name="20170728" sheetId="59" r:id="rId44"/>
    <sheet name="20170731" sheetId="62" r:id="rId45"/>
  </sheets>
  <calcPr calcId="125725" refMode="R1C1"/>
</workbook>
</file>

<file path=xl/calcChain.xml><?xml version="1.0" encoding="utf-8"?>
<calcChain xmlns="http://schemas.openxmlformats.org/spreadsheetml/2006/main">
  <c r="F5" i="62"/>
  <c r="L48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L36" s="1"/>
  <c r="J36"/>
  <c r="I36"/>
  <c r="F36"/>
  <c r="K35"/>
  <c r="J35"/>
  <c r="I35"/>
  <c r="F35"/>
  <c r="J31"/>
  <c r="I31"/>
  <c r="K31" s="1"/>
  <c r="H31"/>
  <c r="E31"/>
  <c r="J30"/>
  <c r="I30"/>
  <c r="K30" s="1"/>
  <c r="H30"/>
  <c r="E30"/>
  <c r="J29"/>
  <c r="I29"/>
  <c r="H29"/>
  <c r="E29"/>
  <c r="J25"/>
  <c r="I25"/>
  <c r="K25" s="1"/>
  <c r="H25"/>
  <c r="E25"/>
  <c r="J24"/>
  <c r="I24"/>
  <c r="H24"/>
  <c r="E24"/>
  <c r="J23"/>
  <c r="I23"/>
  <c r="K23" s="1"/>
  <c r="H23"/>
  <c r="E23"/>
  <c r="J19"/>
  <c r="K19" s="1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9"/>
  <c r="K48"/>
  <c r="L48" s="1"/>
  <c r="J48"/>
  <c r="I48"/>
  <c r="F48"/>
  <c r="K47"/>
  <c r="J47"/>
  <c r="I47"/>
  <c r="F47"/>
  <c r="K46"/>
  <c r="J46"/>
  <c r="I46"/>
  <c r="F46"/>
  <c r="K45"/>
  <c r="J45"/>
  <c r="I45"/>
  <c r="F45"/>
  <c r="L44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L36" s="1"/>
  <c r="I36"/>
  <c r="F36"/>
  <c r="K35"/>
  <c r="J35"/>
  <c r="I35"/>
  <c r="F35"/>
  <c r="J31"/>
  <c r="I31"/>
  <c r="H31"/>
  <c r="E31"/>
  <c r="J30"/>
  <c r="K30" s="1"/>
  <c r="I30"/>
  <c r="H30"/>
  <c r="E30"/>
  <c r="J29"/>
  <c r="I29"/>
  <c r="H29"/>
  <c r="E29"/>
  <c r="J25"/>
  <c r="I25"/>
  <c r="H25"/>
  <c r="E25"/>
  <c r="J24"/>
  <c r="I24"/>
  <c r="H24"/>
  <c r="E24"/>
  <c r="J23"/>
  <c r="I23"/>
  <c r="K23" s="1"/>
  <c r="H23"/>
  <c r="E23"/>
  <c r="J19"/>
  <c r="I19"/>
  <c r="K19" s="1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8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L42" s="1"/>
  <c r="J42"/>
  <c r="I42"/>
  <c r="F42"/>
  <c r="K41"/>
  <c r="J41"/>
  <c r="I41"/>
  <c r="F41"/>
  <c r="K40"/>
  <c r="J40"/>
  <c r="L40" s="1"/>
  <c r="I40"/>
  <c r="F40"/>
  <c r="K39"/>
  <c r="L39" s="1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K31" s="1"/>
  <c r="H31"/>
  <c r="E31"/>
  <c r="J30"/>
  <c r="I30"/>
  <c r="H30"/>
  <c r="E30"/>
  <c r="J29"/>
  <c r="I29"/>
  <c r="H29"/>
  <c r="E29"/>
  <c r="J25"/>
  <c r="I25"/>
  <c r="K25" s="1"/>
  <c r="H25"/>
  <c r="E25"/>
  <c r="J24"/>
  <c r="I24"/>
  <c r="K24" s="1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K15" s="1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7"/>
  <c r="L48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K31" s="1"/>
  <c r="H31"/>
  <c r="E31"/>
  <c r="J30"/>
  <c r="I30"/>
  <c r="K30" s="1"/>
  <c r="H30"/>
  <c r="E30"/>
  <c r="J29"/>
  <c r="I29"/>
  <c r="K29" s="1"/>
  <c r="H29"/>
  <c r="E29"/>
  <c r="J25"/>
  <c r="I25"/>
  <c r="K25" s="1"/>
  <c r="H25"/>
  <c r="E25"/>
  <c r="J24"/>
  <c r="I24"/>
  <c r="K24" s="1"/>
  <c r="H24"/>
  <c r="E24"/>
  <c r="J23"/>
  <c r="I23"/>
  <c r="K23" s="1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K13" s="1"/>
  <c r="H13"/>
  <c r="E13"/>
  <c r="D9"/>
  <c r="C9"/>
  <c r="L8"/>
  <c r="E8"/>
  <c r="E7"/>
  <c r="E6"/>
  <c r="J5"/>
  <c r="E5"/>
  <c r="F5" i="56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L43" s="1"/>
  <c r="J43"/>
  <c r="I43"/>
  <c r="F43"/>
  <c r="K42"/>
  <c r="J42"/>
  <c r="I42"/>
  <c r="F42"/>
  <c r="K41"/>
  <c r="J41"/>
  <c r="I41"/>
  <c r="F41"/>
  <c r="K40"/>
  <c r="J40"/>
  <c r="I40"/>
  <c r="F40"/>
  <c r="L39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5"/>
  <c r="L48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K25" s="1"/>
  <c r="I25"/>
  <c r="H25"/>
  <c r="E25"/>
  <c r="J24"/>
  <c r="I24"/>
  <c r="H24"/>
  <c r="E24"/>
  <c r="J23"/>
  <c r="I23"/>
  <c r="H23"/>
  <c r="E23"/>
  <c r="J19"/>
  <c r="K19" s="1"/>
  <c r="I19"/>
  <c r="H19"/>
  <c r="E19"/>
  <c r="J18"/>
  <c r="K18" s="1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2"/>
  <c r="L48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L40" s="1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K29" s="1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1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L40" s="1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50"/>
  <c r="L48"/>
  <c r="K48"/>
  <c r="J48"/>
  <c r="I48"/>
  <c r="F48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K29" s="1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9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L36" s="1"/>
  <c r="J36"/>
  <c r="I36"/>
  <c r="F36"/>
  <c r="K35"/>
  <c r="J35"/>
  <c r="I35"/>
  <c r="F35"/>
  <c r="J31"/>
  <c r="I31"/>
  <c r="K31" s="1"/>
  <c r="H31"/>
  <c r="E31"/>
  <c r="J30"/>
  <c r="I30"/>
  <c r="K30" s="1"/>
  <c r="H30"/>
  <c r="E30"/>
  <c r="J29"/>
  <c r="I29"/>
  <c r="H29"/>
  <c r="E29"/>
  <c r="J25"/>
  <c r="I25"/>
  <c r="K25" s="1"/>
  <c r="H25"/>
  <c r="E25"/>
  <c r="J24"/>
  <c r="I24"/>
  <c r="H24"/>
  <c r="E24"/>
  <c r="J23"/>
  <c r="I23"/>
  <c r="H23"/>
  <c r="E23"/>
  <c r="J19"/>
  <c r="I19"/>
  <c r="H19"/>
  <c r="E19"/>
  <c r="J18"/>
  <c r="I18"/>
  <c r="K18" s="1"/>
  <c r="H18"/>
  <c r="E18"/>
  <c r="J17"/>
  <c r="I17"/>
  <c r="K17" s="1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8"/>
  <c r="K48"/>
  <c r="J48"/>
  <c r="I48"/>
  <c r="F48"/>
  <c r="K47"/>
  <c r="L47" s="1"/>
  <c r="J47"/>
  <c r="I47"/>
  <c r="F47"/>
  <c r="L46"/>
  <c r="K46"/>
  <c r="J46"/>
  <c r="I46"/>
  <c r="F46"/>
  <c r="K45"/>
  <c r="J45"/>
  <c r="I45"/>
  <c r="F45"/>
  <c r="K44"/>
  <c r="J44"/>
  <c r="I44"/>
  <c r="F44"/>
  <c r="K43"/>
  <c r="L43" s="1"/>
  <c r="J43"/>
  <c r="I43"/>
  <c r="F43"/>
  <c r="L42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L37" s="1"/>
  <c r="I37"/>
  <c r="F37"/>
  <c r="K36"/>
  <c r="J36"/>
  <c r="L36" s="1"/>
  <c r="I36"/>
  <c r="F36"/>
  <c r="K35"/>
  <c r="J35"/>
  <c r="I35"/>
  <c r="F35"/>
  <c r="J31"/>
  <c r="I31"/>
  <c r="H31"/>
  <c r="E31"/>
  <c r="J30"/>
  <c r="I30"/>
  <c r="K30" s="1"/>
  <c r="H30"/>
  <c r="E30"/>
  <c r="J29"/>
  <c r="I29"/>
  <c r="H29"/>
  <c r="E29"/>
  <c r="J25"/>
  <c r="I25"/>
  <c r="K25" s="1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K17" s="1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5"/>
  <c r="K48"/>
  <c r="L48" s="1"/>
  <c r="J48"/>
  <c r="I48"/>
  <c r="F48"/>
  <c r="K47"/>
  <c r="L47" s="1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L40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K18" s="1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4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K25" s="1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3"/>
  <c r="L48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K19" s="1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2"/>
  <c r="K48"/>
  <c r="L48" s="1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K29" s="1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K15" s="1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1"/>
  <c r="K48"/>
  <c r="L48" s="1"/>
  <c r="J48"/>
  <c r="I48"/>
  <c r="F48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8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7"/>
  <c r="K48"/>
  <c r="L48" s="1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6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L40" s="1"/>
  <c r="J40"/>
  <c r="I40"/>
  <c r="F40"/>
  <c r="K39"/>
  <c r="J39"/>
  <c r="L39" s="1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K15" s="1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5"/>
  <c r="K48"/>
  <c r="J48"/>
  <c r="L48" s="1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L43" s="1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K15" s="1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4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1"/>
  <c r="K48"/>
  <c r="L48" s="1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K31" s="1"/>
  <c r="H31"/>
  <c r="E31"/>
  <c r="J30"/>
  <c r="I30"/>
  <c r="K30" s="1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0"/>
  <c r="L48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L40" s="1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9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8"/>
  <c r="K48"/>
  <c r="L48" s="1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K31" s="1"/>
  <c r="H31"/>
  <c r="E31"/>
  <c r="J30"/>
  <c r="I30"/>
  <c r="K30" s="1"/>
  <c r="H30"/>
  <c r="E30"/>
  <c r="J29"/>
  <c r="I29"/>
  <c r="K29" s="1"/>
  <c r="H29"/>
  <c r="E29"/>
  <c r="J25"/>
  <c r="I25"/>
  <c r="K25" s="1"/>
  <c r="H25"/>
  <c r="E25"/>
  <c r="J24"/>
  <c r="I24"/>
  <c r="H24"/>
  <c r="E24"/>
  <c r="J23"/>
  <c r="I23"/>
  <c r="K23" s="1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K13" s="1"/>
  <c r="H13"/>
  <c r="E13"/>
  <c r="D9"/>
  <c r="C9"/>
  <c r="L8"/>
  <c r="E8"/>
  <c r="E7"/>
  <c r="E6"/>
  <c r="J5"/>
  <c r="E5"/>
  <c r="F5" i="27"/>
  <c r="K48"/>
  <c r="J48"/>
  <c r="I48"/>
  <c r="F48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L40" s="1"/>
  <c r="J40"/>
  <c r="I40"/>
  <c r="F40"/>
  <c r="K39"/>
  <c r="J39"/>
  <c r="I39"/>
  <c r="F39"/>
  <c r="K38"/>
  <c r="J38"/>
  <c r="I38"/>
  <c r="F38"/>
  <c r="K37"/>
  <c r="J37"/>
  <c r="L37" s="1"/>
  <c r="I37"/>
  <c r="F37"/>
  <c r="K36"/>
  <c r="J36"/>
  <c r="L36" s="1"/>
  <c r="I36"/>
  <c r="F36"/>
  <c r="K35"/>
  <c r="J35"/>
  <c r="L35" s="1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4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L39" s="1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K25" s="1"/>
  <c r="I25"/>
  <c r="H25"/>
  <c r="E25"/>
  <c r="J24"/>
  <c r="I24"/>
  <c r="H24"/>
  <c r="E24"/>
  <c r="J23"/>
  <c r="I23"/>
  <c r="H23"/>
  <c r="E23"/>
  <c r="J19"/>
  <c r="I19"/>
  <c r="K19" s="1"/>
  <c r="H19"/>
  <c r="E19"/>
  <c r="J18"/>
  <c r="I18"/>
  <c r="H18"/>
  <c r="E18"/>
  <c r="J17"/>
  <c r="I17"/>
  <c r="K17" s="1"/>
  <c r="H17"/>
  <c r="E17"/>
  <c r="J16"/>
  <c r="I16"/>
  <c r="H16"/>
  <c r="E16"/>
  <c r="J15"/>
  <c r="I15"/>
  <c r="H15"/>
  <c r="E15"/>
  <c r="J14"/>
  <c r="I14"/>
  <c r="H14"/>
  <c r="E14"/>
  <c r="J13"/>
  <c r="I13"/>
  <c r="K13" s="1"/>
  <c r="H13"/>
  <c r="E13"/>
  <c r="D9"/>
  <c r="C9"/>
  <c r="L8"/>
  <c r="E8"/>
  <c r="E7"/>
  <c r="E6"/>
  <c r="J5"/>
  <c r="E5"/>
  <c r="F5" i="23"/>
  <c r="L48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2"/>
  <c r="K48"/>
  <c r="J48"/>
  <c r="I48"/>
  <c r="F48"/>
  <c r="K47"/>
  <c r="L47" s="1"/>
  <c r="J47"/>
  <c r="I47"/>
  <c r="F47"/>
  <c r="L46"/>
  <c r="K46"/>
  <c r="J46"/>
  <c r="I46"/>
  <c r="F46"/>
  <c r="K45"/>
  <c r="J45"/>
  <c r="I45"/>
  <c r="F45"/>
  <c r="K44"/>
  <c r="J44"/>
  <c r="I44"/>
  <c r="F44"/>
  <c r="K43"/>
  <c r="J43"/>
  <c r="I43"/>
  <c r="F43"/>
  <c r="K42"/>
  <c r="L42" s="1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K31" s="1"/>
  <c r="H31"/>
  <c r="E31"/>
  <c r="J30"/>
  <c r="I30"/>
  <c r="K30" s="1"/>
  <c r="H30"/>
  <c r="E30"/>
  <c r="J29"/>
  <c r="I29"/>
  <c r="H29"/>
  <c r="E29"/>
  <c r="J25"/>
  <c r="I25"/>
  <c r="H25"/>
  <c r="E25"/>
  <c r="J24"/>
  <c r="I24"/>
  <c r="K24" s="1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1"/>
  <c r="K48"/>
  <c r="L48" s="1"/>
  <c r="J48"/>
  <c r="I48"/>
  <c r="F48"/>
  <c r="L47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K30" s="1"/>
  <c r="H30"/>
  <c r="E30"/>
  <c r="J29"/>
  <c r="I29"/>
  <c r="H29"/>
  <c r="E29"/>
  <c r="J25"/>
  <c r="I25"/>
  <c r="H25"/>
  <c r="E25"/>
  <c r="J24"/>
  <c r="I24"/>
  <c r="K24" s="1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0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17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16"/>
  <c r="K48"/>
  <c r="L48" s="1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15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J44"/>
  <c r="I44"/>
  <c r="F44"/>
  <c r="K43"/>
  <c r="L43" s="1"/>
  <c r="J43"/>
  <c r="I43"/>
  <c r="F43"/>
  <c r="K42"/>
  <c r="J42"/>
  <c r="I42"/>
  <c r="F42"/>
  <c r="K41"/>
  <c r="J41"/>
  <c r="I41"/>
  <c r="F41"/>
  <c r="K40"/>
  <c r="J40"/>
  <c r="I40"/>
  <c r="F40"/>
  <c r="L39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L35" s="1"/>
  <c r="I35"/>
  <c r="F35"/>
  <c r="J31"/>
  <c r="I31"/>
  <c r="H31"/>
  <c r="E31"/>
  <c r="J30"/>
  <c r="I30"/>
  <c r="H30"/>
  <c r="E30"/>
  <c r="J29"/>
  <c r="K29" s="1"/>
  <c r="I29"/>
  <c r="H29"/>
  <c r="E29"/>
  <c r="J25"/>
  <c r="K25" s="1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14"/>
  <c r="K48"/>
  <c r="L48" s="1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K30" s="1"/>
  <c r="H30"/>
  <c r="E30"/>
  <c r="J29"/>
  <c r="I29"/>
  <c r="H29"/>
  <c r="E29"/>
  <c r="J25"/>
  <c r="I25"/>
  <c r="H25"/>
  <c r="E25"/>
  <c r="J24"/>
  <c r="I24"/>
  <c r="H24"/>
  <c r="E24"/>
  <c r="J23"/>
  <c r="I23"/>
  <c r="K23" s="1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K14" s="1"/>
  <c r="H14"/>
  <c r="E14"/>
  <c r="J13"/>
  <c r="I13"/>
  <c r="H13"/>
  <c r="E13"/>
  <c r="D9"/>
  <c r="C9"/>
  <c r="L8"/>
  <c r="E8"/>
  <c r="E7"/>
  <c r="E6"/>
  <c r="J5"/>
  <c r="E5"/>
  <c r="F5" i="13"/>
  <c r="L48"/>
  <c r="K48"/>
  <c r="J48"/>
  <c r="I48"/>
  <c r="F48"/>
  <c r="L47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L35" s="1"/>
  <c r="I35"/>
  <c r="F35"/>
  <c r="J31"/>
  <c r="I31"/>
  <c r="H31"/>
  <c r="E31"/>
  <c r="J30"/>
  <c r="I30"/>
  <c r="H30"/>
  <c r="E30"/>
  <c r="J29"/>
  <c r="I29"/>
  <c r="H29"/>
  <c r="E29"/>
  <c r="K25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10"/>
  <c r="K48"/>
  <c r="L48" s="1"/>
  <c r="J48"/>
  <c r="I48"/>
  <c r="F48"/>
  <c r="L47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L43" s="1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K25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K16" s="1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9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L43" s="1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8"/>
  <c r="L48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K30" s="1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7"/>
  <c r="L48"/>
  <c r="K48"/>
  <c r="J48"/>
  <c r="I48"/>
  <c r="F48"/>
  <c r="K47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K29" s="1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K18" s="1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6"/>
  <c r="K48"/>
  <c r="J48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K29" s="1"/>
  <c r="I29"/>
  <c r="H29"/>
  <c r="E29"/>
  <c r="J25"/>
  <c r="I25"/>
  <c r="H25"/>
  <c r="E25"/>
  <c r="J24"/>
  <c r="I24"/>
  <c r="K24" s="1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4"/>
  <c r="K48"/>
  <c r="L48" s="1"/>
  <c r="J48"/>
  <c r="I48"/>
  <c r="F48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3"/>
  <c r="K48"/>
  <c r="J48"/>
  <c r="L48" s="1"/>
  <c r="I48"/>
  <c r="F48"/>
  <c r="K47"/>
  <c r="L47" s="1"/>
  <c r="J47"/>
  <c r="I47"/>
  <c r="F47"/>
  <c r="K46"/>
  <c r="J46"/>
  <c r="I46"/>
  <c r="F46"/>
  <c r="K45"/>
  <c r="J45"/>
  <c r="I45"/>
  <c r="F45"/>
  <c r="K44"/>
  <c r="J44"/>
  <c r="I44"/>
  <c r="F44"/>
  <c r="K43"/>
  <c r="J43"/>
  <c r="I43"/>
  <c r="F43"/>
  <c r="K42"/>
  <c r="J42"/>
  <c r="I42"/>
  <c r="F42"/>
  <c r="K41"/>
  <c r="J41"/>
  <c r="I41"/>
  <c r="F41"/>
  <c r="K40"/>
  <c r="J40"/>
  <c r="I40"/>
  <c r="F40"/>
  <c r="K39"/>
  <c r="J39"/>
  <c r="I39"/>
  <c r="F39"/>
  <c r="K38"/>
  <c r="J38"/>
  <c r="I38"/>
  <c r="F38"/>
  <c r="K37"/>
  <c r="J37"/>
  <c r="I37"/>
  <c r="F37"/>
  <c r="K36"/>
  <c r="L36" s="1"/>
  <c r="J36"/>
  <c r="I36"/>
  <c r="F36"/>
  <c r="K35"/>
  <c r="J35"/>
  <c r="I35"/>
  <c r="F35"/>
  <c r="J31"/>
  <c r="I31"/>
  <c r="H31"/>
  <c r="E31"/>
  <c r="J30"/>
  <c r="I30"/>
  <c r="H30"/>
  <c r="E30"/>
  <c r="J29"/>
  <c r="I29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F5" i="2"/>
  <c r="K48"/>
  <c r="J48"/>
  <c r="I48"/>
  <c r="F48"/>
  <c r="K47"/>
  <c r="J47"/>
  <c r="I47"/>
  <c r="F47"/>
  <c r="K46"/>
  <c r="J46"/>
  <c r="I46"/>
  <c r="F46"/>
  <c r="K45"/>
  <c r="J45"/>
  <c r="I45"/>
  <c r="F45"/>
  <c r="K44"/>
  <c r="L44" s="1"/>
  <c r="J44"/>
  <c r="I44"/>
  <c r="F44"/>
  <c r="K43"/>
  <c r="L43" s="1"/>
  <c r="J43"/>
  <c r="I43"/>
  <c r="F43"/>
  <c r="K42"/>
  <c r="J42"/>
  <c r="I42"/>
  <c r="F42"/>
  <c r="K41"/>
  <c r="J41"/>
  <c r="I41"/>
  <c r="F41"/>
  <c r="K40"/>
  <c r="J40"/>
  <c r="L40" s="1"/>
  <c r="I40"/>
  <c r="F40"/>
  <c r="K39"/>
  <c r="J39"/>
  <c r="I39"/>
  <c r="F39"/>
  <c r="K38"/>
  <c r="J38"/>
  <c r="I38"/>
  <c r="F38"/>
  <c r="K37"/>
  <c r="J37"/>
  <c r="I37"/>
  <c r="F37"/>
  <c r="K36"/>
  <c r="J36"/>
  <c r="I36"/>
  <c r="F36"/>
  <c r="K35"/>
  <c r="J35"/>
  <c r="I35"/>
  <c r="F35"/>
  <c r="J31"/>
  <c r="I31"/>
  <c r="H31"/>
  <c r="E31"/>
  <c r="J30"/>
  <c r="I30"/>
  <c r="H30"/>
  <c r="E30"/>
  <c r="J29"/>
  <c r="I29"/>
  <c r="K29" s="1"/>
  <c r="H29"/>
  <c r="E29"/>
  <c r="J25"/>
  <c r="I25"/>
  <c r="H25"/>
  <c r="E25"/>
  <c r="J24"/>
  <c r="I24"/>
  <c r="H24"/>
  <c r="E24"/>
  <c r="J23"/>
  <c r="I23"/>
  <c r="H23"/>
  <c r="E23"/>
  <c r="J19"/>
  <c r="I19"/>
  <c r="H19"/>
  <c r="E19"/>
  <c r="J18"/>
  <c r="I18"/>
  <c r="H18"/>
  <c r="E18"/>
  <c r="J17"/>
  <c r="I17"/>
  <c r="H17"/>
  <c r="E17"/>
  <c r="J16"/>
  <c r="I16"/>
  <c r="H16"/>
  <c r="E16"/>
  <c r="J15"/>
  <c r="I15"/>
  <c r="H15"/>
  <c r="E15"/>
  <c r="J14"/>
  <c r="I14"/>
  <c r="H14"/>
  <c r="E14"/>
  <c r="J13"/>
  <c r="I13"/>
  <c r="H13"/>
  <c r="E13"/>
  <c r="D9"/>
  <c r="C9"/>
  <c r="L8"/>
  <c r="E8"/>
  <c r="E7"/>
  <c r="E6"/>
  <c r="J5"/>
  <c r="E5"/>
  <c r="L8" i="1"/>
  <c r="E9" i="62" l="1"/>
  <c r="L46"/>
  <c r="L45"/>
  <c r="L41"/>
  <c r="L39"/>
  <c r="L40"/>
  <c r="L38"/>
  <c r="K17"/>
  <c r="K18"/>
  <c r="K16"/>
  <c r="L42"/>
  <c r="L44"/>
  <c r="L43"/>
  <c r="L37"/>
  <c r="L35"/>
  <c r="K24"/>
  <c r="K15"/>
  <c r="K29"/>
  <c r="K14"/>
  <c r="K13"/>
  <c r="E9" i="59"/>
  <c r="L39"/>
  <c r="L40"/>
  <c r="L38"/>
  <c r="L46"/>
  <c r="L47"/>
  <c r="L45"/>
  <c r="L41"/>
  <c r="K16"/>
  <c r="K17"/>
  <c r="K18"/>
  <c r="L43"/>
  <c r="L42"/>
  <c r="L37"/>
  <c r="L35"/>
  <c r="K25"/>
  <c r="K24"/>
  <c r="K31"/>
  <c r="K29"/>
  <c r="K15"/>
  <c r="K14"/>
  <c r="K13"/>
  <c r="E9" i="58"/>
  <c r="L45"/>
  <c r="L48"/>
  <c r="L46"/>
  <c r="L47"/>
  <c r="L41"/>
  <c r="L38"/>
  <c r="K19"/>
  <c r="K17"/>
  <c r="K18"/>
  <c r="K16"/>
  <c r="L44"/>
  <c r="L43"/>
  <c r="L37"/>
  <c r="L36"/>
  <c r="L35"/>
  <c r="K23"/>
  <c r="K30"/>
  <c r="K29"/>
  <c r="K14"/>
  <c r="K13"/>
  <c r="E9" i="57"/>
  <c r="L40"/>
  <c r="L46"/>
  <c r="L47"/>
  <c r="L45"/>
  <c r="L41"/>
  <c r="L39"/>
  <c r="L38"/>
  <c r="K19"/>
  <c r="K17"/>
  <c r="K18"/>
  <c r="K16"/>
  <c r="L35"/>
  <c r="L44"/>
  <c r="L43"/>
  <c r="L42"/>
  <c r="L37"/>
  <c r="L36"/>
  <c r="K15"/>
  <c r="K14"/>
  <c r="E9" i="56"/>
  <c r="L40"/>
  <c r="L48"/>
  <c r="L46"/>
  <c r="L47"/>
  <c r="L45"/>
  <c r="L41"/>
  <c r="L38"/>
  <c r="K17"/>
  <c r="K19"/>
  <c r="K18"/>
  <c r="K16"/>
  <c r="L35"/>
  <c r="L44"/>
  <c r="L42"/>
  <c r="L37"/>
  <c r="L36"/>
  <c r="K23"/>
  <c r="K30"/>
  <c r="K29"/>
  <c r="K14"/>
  <c r="K25"/>
  <c r="K24"/>
  <c r="K31"/>
  <c r="K15"/>
  <c r="K13"/>
  <c r="E9" i="55"/>
  <c r="L46"/>
  <c r="L45"/>
  <c r="L41"/>
  <c r="L39"/>
  <c r="L40"/>
  <c r="L38"/>
  <c r="K17"/>
  <c r="K16"/>
  <c r="L43"/>
  <c r="L42"/>
  <c r="L35"/>
  <c r="L44"/>
  <c r="L37"/>
  <c r="L36"/>
  <c r="K31"/>
  <c r="K29"/>
  <c r="K14"/>
  <c r="K24"/>
  <c r="K23"/>
  <c r="K30"/>
  <c r="K15"/>
  <c r="K13"/>
  <c r="E9" i="52"/>
  <c r="L46"/>
  <c r="L45"/>
  <c r="L41"/>
  <c r="L39"/>
  <c r="L38"/>
  <c r="K17"/>
  <c r="K16"/>
  <c r="K19"/>
  <c r="K18"/>
  <c r="L43"/>
  <c r="L37"/>
  <c r="L36"/>
  <c r="L35"/>
  <c r="L42"/>
  <c r="K23"/>
  <c r="K14"/>
  <c r="K13"/>
  <c r="K25"/>
  <c r="K24"/>
  <c r="K31"/>
  <c r="K30"/>
  <c r="K15"/>
  <c r="E9" i="51"/>
  <c r="L48"/>
  <c r="L46"/>
  <c r="L45"/>
  <c r="L41"/>
  <c r="L39"/>
  <c r="L38"/>
  <c r="K19"/>
  <c r="K17"/>
  <c r="K18"/>
  <c r="K16"/>
  <c r="L42"/>
  <c r="L43"/>
  <c r="L37"/>
  <c r="L36"/>
  <c r="L35"/>
  <c r="K29"/>
  <c r="K14"/>
  <c r="K25"/>
  <c r="K24"/>
  <c r="K23"/>
  <c r="K31"/>
  <c r="K30"/>
  <c r="K15"/>
  <c r="K13"/>
  <c r="E9" i="50"/>
  <c r="L41"/>
  <c r="L46"/>
  <c r="L47"/>
  <c r="L45"/>
  <c r="L39"/>
  <c r="L40"/>
  <c r="L38"/>
  <c r="K17"/>
  <c r="K18"/>
  <c r="K19"/>
  <c r="K16"/>
  <c r="L36"/>
  <c r="L43"/>
  <c r="L42"/>
  <c r="L37"/>
  <c r="L35"/>
  <c r="K14"/>
  <c r="K13"/>
  <c r="K25"/>
  <c r="K24"/>
  <c r="K23"/>
  <c r="K31"/>
  <c r="K30"/>
  <c r="K15"/>
  <c r="E9" i="49"/>
  <c r="L48"/>
  <c r="L40"/>
  <c r="L46"/>
  <c r="L45"/>
  <c r="L41"/>
  <c r="L39"/>
  <c r="L38"/>
  <c r="K19"/>
  <c r="K16"/>
  <c r="L42"/>
  <c r="L43"/>
  <c r="L37"/>
  <c r="L35"/>
  <c r="K15"/>
  <c r="K13"/>
  <c r="K24"/>
  <c r="K23"/>
  <c r="K29"/>
  <c r="K14"/>
  <c r="E9" i="48"/>
  <c r="L38"/>
  <c r="L48"/>
  <c r="L45"/>
  <c r="L41"/>
  <c r="L39"/>
  <c r="L40"/>
  <c r="K19"/>
  <c r="K18"/>
  <c r="K16"/>
  <c r="L44"/>
  <c r="L35"/>
  <c r="K24"/>
  <c r="K23"/>
  <c r="K31"/>
  <c r="K29"/>
  <c r="K15"/>
  <c r="K14"/>
  <c r="K13"/>
  <c r="E9" i="45"/>
  <c r="L46"/>
  <c r="L41"/>
  <c r="L38"/>
  <c r="L45"/>
  <c r="L39"/>
  <c r="K17"/>
  <c r="K19"/>
  <c r="K16"/>
  <c r="L42"/>
  <c r="L36"/>
  <c r="L35"/>
  <c r="L43"/>
  <c r="L37"/>
  <c r="K23"/>
  <c r="K15"/>
  <c r="K25"/>
  <c r="K24"/>
  <c r="K31"/>
  <c r="K30"/>
  <c r="K29"/>
  <c r="K14"/>
  <c r="K13"/>
  <c r="E9" i="44"/>
  <c r="L48"/>
  <c r="L39"/>
  <c r="L40"/>
  <c r="L46"/>
  <c r="L45"/>
  <c r="L41"/>
  <c r="L38"/>
  <c r="K16"/>
  <c r="K19"/>
  <c r="K17"/>
  <c r="K18"/>
  <c r="L43"/>
  <c r="L37"/>
  <c r="L35"/>
  <c r="L42"/>
  <c r="L36"/>
  <c r="K13"/>
  <c r="K24"/>
  <c r="K23"/>
  <c r="K31"/>
  <c r="K30"/>
  <c r="K29"/>
  <c r="K15"/>
  <c r="K14"/>
  <c r="E9" i="43"/>
  <c r="L38"/>
  <c r="L46"/>
  <c r="L45"/>
  <c r="L41"/>
  <c r="L39"/>
  <c r="L40"/>
  <c r="K17"/>
  <c r="K18"/>
  <c r="K16"/>
  <c r="L43"/>
  <c r="L42"/>
  <c r="L36"/>
  <c r="L44"/>
  <c r="L37"/>
  <c r="L35"/>
  <c r="K15"/>
  <c r="K25"/>
  <c r="K24"/>
  <c r="K23"/>
  <c r="K31"/>
  <c r="K30"/>
  <c r="K29"/>
  <c r="K14"/>
  <c r="K13"/>
  <c r="E9" i="42"/>
  <c r="L38"/>
  <c r="L46"/>
  <c r="L45"/>
  <c r="L41"/>
  <c r="L39"/>
  <c r="L40"/>
  <c r="K19"/>
  <c r="K17"/>
  <c r="K18"/>
  <c r="K16"/>
  <c r="L43"/>
  <c r="L42"/>
  <c r="L36"/>
  <c r="L44"/>
  <c r="L37"/>
  <c r="L35"/>
  <c r="K23"/>
  <c r="K31"/>
  <c r="K25"/>
  <c r="K24"/>
  <c r="K30"/>
  <c r="K14"/>
  <c r="K13"/>
  <c r="E9" i="41"/>
  <c r="L46"/>
  <c r="L47"/>
  <c r="L45"/>
  <c r="L41"/>
  <c r="L39"/>
  <c r="L40"/>
  <c r="L38"/>
  <c r="K16"/>
  <c r="K19"/>
  <c r="K17"/>
  <c r="K18"/>
  <c r="L37"/>
  <c r="L36"/>
  <c r="L43"/>
  <c r="L42"/>
  <c r="L35"/>
  <c r="K14"/>
  <c r="K13"/>
  <c r="K25"/>
  <c r="K24"/>
  <c r="K23"/>
  <c r="K31"/>
  <c r="K30"/>
  <c r="K29"/>
  <c r="K15"/>
  <c r="E9" i="38"/>
  <c r="L48"/>
  <c r="L38"/>
  <c r="L46"/>
  <c r="L45"/>
  <c r="L41"/>
  <c r="L39"/>
  <c r="L40"/>
  <c r="K19"/>
  <c r="K17"/>
  <c r="K18"/>
  <c r="K16"/>
  <c r="L43"/>
  <c r="L42"/>
  <c r="L44"/>
  <c r="L37"/>
  <c r="L36"/>
  <c r="L35"/>
  <c r="K25"/>
  <c r="K24"/>
  <c r="K23"/>
  <c r="K31"/>
  <c r="K30"/>
  <c r="K29"/>
  <c r="K15"/>
  <c r="K14"/>
  <c r="K13"/>
  <c r="E9" i="37"/>
  <c r="L41"/>
  <c r="L46"/>
  <c r="L47"/>
  <c r="L45"/>
  <c r="L39"/>
  <c r="L40"/>
  <c r="L38"/>
  <c r="K19"/>
  <c r="K17"/>
  <c r="K18"/>
  <c r="K16"/>
  <c r="L44"/>
  <c r="L37"/>
  <c r="L36"/>
  <c r="L43"/>
  <c r="L42"/>
  <c r="L35"/>
  <c r="K14"/>
  <c r="K25"/>
  <c r="K24"/>
  <c r="K23"/>
  <c r="K31"/>
  <c r="K30"/>
  <c r="K29"/>
  <c r="K15"/>
  <c r="K13"/>
  <c r="E9" i="36"/>
  <c r="L48"/>
  <c r="L46"/>
  <c r="L45"/>
  <c r="L41"/>
  <c r="L38"/>
  <c r="K19"/>
  <c r="K17"/>
  <c r="K18"/>
  <c r="K16"/>
  <c r="L42"/>
  <c r="L36"/>
  <c r="L35"/>
  <c r="L43"/>
  <c r="L37"/>
  <c r="K29"/>
  <c r="K25"/>
  <c r="K24"/>
  <c r="K23"/>
  <c r="K31"/>
  <c r="K30"/>
  <c r="K14"/>
  <c r="K13"/>
  <c r="E9" i="35"/>
  <c r="L46"/>
  <c r="L47"/>
  <c r="L45"/>
  <c r="L41"/>
  <c r="L39"/>
  <c r="L40"/>
  <c r="L38"/>
  <c r="K17"/>
  <c r="K19"/>
  <c r="K18"/>
  <c r="K16"/>
  <c r="L44"/>
  <c r="L37"/>
  <c r="L36"/>
  <c r="L42"/>
  <c r="L35"/>
  <c r="K25"/>
  <c r="K24"/>
  <c r="K23"/>
  <c r="K31"/>
  <c r="K30"/>
  <c r="K29"/>
  <c r="K14"/>
  <c r="K13"/>
  <c r="E9" i="34"/>
  <c r="L48"/>
  <c r="L39"/>
  <c r="L38"/>
  <c r="L46"/>
  <c r="L47"/>
  <c r="L45"/>
  <c r="L41"/>
  <c r="L40"/>
  <c r="K19"/>
  <c r="K17"/>
  <c r="K18"/>
  <c r="K16"/>
  <c r="L36"/>
  <c r="L44"/>
  <c r="L43"/>
  <c r="L42"/>
  <c r="L37"/>
  <c r="L35"/>
  <c r="K25"/>
  <c r="K24"/>
  <c r="K23"/>
  <c r="K31"/>
  <c r="K30"/>
  <c r="K29"/>
  <c r="K15"/>
  <c r="K14"/>
  <c r="K13"/>
  <c r="E9" i="31"/>
  <c r="L40"/>
  <c r="L38"/>
  <c r="L46"/>
  <c r="L45"/>
  <c r="L41"/>
  <c r="L39"/>
  <c r="K19"/>
  <c r="K17"/>
  <c r="K18"/>
  <c r="K16"/>
  <c r="L43"/>
  <c r="L42"/>
  <c r="L36"/>
  <c r="L44"/>
  <c r="L37"/>
  <c r="L35"/>
  <c r="K25"/>
  <c r="K15"/>
  <c r="K24"/>
  <c r="K23"/>
  <c r="K29"/>
  <c r="K14"/>
  <c r="K13"/>
  <c r="E9" i="30"/>
  <c r="L46"/>
  <c r="L47"/>
  <c r="L45"/>
  <c r="L41"/>
  <c r="L39"/>
  <c r="L38"/>
  <c r="K19"/>
  <c r="K17"/>
  <c r="K18"/>
  <c r="K16"/>
  <c r="L44"/>
  <c r="L37"/>
  <c r="L36"/>
  <c r="L43"/>
  <c r="L42"/>
  <c r="L35"/>
  <c r="K29"/>
  <c r="K25"/>
  <c r="K24"/>
  <c r="K23"/>
  <c r="K31"/>
  <c r="K30"/>
  <c r="K15"/>
  <c r="K14"/>
  <c r="K13"/>
  <c r="E9" i="29"/>
  <c r="L48"/>
  <c r="L46"/>
  <c r="L47"/>
  <c r="L45"/>
  <c r="L41"/>
  <c r="L39"/>
  <c r="L40"/>
  <c r="L38"/>
  <c r="K19"/>
  <c r="K17"/>
  <c r="K18"/>
  <c r="K16"/>
  <c r="L44"/>
  <c r="L43"/>
  <c r="L42"/>
  <c r="L37"/>
  <c r="L36"/>
  <c r="L35"/>
  <c r="K25"/>
  <c r="K24"/>
  <c r="K23"/>
  <c r="K31"/>
  <c r="K30"/>
  <c r="K29"/>
  <c r="K15"/>
  <c r="K14"/>
  <c r="K13"/>
  <c r="E9" i="28"/>
  <c r="L39"/>
  <c r="L46"/>
  <c r="L47"/>
  <c r="L45"/>
  <c r="L41"/>
  <c r="L40"/>
  <c r="L38"/>
  <c r="K19"/>
  <c r="K17"/>
  <c r="K18"/>
  <c r="K16"/>
  <c r="L43"/>
  <c r="L37"/>
  <c r="L36"/>
  <c r="L35"/>
  <c r="L44"/>
  <c r="L42"/>
  <c r="K14"/>
  <c r="K24"/>
  <c r="K15"/>
  <c r="E9" i="27"/>
  <c r="L48"/>
  <c r="L46"/>
  <c r="L47"/>
  <c r="L45"/>
  <c r="L41"/>
  <c r="L39"/>
  <c r="L38"/>
  <c r="K17"/>
  <c r="K18"/>
  <c r="K19"/>
  <c r="K16"/>
  <c r="L43"/>
  <c r="L42"/>
  <c r="K29"/>
  <c r="K25"/>
  <c r="K24"/>
  <c r="K23"/>
  <c r="K31"/>
  <c r="K30"/>
  <c r="K15"/>
  <c r="K14"/>
  <c r="K13"/>
  <c r="E9" i="24"/>
  <c r="L46"/>
  <c r="L48"/>
  <c r="L45"/>
  <c r="L41"/>
  <c r="L40"/>
  <c r="L38"/>
  <c r="K18"/>
  <c r="K16"/>
  <c r="L43"/>
  <c r="L35"/>
  <c r="L44"/>
  <c r="L42"/>
  <c r="L37"/>
  <c r="L36"/>
  <c r="K23"/>
  <c r="K30"/>
  <c r="K29"/>
  <c r="K24"/>
  <c r="K31"/>
  <c r="K15"/>
  <c r="K14"/>
  <c r="E9" i="23"/>
  <c r="L46"/>
  <c r="L47"/>
  <c r="L45"/>
  <c r="L41"/>
  <c r="L39"/>
  <c r="L40"/>
  <c r="L38"/>
  <c r="K19"/>
  <c r="K17"/>
  <c r="K18"/>
  <c r="K16"/>
  <c r="L44"/>
  <c r="L43"/>
  <c r="L42"/>
  <c r="L37"/>
  <c r="L36"/>
  <c r="L35"/>
  <c r="K25"/>
  <c r="K24"/>
  <c r="K23"/>
  <c r="K31"/>
  <c r="K30"/>
  <c r="K29"/>
  <c r="K15"/>
  <c r="K14"/>
  <c r="K13"/>
  <c r="E9" i="22"/>
  <c r="L38"/>
  <c r="L48"/>
  <c r="L45"/>
  <c r="L41"/>
  <c r="L39"/>
  <c r="L40"/>
  <c r="K16"/>
  <c r="K19"/>
  <c r="K17"/>
  <c r="K18"/>
  <c r="L37"/>
  <c r="L36"/>
  <c r="L44"/>
  <c r="L43"/>
  <c r="L35"/>
  <c r="K23"/>
  <c r="K25"/>
  <c r="K29"/>
  <c r="K15"/>
  <c r="K14"/>
  <c r="K13"/>
  <c r="E9" i="21"/>
  <c r="L39"/>
  <c r="L46"/>
  <c r="L45"/>
  <c r="L41"/>
  <c r="L40"/>
  <c r="L38"/>
  <c r="K19"/>
  <c r="K17"/>
  <c r="K18"/>
  <c r="K16"/>
  <c r="L43"/>
  <c r="L37"/>
  <c r="L35"/>
  <c r="L44"/>
  <c r="L42"/>
  <c r="L36"/>
  <c r="K31"/>
  <c r="K25"/>
  <c r="K23"/>
  <c r="K29"/>
  <c r="K15"/>
  <c r="K14"/>
  <c r="K13"/>
  <c r="E9" i="20"/>
  <c r="L48"/>
  <c r="L40"/>
  <c r="L46"/>
  <c r="L45"/>
  <c r="L41"/>
  <c r="L39"/>
  <c r="L38"/>
  <c r="K19"/>
  <c r="K17"/>
  <c r="K18"/>
  <c r="K16"/>
  <c r="L43"/>
  <c r="L42"/>
  <c r="L36"/>
  <c r="L44"/>
  <c r="L37"/>
  <c r="L35"/>
  <c r="K25"/>
  <c r="K24"/>
  <c r="K23"/>
  <c r="K31"/>
  <c r="K30"/>
  <c r="K29"/>
  <c r="K15"/>
  <c r="K14"/>
  <c r="K13"/>
  <c r="E9" i="17"/>
  <c r="L47"/>
  <c r="L48"/>
  <c r="L46"/>
  <c r="L45"/>
  <c r="L41"/>
  <c r="L39"/>
  <c r="L40"/>
  <c r="L38"/>
  <c r="K19"/>
  <c r="K17"/>
  <c r="K18"/>
  <c r="K16"/>
  <c r="L44"/>
  <c r="L43"/>
  <c r="L42"/>
  <c r="L37"/>
  <c r="L36"/>
  <c r="L35"/>
  <c r="K29"/>
  <c r="K13"/>
  <c r="K25"/>
  <c r="K24"/>
  <c r="K23"/>
  <c r="K31"/>
  <c r="K30"/>
  <c r="K15"/>
  <c r="K14"/>
  <c r="E9" i="16"/>
  <c r="L38"/>
  <c r="L46"/>
  <c r="L45"/>
  <c r="L41"/>
  <c r="L39"/>
  <c r="L40"/>
  <c r="K19"/>
  <c r="K17"/>
  <c r="K18"/>
  <c r="K16"/>
  <c r="L43"/>
  <c r="L35"/>
  <c r="L44"/>
  <c r="L42"/>
  <c r="L37"/>
  <c r="L36"/>
  <c r="K29"/>
  <c r="K25"/>
  <c r="K24"/>
  <c r="K23"/>
  <c r="K31"/>
  <c r="K30"/>
  <c r="K15"/>
  <c r="K14"/>
  <c r="K13"/>
  <c r="E9" i="15"/>
  <c r="L48"/>
  <c r="L46"/>
  <c r="L45"/>
  <c r="L41"/>
  <c r="L38"/>
  <c r="L40"/>
  <c r="K18"/>
  <c r="K16"/>
  <c r="K19"/>
  <c r="K17"/>
  <c r="L44"/>
  <c r="L37"/>
  <c r="L42"/>
  <c r="L36"/>
  <c r="K30"/>
  <c r="K24"/>
  <c r="K23"/>
  <c r="K31"/>
  <c r="K15"/>
  <c r="K14"/>
  <c r="K13"/>
  <c r="E9" i="14"/>
  <c r="L46"/>
  <c r="L45"/>
  <c r="L41"/>
  <c r="L39"/>
  <c r="L40"/>
  <c r="L38"/>
  <c r="K19"/>
  <c r="K17"/>
  <c r="K18"/>
  <c r="K16"/>
  <c r="L43"/>
  <c r="L35"/>
  <c r="L44"/>
  <c r="L42"/>
  <c r="L37"/>
  <c r="L36"/>
  <c r="K29"/>
  <c r="K15"/>
  <c r="K13"/>
  <c r="K25"/>
  <c r="K24"/>
  <c r="K31"/>
  <c r="E9" i="13"/>
  <c r="L46"/>
  <c r="L45"/>
  <c r="L41"/>
  <c r="L39"/>
  <c r="L40"/>
  <c r="L38"/>
  <c r="K19"/>
  <c r="K16"/>
  <c r="K17"/>
  <c r="K18"/>
  <c r="L44"/>
  <c r="L43"/>
  <c r="L42"/>
  <c r="L37"/>
  <c r="L36"/>
  <c r="K29"/>
  <c r="K24"/>
  <c r="K23"/>
  <c r="K31"/>
  <c r="K30"/>
  <c r="K15"/>
  <c r="K14"/>
  <c r="K13"/>
  <c r="E9" i="10"/>
  <c r="L39"/>
  <c r="L46"/>
  <c r="L45"/>
  <c r="L41"/>
  <c r="L40"/>
  <c r="L38"/>
  <c r="K19"/>
  <c r="K17"/>
  <c r="K18"/>
  <c r="L37"/>
  <c r="L35"/>
  <c r="L42"/>
  <c r="L36"/>
  <c r="K30"/>
  <c r="K15"/>
  <c r="K24"/>
  <c r="K23"/>
  <c r="K31"/>
  <c r="K29"/>
  <c r="K14"/>
  <c r="K13"/>
  <c r="E9" i="9"/>
  <c r="L47"/>
  <c r="L48"/>
  <c r="L46"/>
  <c r="L45"/>
  <c r="L41"/>
  <c r="L39"/>
  <c r="L40"/>
  <c r="L38"/>
  <c r="K17"/>
  <c r="K18"/>
  <c r="K19"/>
  <c r="K16"/>
  <c r="L36"/>
  <c r="L44"/>
  <c r="L42"/>
  <c r="L37"/>
  <c r="L35"/>
  <c r="K15"/>
  <c r="K14"/>
  <c r="K25"/>
  <c r="K24"/>
  <c r="K23"/>
  <c r="K31"/>
  <c r="K30"/>
  <c r="K29"/>
  <c r="K13"/>
  <c r="E9" i="8"/>
  <c r="L46"/>
  <c r="L45"/>
  <c r="L41"/>
  <c r="L39"/>
  <c r="L40"/>
  <c r="L38"/>
  <c r="K17"/>
  <c r="K16"/>
  <c r="K19"/>
  <c r="K18"/>
  <c r="L43"/>
  <c r="L35"/>
  <c r="L44"/>
  <c r="L42"/>
  <c r="L37"/>
  <c r="L36"/>
  <c r="K25"/>
  <c r="K24"/>
  <c r="K23"/>
  <c r="K31"/>
  <c r="K29"/>
  <c r="K15"/>
  <c r="K14"/>
  <c r="K13"/>
  <c r="E9" i="7"/>
  <c r="L47"/>
  <c r="L46"/>
  <c r="L45"/>
  <c r="L41"/>
  <c r="L39"/>
  <c r="L40"/>
  <c r="L38"/>
  <c r="K19"/>
  <c r="K17"/>
  <c r="K16"/>
  <c r="L43"/>
  <c r="L35"/>
  <c r="L44"/>
  <c r="L42"/>
  <c r="L37"/>
  <c r="L36"/>
  <c r="K25"/>
  <c r="K15"/>
  <c r="K14"/>
  <c r="K24"/>
  <c r="K23"/>
  <c r="K31"/>
  <c r="K30"/>
  <c r="K13"/>
  <c r="E9" i="6"/>
  <c r="L48"/>
  <c r="L39"/>
  <c r="L38"/>
  <c r="L46"/>
  <c r="L45"/>
  <c r="L41"/>
  <c r="L40"/>
  <c r="K17"/>
  <c r="K19"/>
  <c r="K18"/>
  <c r="K16"/>
  <c r="L42"/>
  <c r="L36"/>
  <c r="L44"/>
  <c r="L43"/>
  <c r="L37"/>
  <c r="L35"/>
  <c r="K15"/>
  <c r="K14"/>
  <c r="K13"/>
  <c r="K25"/>
  <c r="K23"/>
  <c r="K31"/>
  <c r="K30"/>
  <c r="E9" i="4"/>
  <c r="L46"/>
  <c r="L47"/>
  <c r="L45"/>
  <c r="L41"/>
  <c r="L39"/>
  <c r="L40"/>
  <c r="L38"/>
  <c r="K19"/>
  <c r="K17"/>
  <c r="K18"/>
  <c r="K16"/>
  <c r="L43"/>
  <c r="L42"/>
  <c r="L37"/>
  <c r="L36"/>
  <c r="L35"/>
  <c r="K30"/>
  <c r="K29"/>
  <c r="K25"/>
  <c r="K24"/>
  <c r="K23"/>
  <c r="K31"/>
  <c r="K15"/>
  <c r="K14"/>
  <c r="K13"/>
  <c r="E9" i="3"/>
  <c r="L46"/>
  <c r="L45"/>
  <c r="L41"/>
  <c r="L39"/>
  <c r="L40"/>
  <c r="L38"/>
  <c r="K19"/>
  <c r="K18"/>
  <c r="K16"/>
  <c r="K17"/>
  <c r="L43"/>
  <c r="L37"/>
  <c r="L44"/>
  <c r="L42"/>
  <c r="L35"/>
  <c r="K15"/>
  <c r="K25"/>
  <c r="K24"/>
  <c r="K23"/>
  <c r="K31"/>
  <c r="K30"/>
  <c r="K29"/>
  <c r="K14"/>
  <c r="K13"/>
  <c r="E9" i="2"/>
  <c r="L48"/>
  <c r="L46"/>
  <c r="L47"/>
  <c r="L45"/>
  <c r="L41"/>
  <c r="L39"/>
  <c r="L38"/>
  <c r="K19"/>
  <c r="K17"/>
  <c r="K18"/>
  <c r="K16"/>
  <c r="L42"/>
  <c r="L37"/>
  <c r="L36"/>
  <c r="L35"/>
  <c r="K25"/>
  <c r="K24"/>
  <c r="K23"/>
  <c r="K13"/>
  <c r="K31"/>
  <c r="K30"/>
  <c r="K15"/>
  <c r="K14"/>
  <c r="E5" i="1"/>
  <c r="J5"/>
  <c r="E6"/>
  <c r="E7"/>
  <c r="E8"/>
  <c r="C9"/>
  <c r="F5" s="1"/>
  <c r="D9"/>
  <c r="E13"/>
  <c r="H13"/>
  <c r="I13"/>
  <c r="J13"/>
  <c r="K13"/>
  <c r="E14"/>
  <c r="H14"/>
  <c r="I14"/>
  <c r="K14" s="1"/>
  <c r="J14"/>
  <c r="E15"/>
  <c r="H15"/>
  <c r="I15"/>
  <c r="J15"/>
  <c r="K15"/>
  <c r="E16"/>
  <c r="H16"/>
  <c r="I16"/>
  <c r="J16"/>
  <c r="K16"/>
  <c r="E17"/>
  <c r="H17"/>
  <c r="I17"/>
  <c r="K17" s="1"/>
  <c r="J17"/>
  <c r="E18"/>
  <c r="H18"/>
  <c r="I18"/>
  <c r="J18"/>
  <c r="K18"/>
  <c r="E19"/>
  <c r="H19"/>
  <c r="I19"/>
  <c r="J19"/>
  <c r="E23"/>
  <c r="H23"/>
  <c r="I23"/>
  <c r="J23"/>
  <c r="E24"/>
  <c r="H24"/>
  <c r="I24"/>
  <c r="K24" s="1"/>
  <c r="J24"/>
  <c r="E25"/>
  <c r="H25"/>
  <c r="I25"/>
  <c r="J25"/>
  <c r="K25"/>
  <c r="E29"/>
  <c r="H29"/>
  <c r="I29"/>
  <c r="J29"/>
  <c r="K29"/>
  <c r="E30"/>
  <c r="H30"/>
  <c r="I30"/>
  <c r="K30" s="1"/>
  <c r="J30"/>
  <c r="E31"/>
  <c r="H31"/>
  <c r="I31"/>
  <c r="J31"/>
  <c r="F35"/>
  <c r="I35"/>
  <c r="J35"/>
  <c r="L35" s="1"/>
  <c r="K35"/>
  <c r="F36"/>
  <c r="I36"/>
  <c r="J36"/>
  <c r="K36"/>
  <c r="F37"/>
  <c r="I37"/>
  <c r="J37"/>
  <c r="L37" s="1"/>
  <c r="K37"/>
  <c r="F38"/>
  <c r="I38"/>
  <c r="J38"/>
  <c r="K38"/>
  <c r="L38"/>
  <c r="F39"/>
  <c r="I39"/>
  <c r="J39"/>
  <c r="K39"/>
  <c r="L39"/>
  <c r="F40"/>
  <c r="I40"/>
  <c r="J40"/>
  <c r="L40" s="1"/>
  <c r="K40"/>
  <c r="F41"/>
  <c r="I41"/>
  <c r="J41"/>
  <c r="K41"/>
  <c r="L41"/>
  <c r="F42"/>
  <c r="I42"/>
  <c r="J42"/>
  <c r="L42" s="1"/>
  <c r="K42"/>
  <c r="F43"/>
  <c r="I43"/>
  <c r="J43"/>
  <c r="K43"/>
  <c r="L43"/>
  <c r="F44"/>
  <c r="I44"/>
  <c r="J44"/>
  <c r="K44"/>
  <c r="F45"/>
  <c r="I45"/>
  <c r="J45"/>
  <c r="K45"/>
  <c r="F46"/>
  <c r="I46"/>
  <c r="J46"/>
  <c r="K46"/>
  <c r="L46"/>
  <c r="F47"/>
  <c r="I47"/>
  <c r="J47"/>
  <c r="L47" s="1"/>
  <c r="K47"/>
  <c r="F48"/>
  <c r="I48"/>
  <c r="J48"/>
  <c r="K48"/>
  <c r="L48"/>
  <c r="K19" l="1"/>
  <c r="K31"/>
  <c r="K23"/>
  <c r="E9"/>
  <c r="L45"/>
  <c r="L36"/>
  <c r="L44"/>
</calcChain>
</file>

<file path=xl/sharedStrings.xml><?xml version="1.0" encoding="utf-8"?>
<sst xmlns="http://schemas.openxmlformats.org/spreadsheetml/2006/main" count="4902" uniqueCount="293">
  <si>
    <r>
      <rPr>
        <sz val="11"/>
        <color theme="1"/>
        <rFont val="新細明體"/>
        <family val="2"/>
      </rPr>
      <t>十大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</rPr>
      <t>所有契約</t>
    </r>
    <r>
      <rPr>
        <sz val="11"/>
        <color theme="1"/>
        <rFont val="Calibri"/>
        <family val="2"/>
      </rPr>
      <t>)</t>
    </r>
    <phoneticPr fontId="2" type="noConversion"/>
  </si>
  <si>
    <r>
      <rPr>
        <sz val="11"/>
        <color theme="1"/>
        <rFont val="新細明體"/>
        <family val="2"/>
      </rPr>
      <t>五大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</rPr>
      <t>所有契約</t>
    </r>
    <r>
      <rPr>
        <sz val="11"/>
        <color theme="1"/>
        <rFont val="Calibri"/>
        <family val="2"/>
      </rPr>
      <t>)</t>
    </r>
    <phoneticPr fontId="2" type="noConversion"/>
  </si>
  <si>
    <r>
      <rPr>
        <sz val="11"/>
        <color theme="1"/>
        <rFont val="新細明體"/>
        <family val="2"/>
      </rPr>
      <t>十大</t>
    </r>
    <r>
      <rPr>
        <sz val="11"/>
        <color theme="1"/>
        <rFont val="Calibri"/>
        <family val="2"/>
      </rPr>
      <t>(yyyyMM)</t>
    </r>
    <phoneticPr fontId="2" type="noConversion"/>
  </si>
  <si>
    <r>
      <rPr>
        <sz val="11"/>
        <color theme="1"/>
        <rFont val="新細明體"/>
        <family val="2"/>
      </rPr>
      <t>五大</t>
    </r>
    <r>
      <rPr>
        <sz val="11"/>
        <color theme="1"/>
        <rFont val="Calibri"/>
        <family val="2"/>
      </rPr>
      <t>(yyyyMM)</t>
    </r>
    <phoneticPr fontId="2" type="noConversion"/>
  </si>
  <si>
    <r>
      <rPr>
        <sz val="11"/>
        <color theme="1"/>
        <rFont val="新細明體"/>
        <family val="2"/>
      </rPr>
      <t>外資</t>
    </r>
    <phoneticPr fontId="2" type="noConversion"/>
  </si>
  <si>
    <r>
      <rPr>
        <sz val="11"/>
        <color theme="1"/>
        <rFont val="新細明體"/>
        <family val="2"/>
      </rPr>
      <t>投信</t>
    </r>
    <phoneticPr fontId="2" type="noConversion"/>
  </si>
  <si>
    <r>
      <rPr>
        <sz val="11"/>
        <color theme="1"/>
        <rFont val="新細明體"/>
        <family val="2"/>
      </rPr>
      <t>自營商</t>
    </r>
    <phoneticPr fontId="2" type="noConversion"/>
  </si>
  <si>
    <r>
      <rPr>
        <sz val="11"/>
        <color theme="1"/>
        <rFont val="新細明體"/>
        <family val="2"/>
      </rPr>
      <t>賣權</t>
    </r>
    <phoneticPr fontId="2" type="noConversion"/>
  </si>
  <si>
    <t xml:space="preserve"> </t>
    <phoneticPr fontId="2" type="noConversion"/>
  </si>
  <si>
    <r>
      <rPr>
        <sz val="11"/>
        <color theme="1"/>
        <rFont val="新細明體"/>
        <family val="2"/>
      </rPr>
      <t>買權</t>
    </r>
    <phoneticPr fontId="2" type="noConversion"/>
  </si>
  <si>
    <r>
      <rPr>
        <sz val="11"/>
        <color theme="1"/>
        <rFont val="細明體"/>
        <family val="3"/>
        <charset val="136"/>
      </rPr>
      <t>淨部位增減</t>
    </r>
    <phoneticPr fontId="2" type="noConversion"/>
  </si>
  <si>
    <r>
      <rPr>
        <sz val="11"/>
        <color theme="1"/>
        <rFont val="新細明體"/>
        <family val="2"/>
      </rPr>
      <t>賣方</t>
    </r>
    <phoneticPr fontId="2" type="noConversion"/>
  </si>
  <si>
    <r>
      <rPr>
        <sz val="11"/>
        <color theme="1"/>
        <rFont val="新細明體"/>
        <family val="2"/>
      </rPr>
      <t>買方</t>
    </r>
    <phoneticPr fontId="2" type="noConversion"/>
  </si>
  <si>
    <r>
      <rPr>
        <sz val="11"/>
        <color theme="1"/>
        <rFont val="新細明體"/>
        <family val="2"/>
      </rPr>
      <t>差額</t>
    </r>
    <phoneticPr fontId="2" type="noConversion"/>
  </si>
  <si>
    <r>
      <rPr>
        <sz val="11"/>
        <color theme="1"/>
        <rFont val="新細明體"/>
        <family val="2"/>
      </rPr>
      <t>身份</t>
    </r>
    <phoneticPr fontId="2" type="noConversion"/>
  </si>
  <si>
    <r>
      <rPr>
        <sz val="11"/>
        <color theme="1"/>
        <rFont val="新細明體"/>
        <family val="2"/>
      </rPr>
      <t>權別</t>
    </r>
    <phoneticPr fontId="2" type="noConversion"/>
  </si>
  <si>
    <r>
      <rPr>
        <b/>
        <sz val="11"/>
        <color theme="1"/>
        <rFont val="新細明體"/>
        <family val="1"/>
        <charset val="136"/>
      </rPr>
      <t>多空變化</t>
    </r>
    <phoneticPr fontId="2" type="noConversion"/>
  </si>
  <si>
    <r>
      <rPr>
        <b/>
        <sz val="11"/>
        <color theme="1"/>
        <rFont val="新細明體"/>
        <family val="1"/>
        <charset val="136"/>
      </rPr>
      <t>今日</t>
    </r>
    <phoneticPr fontId="2" type="noConversion"/>
  </si>
  <si>
    <r>
      <rPr>
        <b/>
        <sz val="11"/>
        <color theme="1"/>
        <rFont val="新細明體"/>
        <family val="1"/>
        <charset val="136"/>
      </rPr>
      <t>昨日</t>
    </r>
    <phoneticPr fontId="2" type="noConversion"/>
  </si>
  <si>
    <r>
      <rPr>
        <b/>
        <sz val="11"/>
        <color theme="1"/>
        <rFont val="新細明體"/>
        <family val="1"/>
        <charset val="136"/>
      </rPr>
      <t>選擇權</t>
    </r>
    <phoneticPr fontId="2" type="noConversion"/>
  </si>
  <si>
    <t>外資</t>
    <phoneticPr fontId="2" type="noConversion"/>
  </si>
  <si>
    <t>投信</t>
    <phoneticPr fontId="2" type="noConversion"/>
  </si>
  <si>
    <t>自營商</t>
    <phoneticPr fontId="2" type="noConversion"/>
  </si>
  <si>
    <r>
      <rPr>
        <sz val="11"/>
        <color theme="1"/>
        <rFont val="新細明體"/>
        <family val="2"/>
      </rPr>
      <t>空單</t>
    </r>
    <phoneticPr fontId="2" type="noConversion"/>
  </si>
  <si>
    <r>
      <rPr>
        <sz val="11"/>
        <color theme="1"/>
        <rFont val="新細明體"/>
        <family val="2"/>
      </rPr>
      <t>多單</t>
    </r>
    <phoneticPr fontId="2" type="noConversion"/>
  </si>
  <si>
    <t>淨額</t>
    <phoneticPr fontId="2" type="noConversion"/>
  </si>
  <si>
    <t>空單</t>
    <phoneticPr fontId="2" type="noConversion"/>
  </si>
  <si>
    <t>多單</t>
    <phoneticPr fontId="2" type="noConversion"/>
  </si>
  <si>
    <t>身分</t>
    <phoneticPr fontId="2" type="noConversion"/>
  </si>
  <si>
    <t>多空變化</t>
    <phoneticPr fontId="2" type="noConversion"/>
  </si>
  <si>
    <t>今日</t>
    <phoneticPr fontId="2" type="noConversion"/>
  </si>
  <si>
    <t>昨日</t>
    <phoneticPr fontId="2" type="noConversion"/>
  </si>
  <si>
    <t>金融期</t>
    <phoneticPr fontId="2" type="noConversion"/>
  </si>
  <si>
    <r>
      <rPr>
        <sz val="11"/>
        <color theme="1"/>
        <rFont val="新細明體"/>
        <family val="2"/>
      </rPr>
      <t>淨額</t>
    </r>
    <phoneticPr fontId="2" type="noConversion"/>
  </si>
  <si>
    <r>
      <rPr>
        <b/>
        <sz val="11"/>
        <color theme="1"/>
        <rFont val="新細明體"/>
        <family val="1"/>
        <charset val="136"/>
      </rPr>
      <t>小台</t>
    </r>
    <phoneticPr fontId="2" type="noConversion"/>
  </si>
  <si>
    <r>
      <rPr>
        <b/>
        <sz val="11"/>
        <color theme="1"/>
        <rFont val="新細明體"/>
        <family val="1"/>
        <charset val="136"/>
      </rPr>
      <t>大台</t>
    </r>
    <phoneticPr fontId="2" type="noConversion"/>
  </si>
  <si>
    <r>
      <rPr>
        <b/>
        <sz val="11"/>
        <color theme="1"/>
        <rFont val="新細明體"/>
        <family val="1"/>
        <charset val="136"/>
      </rPr>
      <t>昨日信用交易統計</t>
    </r>
    <phoneticPr fontId="2" type="noConversion"/>
  </si>
  <si>
    <r>
      <rPr>
        <sz val="11"/>
        <color theme="1"/>
        <rFont val="新細明體"/>
        <family val="2"/>
      </rPr>
      <t>合計</t>
    </r>
    <phoneticPr fontId="2" type="noConversion"/>
  </si>
  <si>
    <r>
      <rPr>
        <sz val="11"/>
        <color theme="1"/>
        <rFont val="新細明體"/>
        <family val="2"/>
      </rPr>
      <t>自營商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</rPr>
      <t>避險</t>
    </r>
    <r>
      <rPr>
        <sz val="11"/>
        <color theme="1"/>
        <rFont val="Calibri"/>
        <family val="2"/>
      </rPr>
      <t>)</t>
    </r>
    <phoneticPr fontId="2" type="noConversion"/>
  </si>
  <si>
    <r>
      <t>6</t>
    </r>
    <r>
      <rPr>
        <b/>
        <sz val="11"/>
        <color theme="1"/>
        <rFont val="新細明體"/>
        <family val="1"/>
        <charset val="136"/>
      </rPr>
      <t>月</t>
    </r>
    <r>
      <rPr>
        <b/>
        <sz val="11"/>
        <color theme="1"/>
        <rFont val="Calibri"/>
        <family val="2"/>
      </rPr>
      <t>3</t>
    </r>
    <r>
      <rPr>
        <b/>
        <sz val="11"/>
        <color theme="1"/>
        <rFont val="新細明體"/>
        <family val="1"/>
        <charset val="136"/>
      </rPr>
      <t>日</t>
    </r>
    <phoneticPr fontId="2" type="noConversion"/>
  </si>
  <si>
    <r>
      <t>6</t>
    </r>
    <r>
      <rPr>
        <b/>
        <sz val="11"/>
        <color theme="1"/>
        <rFont val="新細明體"/>
        <family val="1"/>
        <charset val="136"/>
      </rPr>
      <t>月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新細明體"/>
        <family val="1"/>
        <charset val="136"/>
      </rPr>
      <t>日</t>
    </r>
    <phoneticPr fontId="2" type="noConversion"/>
  </si>
  <si>
    <r>
      <rPr>
        <b/>
        <sz val="11"/>
        <color theme="1"/>
        <rFont val="新細明體"/>
        <family val="1"/>
        <charset val="136"/>
      </rPr>
      <t>昨日變化</t>
    </r>
    <phoneticPr fontId="2" type="noConversion"/>
  </si>
  <si>
    <r>
      <rPr>
        <b/>
        <sz val="11"/>
        <color theme="1"/>
        <rFont val="新細明體"/>
        <family val="1"/>
        <charset val="136"/>
      </rPr>
      <t>散戶摩台留倉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口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</si>
  <si>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成交比重</t>
    </r>
    <phoneticPr fontId="2" type="noConversion"/>
  </si>
  <si>
    <r>
      <rPr>
        <b/>
        <sz val="11"/>
        <color theme="1"/>
        <rFont val="新細明體"/>
        <family val="1"/>
        <charset val="136"/>
      </rPr>
      <t>差額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億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</si>
  <si>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賣出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億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</si>
  <si>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買進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億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</si>
  <si>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現貨</t>
    </r>
    <phoneticPr fontId="2" type="noConversion"/>
  </si>
  <si>
    <r>
      <rPr>
        <b/>
        <sz val="14"/>
        <color theme="1"/>
        <rFont val="新細明體"/>
        <family val="1"/>
        <charset val="136"/>
      </rPr>
      <t>三大法人</t>
    </r>
    <r>
      <rPr>
        <b/>
        <sz val="14"/>
        <color theme="1"/>
        <rFont val="Calibri"/>
        <family val="2"/>
      </rPr>
      <t>/</t>
    </r>
    <r>
      <rPr>
        <b/>
        <sz val="14"/>
        <color theme="1"/>
        <rFont val="新細明體"/>
        <family val="1"/>
        <charset val="136"/>
      </rPr>
      <t>大額交易人</t>
    </r>
    <r>
      <rPr>
        <b/>
        <sz val="14"/>
        <color theme="1"/>
        <rFont val="Calibri"/>
        <family val="2"/>
      </rPr>
      <t xml:space="preserve"> (yyyy/MM/dd) </t>
    </r>
    <r>
      <rPr>
        <b/>
        <sz val="14"/>
        <color theme="1"/>
        <rFont val="新細明體"/>
        <family val="1"/>
        <charset val="136"/>
      </rPr>
      <t>期貨選擇權留倉部位變化</t>
    </r>
    <phoneticPr fontId="2" type="noConversion"/>
  </si>
  <si>
    <t>現貨指數</t>
    <phoneticPr fontId="2" type="noConversion"/>
  </si>
  <si>
    <t>台指期近月</t>
    <phoneticPr fontId="2" type="noConversion"/>
  </si>
  <si>
    <t>台指期今日漲跌</t>
    <phoneticPr fontId="2" type="noConversion"/>
  </si>
  <si>
    <t>▲40</t>
  </si>
  <si>
    <t>五大(2017_x000D_									06)</t>
    <phoneticPr fontId="2" type="noConversion"/>
  </si>
  <si>
    <t>十大(2017_x000D_									06)</t>
    <phoneticPr fontId="2" type="noConversion"/>
  </si>
  <si>
    <t>十大(2017_x000D_									06)</t>
    <phoneticPr fontId="2" type="noConversion"/>
  </si>
  <si>
    <t>五大(2017_x000D_									06)</t>
    <phoneticPr fontId="2" type="noConversion"/>
  </si>
  <si>
    <t>資增1億</t>
  </si>
  <si>
    <t>券減2358張</t>
  </si>
  <si>
    <t>三大法人/大額交易人 (2017/6/1) 期貨選擇權留倉部位變化</t>
    <phoneticPr fontId="2" type="noConversion"/>
  </si>
  <si>
    <t>▲65</t>
  </si>
  <si>
    <t>五大(2017_x000D_									06)</t>
    <phoneticPr fontId="2" type="noConversion"/>
  </si>
  <si>
    <t>十大(2017_x000D_									06)</t>
    <phoneticPr fontId="2" type="noConversion"/>
  </si>
  <si>
    <t>資增4億</t>
  </si>
  <si>
    <t>券增10620張</t>
  </si>
  <si>
    <t>三大法人/大額交易人 (2017/6/2) 期貨選擇權留倉部位變化</t>
    <phoneticPr fontId="2" type="noConversion"/>
  </si>
  <si>
    <t>▲23</t>
  </si>
  <si>
    <t>十大(2017_x000D_									06)</t>
    <phoneticPr fontId="2" type="noConversion"/>
  </si>
  <si>
    <t>十大(2017_x000D_									06)</t>
    <phoneticPr fontId="2" type="noConversion"/>
  </si>
  <si>
    <t>五大(2017_x000D_									06)</t>
    <phoneticPr fontId="2" type="noConversion"/>
  </si>
  <si>
    <t>券減5805張</t>
  </si>
  <si>
    <t>三大法人/大額交易人 (2017/6/3) 期貨選擇權留倉部位變化</t>
    <phoneticPr fontId="2" type="noConversion"/>
  </si>
  <si>
    <t>▲44</t>
  </si>
  <si>
    <t>十大(2017_x000D_									06)</t>
    <phoneticPr fontId="2" type="noConversion"/>
  </si>
  <si>
    <t>五大(2017_x000D_									06)</t>
    <phoneticPr fontId="2" type="noConversion"/>
  </si>
  <si>
    <t>資增5億</t>
  </si>
  <si>
    <t>券減5834張</t>
  </si>
  <si>
    <t>三大法人/大額交易人 (2017/6/5) 期貨選擇權留倉部位變化</t>
    <phoneticPr fontId="2" type="noConversion"/>
  </si>
  <si>
    <t>▼-17</t>
  </si>
  <si>
    <t>十大(2017_x000D_									06)</t>
    <phoneticPr fontId="2" type="noConversion"/>
  </si>
  <si>
    <t>五大(2017_x000D_									06)</t>
    <phoneticPr fontId="2" type="noConversion"/>
  </si>
  <si>
    <t>十大(2017_x000D_									06)</t>
    <phoneticPr fontId="2" type="noConversion"/>
  </si>
  <si>
    <t>資增3億</t>
  </si>
  <si>
    <t>券減8904張</t>
  </si>
  <si>
    <t>三大法人/大額交易人 (2017/6/6) 期貨選擇權留倉部位變化</t>
    <phoneticPr fontId="2" type="noConversion"/>
  </si>
  <si>
    <t>▲7</t>
  </si>
  <si>
    <t>十大(2017_x000D_									06)</t>
    <phoneticPr fontId="2" type="noConversion"/>
  </si>
  <si>
    <t>五大(2017_x000D_									06)</t>
    <phoneticPr fontId="2" type="noConversion"/>
  </si>
  <si>
    <t>券增14654張</t>
  </si>
  <si>
    <t>三大法人/大額交易人 (2017/6/7) 期貨選擇權留倉部位變化</t>
    <phoneticPr fontId="2" type="noConversion"/>
  </si>
  <si>
    <t>▲20</t>
  </si>
  <si>
    <t>五大(2017_x000D_									06)</t>
    <phoneticPr fontId="2" type="noConversion"/>
  </si>
  <si>
    <t>十大(2017_x000D_									06)</t>
    <phoneticPr fontId="2" type="noConversion"/>
  </si>
  <si>
    <t>五大(2017_x000D_									06)</t>
    <phoneticPr fontId="2" type="noConversion"/>
  </si>
  <si>
    <t>資減3億</t>
  </si>
  <si>
    <t>券減1483張</t>
  </si>
  <si>
    <t>三大法人/大額交易人 (2017/6/8) 期貨選擇權留倉部位變化</t>
    <phoneticPr fontId="2" type="noConversion"/>
  </si>
  <si>
    <t>▼-20</t>
  </si>
  <si>
    <t>十大(2017_x000D_									06)</t>
    <phoneticPr fontId="2" type="noConversion"/>
  </si>
  <si>
    <t>五大(2017_x000D_									06)</t>
    <phoneticPr fontId="2" type="noConversion"/>
  </si>
  <si>
    <t>資增0億</t>
  </si>
  <si>
    <t>券增23995張</t>
  </si>
  <si>
    <t>三大法人/大額交易人 (2017/6/9) 期貨選擇權留倉部位變化</t>
    <phoneticPr fontId="2" type="noConversion"/>
  </si>
  <si>
    <t>▼-71</t>
  </si>
  <si>
    <t>五大(2017_x000D_									06)</t>
    <phoneticPr fontId="2" type="noConversion"/>
  </si>
  <si>
    <t>十大(2017_x000D_									06)</t>
    <phoneticPr fontId="2" type="noConversion"/>
  </si>
  <si>
    <t>五大(2017_x000D_									06)</t>
    <phoneticPr fontId="2" type="noConversion"/>
  </si>
  <si>
    <t>券增2461張</t>
  </si>
  <si>
    <t>三大法人/大額交易人 (2017/6/12) 期貨選擇權留倉部位變化</t>
    <phoneticPr fontId="2" type="noConversion"/>
  </si>
  <si>
    <t>▲19</t>
  </si>
  <si>
    <t>十大(2017_x000D_									06)</t>
    <phoneticPr fontId="2" type="noConversion"/>
  </si>
  <si>
    <t>五大(2017_x000D_									06)</t>
    <phoneticPr fontId="2" type="noConversion"/>
  </si>
  <si>
    <t>券減1538張</t>
  </si>
  <si>
    <t>三大法人/大額交易人 (2017/6/13) 期貨選擇權留倉部位變化</t>
    <phoneticPr fontId="2" type="noConversion"/>
  </si>
  <si>
    <t>十大(2017_x000D_									06)</t>
    <phoneticPr fontId="2" type="noConversion"/>
  </si>
  <si>
    <t>五大(2017_x000D_									06)</t>
    <phoneticPr fontId="2" type="noConversion"/>
  </si>
  <si>
    <t>券減10208張</t>
  </si>
  <si>
    <t>三大法人/大額交易人 (2017/6/14) 期貨選擇權留倉部位變化</t>
    <phoneticPr fontId="2" type="noConversion"/>
  </si>
  <si>
    <t>▲11</t>
  </si>
  <si>
    <t>十大(2017_x000D_									06)</t>
    <phoneticPr fontId="2" type="noConversion"/>
  </si>
  <si>
    <t>五大(2017_x000D_									06)</t>
    <phoneticPr fontId="2" type="noConversion"/>
  </si>
  <si>
    <t>資減10億</t>
  </si>
  <si>
    <t>券減22407張</t>
  </si>
  <si>
    <t>三大法人/大額交易人 (2017/6/15) 期貨選擇權留倉部位變化</t>
    <phoneticPr fontId="2" type="noConversion"/>
  </si>
  <si>
    <t>▼-6</t>
  </si>
  <si>
    <t>券增7512張</t>
  </si>
  <si>
    <t>三大法人/大額交易人 (2017/6/16) 期貨選擇權留倉部位變化</t>
    <phoneticPr fontId="2" type="noConversion"/>
  </si>
  <si>
    <t>▲3</t>
  </si>
  <si>
    <t>五大(2017_x000D_									06)</t>
    <phoneticPr fontId="2" type="noConversion"/>
  </si>
  <si>
    <t>十大(2017_x000D_									06)</t>
    <phoneticPr fontId="2" type="noConversion"/>
  </si>
  <si>
    <t>十大(2017_x000D_									06)</t>
    <phoneticPr fontId="2" type="noConversion"/>
  </si>
  <si>
    <t>五大(2017_x000D_									06)</t>
    <phoneticPr fontId="2" type="noConversion"/>
  </si>
  <si>
    <t>資增2億</t>
  </si>
  <si>
    <t>券增6429張</t>
  </si>
  <si>
    <t>三大法人/大額交易人 (2017/6/19) 期貨選擇權留倉部位變化</t>
    <phoneticPr fontId="2" type="noConversion"/>
  </si>
  <si>
    <t>▲43</t>
  </si>
  <si>
    <t>五大(2017_x000D_									06)</t>
    <phoneticPr fontId="2" type="noConversion"/>
  </si>
  <si>
    <t>五大(2017_x000D_									06)</t>
    <phoneticPr fontId="2" type="noConversion"/>
  </si>
  <si>
    <t>十大(2017_x000D_									06)</t>
    <phoneticPr fontId="2" type="noConversion"/>
  </si>
  <si>
    <t>券減14111張</t>
  </si>
  <si>
    <t>三大法人/大額交易人 (2017/6/20) 期貨選擇權留倉部位變化</t>
    <phoneticPr fontId="2" type="noConversion"/>
  </si>
  <si>
    <t>▼-22</t>
  </si>
  <si>
    <t>五大(2017_x000D_									07)</t>
    <phoneticPr fontId="2" type="noConversion"/>
  </si>
  <si>
    <t>十大(2017_x000D_									07)</t>
    <phoneticPr fontId="2" type="noConversion"/>
  </si>
  <si>
    <t>五大(2017_x000D_									07)</t>
    <phoneticPr fontId="2" type="noConversion"/>
  </si>
  <si>
    <t>十大(2017_x000D_									07)</t>
    <phoneticPr fontId="2" type="noConversion"/>
  </si>
  <si>
    <t>券減25431張</t>
  </si>
  <si>
    <t>三大法人/大額交易人 (2017/6/21) 期貨選擇權留倉部位變化</t>
    <phoneticPr fontId="2" type="noConversion"/>
  </si>
  <si>
    <t>▲18</t>
  </si>
  <si>
    <t>五大(2017_x000D_									07)</t>
    <phoneticPr fontId="2" type="noConversion"/>
  </si>
  <si>
    <t>十大(2017_x000D_									07)</t>
    <phoneticPr fontId="2" type="noConversion"/>
  </si>
  <si>
    <t>五大(2017_x000D_									07)</t>
    <phoneticPr fontId="2" type="noConversion"/>
  </si>
  <si>
    <t>資增6億</t>
  </si>
  <si>
    <t>券增402張</t>
  </si>
  <si>
    <t>三大法人/大額交易人 (2017/6/22) 期貨選擇權留倉部位變化</t>
    <phoneticPr fontId="2" type="noConversion"/>
  </si>
  <si>
    <t>▼-11</t>
  </si>
  <si>
    <t>五大(2017_x000D_									07)</t>
    <phoneticPr fontId="2" type="noConversion"/>
  </si>
  <si>
    <t>五大(2017_x000D_									07)</t>
    <phoneticPr fontId="2" type="noConversion"/>
  </si>
  <si>
    <t>十大(2017_x000D_									07)</t>
    <phoneticPr fontId="2" type="noConversion"/>
  </si>
  <si>
    <t>資減2億</t>
  </si>
  <si>
    <t>券增3233張</t>
  </si>
  <si>
    <t>三大法人/大額交易人 (2017/6/23) 期貨選擇權留倉部位變化</t>
    <phoneticPr fontId="2" type="noConversion"/>
  </si>
  <si>
    <t>十大(2017_x000D_									07)</t>
    <phoneticPr fontId="2" type="noConversion"/>
  </si>
  <si>
    <t>券減12994張</t>
  </si>
  <si>
    <t>三大法人/大額交易人 (2017/6/26) 期貨選擇權留倉部位變化</t>
    <phoneticPr fontId="2" type="noConversion"/>
  </si>
  <si>
    <t>▲13</t>
  </si>
  <si>
    <t>十大(2017_x000D_									07)</t>
    <phoneticPr fontId="2" type="noConversion"/>
  </si>
  <si>
    <t>五大(2017_x000D_									07)</t>
    <phoneticPr fontId="2" type="noConversion"/>
  </si>
  <si>
    <t>券增7957張</t>
  </si>
  <si>
    <t>三大法人/大額交易人 (2017/6/27) 期貨選擇權留倉部位變化</t>
    <phoneticPr fontId="2" type="noConversion"/>
  </si>
  <si>
    <t>十大(2017_x000D_									07)</t>
    <phoneticPr fontId="2" type="noConversion"/>
  </si>
  <si>
    <t>十大(2017_x000D_									07)</t>
    <phoneticPr fontId="2" type="noConversion"/>
  </si>
  <si>
    <t>五大(2017_x000D_									07)</t>
    <phoneticPr fontId="2" type="noConversion"/>
  </si>
  <si>
    <t>券減5950張</t>
  </si>
  <si>
    <t>三大法人/大額交易人 (2017/6/28) 期貨選擇權留倉部位變化</t>
    <phoneticPr fontId="2" type="noConversion"/>
  </si>
  <si>
    <t>▲56</t>
  </si>
  <si>
    <t>五大(2017_x000D_									07)</t>
    <phoneticPr fontId="2" type="noConversion"/>
  </si>
  <si>
    <t>券增7665張</t>
  </si>
  <si>
    <t>三大法人/大額交易人 (2017/6/29) 期貨選擇權留倉部位變化</t>
    <phoneticPr fontId="2" type="noConversion"/>
  </si>
  <si>
    <t>▼-72</t>
  </si>
  <si>
    <t>十大(2017_x000D_									07)</t>
    <phoneticPr fontId="2" type="noConversion"/>
  </si>
  <si>
    <t>五大(2017_x000D_									07)</t>
    <phoneticPr fontId="2" type="noConversion"/>
  </si>
  <si>
    <t>券減3293張</t>
  </si>
  <si>
    <t>三大法人/大額交易人 (2017/6/30) 期貨選擇權留倉部位變化</t>
    <phoneticPr fontId="2" type="noConversion"/>
  </si>
  <si>
    <t>▲5</t>
  </si>
  <si>
    <t>券減13052張</t>
  </si>
  <si>
    <t>三大法人/大額交易人 (2017/7/3) 期貨選擇權留倉部位變化</t>
    <phoneticPr fontId="2" type="noConversion"/>
  </si>
  <si>
    <t>▲14</t>
  </si>
  <si>
    <t>十大(2017_x000D_									07)</t>
    <phoneticPr fontId="2" type="noConversion"/>
  </si>
  <si>
    <t>五大(2017_x000D_									07)</t>
    <phoneticPr fontId="2" type="noConversion"/>
  </si>
  <si>
    <t>十大(2017_x000D_									07)</t>
    <phoneticPr fontId="2" type="noConversion"/>
  </si>
  <si>
    <t>券減17964張</t>
  </si>
  <si>
    <t>三大法人/大額交易人 (2017/7/4) 期貨選擇權留倉部位變化</t>
    <phoneticPr fontId="2" type="noConversion"/>
  </si>
  <si>
    <t>十大(2017_x000D_									07)</t>
    <phoneticPr fontId="2" type="noConversion"/>
  </si>
  <si>
    <t>十大(2017_x000D_									07)</t>
    <phoneticPr fontId="2" type="noConversion"/>
  </si>
  <si>
    <t>五大(2017_x000D_									07)</t>
    <phoneticPr fontId="2" type="noConversion"/>
  </si>
  <si>
    <t>券減3172張</t>
  </si>
  <si>
    <t>三大法人/大額交易人 (2017/7/5) 期貨選擇權留倉部位變化</t>
    <phoneticPr fontId="2" type="noConversion"/>
  </si>
  <si>
    <t>▲22</t>
  </si>
  <si>
    <t>十大(2017_x000D_									07)</t>
    <phoneticPr fontId="2" type="noConversion"/>
  </si>
  <si>
    <t>五大(2017_x000D_									07)</t>
    <phoneticPr fontId="2" type="noConversion"/>
  </si>
  <si>
    <t>券減21405張</t>
  </si>
  <si>
    <t>三大法人/大額交易人 (2017/7/6) 期貨選擇權留倉部位變化</t>
    <phoneticPr fontId="2" type="noConversion"/>
  </si>
  <si>
    <t>▼-50</t>
  </si>
  <si>
    <t>十大(2017_x000D_									07)</t>
    <phoneticPr fontId="2" type="noConversion"/>
  </si>
  <si>
    <t>十大(2017_x000D_									07)</t>
    <phoneticPr fontId="2" type="noConversion"/>
  </si>
  <si>
    <t>五大(2017_x000D_									07)</t>
    <phoneticPr fontId="2" type="noConversion"/>
  </si>
  <si>
    <t>資減4億</t>
  </si>
  <si>
    <t>券增1478張</t>
  </si>
  <si>
    <t>三大法人/大額交易人 (2017/7/7) 期貨選擇權留倉部位變化</t>
    <phoneticPr fontId="2" type="noConversion"/>
  </si>
  <si>
    <t>十大(2017_x000D_									07)</t>
    <phoneticPr fontId="2" type="noConversion"/>
  </si>
  <si>
    <t>券減4401張</t>
  </si>
  <si>
    <t>三大法人/大額交易人 (2017/7/10) 期貨選擇權留倉部位變化</t>
    <phoneticPr fontId="2" type="noConversion"/>
  </si>
  <si>
    <t>十大(2017_x000D_									07)</t>
    <phoneticPr fontId="2" type="noConversion"/>
  </si>
  <si>
    <t>五大(2017_x000D_									07)</t>
    <phoneticPr fontId="2" type="noConversion"/>
  </si>
  <si>
    <t>資減6億</t>
  </si>
  <si>
    <t>券增4783張</t>
  </si>
  <si>
    <t>三大法人/大額交易人 (2017/7/11) 期貨選擇權留倉部位變化</t>
    <phoneticPr fontId="2" type="noConversion"/>
  </si>
  <si>
    <t>▲10</t>
  </si>
  <si>
    <t>十大(2017_x000D_									07)</t>
    <phoneticPr fontId="2" type="noConversion"/>
  </si>
  <si>
    <t>五大(2017_x000D_									07)</t>
    <phoneticPr fontId="2" type="noConversion"/>
  </si>
  <si>
    <t>資減8億</t>
  </si>
  <si>
    <t>券增19715張</t>
  </si>
  <si>
    <t>三大法人/大額交易人 (2017/7/12) 期貨選擇權留倉部位變化</t>
    <phoneticPr fontId="2" type="noConversion"/>
  </si>
  <si>
    <t>▲48</t>
  </si>
  <si>
    <t>十大(2017_x000D_									07)</t>
    <phoneticPr fontId="2" type="noConversion"/>
  </si>
  <si>
    <t>五大(2017_x000D_									07)</t>
    <phoneticPr fontId="2" type="noConversion"/>
  </si>
  <si>
    <t>十大(2017_x000D_									07)</t>
    <phoneticPr fontId="2" type="noConversion"/>
  </si>
  <si>
    <t>資減1億</t>
  </si>
  <si>
    <t>券增19050張</t>
  </si>
  <si>
    <t>三大法人/大額交易人 (2017/7/13) 期貨選擇權留倉部位變化</t>
    <phoneticPr fontId="2" type="noConversion"/>
  </si>
  <si>
    <t>▼-1</t>
  </si>
  <si>
    <t>十大(2017_x000D_									07)</t>
    <phoneticPr fontId="2" type="noConversion"/>
  </si>
  <si>
    <t>五大(2017_x000D_									07)</t>
    <phoneticPr fontId="2" type="noConversion"/>
  </si>
  <si>
    <t>券增6825張</t>
  </si>
  <si>
    <t>三大法人/大額交易人 (2017/7/14) 期貨選擇權留倉部位變化</t>
    <phoneticPr fontId="2" type="noConversion"/>
  </si>
  <si>
    <t>▲42</t>
  </si>
  <si>
    <t>十大(2017_x000D_									07)</t>
    <phoneticPr fontId="2" type="noConversion"/>
  </si>
  <si>
    <t>五大(2017_x000D_									07)</t>
    <phoneticPr fontId="2" type="noConversion"/>
  </si>
  <si>
    <t>十大(2017_x000D_									07)</t>
    <phoneticPr fontId="2" type="noConversion"/>
  </si>
  <si>
    <t>券增2753張</t>
  </si>
  <si>
    <t>三大法人/大額交易人 (2017/7/17) 期貨選擇權留倉部位變化</t>
    <phoneticPr fontId="2" type="noConversion"/>
  </si>
  <si>
    <t>▼-4</t>
  </si>
  <si>
    <t>十大(2017_x000D_									07)</t>
    <phoneticPr fontId="2" type="noConversion"/>
  </si>
  <si>
    <t>五大(2017_x000D_									07)</t>
    <phoneticPr fontId="2" type="noConversion"/>
  </si>
  <si>
    <t>券增13673張</t>
  </si>
  <si>
    <t>三大法人/大額交易人 (2017/7/18) 期貨選擇權留倉部位變化</t>
    <phoneticPr fontId="2" type="noConversion"/>
  </si>
  <si>
    <t>▲12</t>
  </si>
  <si>
    <t>五大(2017_x000D_									08)</t>
    <phoneticPr fontId="2" type="noConversion"/>
  </si>
  <si>
    <t>十大(2017_x000D_									08)</t>
    <phoneticPr fontId="2" type="noConversion"/>
  </si>
  <si>
    <t>十大(2017_x000D_									08)</t>
    <phoneticPr fontId="2" type="noConversion"/>
  </si>
  <si>
    <t>五大(2017_x000D_									08)</t>
    <phoneticPr fontId="2" type="noConversion"/>
  </si>
  <si>
    <t>資增7億</t>
  </si>
  <si>
    <t>券減284張</t>
  </si>
  <si>
    <t>三大法人/大額交易人 (2017/7/19) 期貨選擇權留倉部位變化</t>
    <phoneticPr fontId="2" type="noConversion"/>
  </si>
  <si>
    <t>十大(2017_x000D_									08)</t>
    <phoneticPr fontId="2" type="noConversion"/>
  </si>
  <si>
    <t>十大(2017_x000D_									08)</t>
    <phoneticPr fontId="2" type="noConversion"/>
  </si>
  <si>
    <t>五大(2017_x000D_									08)</t>
    <phoneticPr fontId="2" type="noConversion"/>
  </si>
  <si>
    <t>券增9150張</t>
  </si>
  <si>
    <t>三大法人/大額交易人 (2017/7/20) 期貨選擇權留倉部位變化</t>
    <phoneticPr fontId="2" type="noConversion"/>
  </si>
  <si>
    <t>十大(2017_x000D_									08)</t>
    <phoneticPr fontId="2" type="noConversion"/>
  </si>
  <si>
    <t>五大(2017_x000D_									08)</t>
    <phoneticPr fontId="2" type="noConversion"/>
  </si>
  <si>
    <t>券增6100張</t>
  </si>
  <si>
    <t>三大法人/大額交易人 (2017/7/21) 期貨選擇權留倉部位變化</t>
    <phoneticPr fontId="2" type="noConversion"/>
  </si>
  <si>
    <t>十大(2017_x000D_									08)</t>
    <phoneticPr fontId="2" type="noConversion"/>
  </si>
  <si>
    <t>五大(2017_x000D_									08)</t>
    <phoneticPr fontId="2" type="noConversion"/>
  </si>
  <si>
    <t>券增4636張</t>
  </si>
  <si>
    <t>三大法人/大額交易人 (2017/7/24) 期貨選擇權留倉部位變化</t>
    <phoneticPr fontId="2" type="noConversion"/>
  </si>
  <si>
    <t>五大(2017_x000D_									08)</t>
    <phoneticPr fontId="2" type="noConversion"/>
  </si>
  <si>
    <t>五大(2017_x000D_									08)</t>
    <phoneticPr fontId="2" type="noConversion"/>
  </si>
  <si>
    <t>十大(2017_x000D_									08)</t>
    <phoneticPr fontId="2" type="noConversion"/>
  </si>
  <si>
    <t>券減1977張</t>
  </si>
  <si>
    <t>三大法人/大額交易人 (2017/7/25) 期貨選擇權留倉部位變化</t>
    <phoneticPr fontId="2" type="noConversion"/>
  </si>
  <si>
    <t>十大(2017_x000D_									08)</t>
    <phoneticPr fontId="2" type="noConversion"/>
  </si>
  <si>
    <t>五大(2017_x000D_									08)</t>
    <phoneticPr fontId="2" type="noConversion"/>
  </si>
  <si>
    <t>券增5112張</t>
  </si>
  <si>
    <t>三大法人/大額交易人 (2017/7/26) 期貨選擇權留倉部位變化</t>
    <phoneticPr fontId="2" type="noConversion"/>
  </si>
  <si>
    <t>▲24</t>
  </si>
  <si>
    <t>十大(2017_x000D_									08)</t>
    <phoneticPr fontId="2" type="noConversion"/>
  </si>
  <si>
    <t>五大(2017_x000D_									08)</t>
    <phoneticPr fontId="2" type="noConversion"/>
  </si>
  <si>
    <t>券增16845張</t>
  </si>
  <si>
    <t>三大法人/大額交易人 (2017/7/27) 期貨選擇權留倉部位變化</t>
    <phoneticPr fontId="2" type="noConversion"/>
  </si>
  <si>
    <t>▼-25</t>
  </si>
  <si>
    <t>十大(2017_x000D_									08)</t>
    <phoneticPr fontId="2" type="noConversion"/>
  </si>
  <si>
    <t>五大(2017_x000D_									08)</t>
    <phoneticPr fontId="2" type="noConversion"/>
  </si>
  <si>
    <t>券增11060張</t>
  </si>
  <si>
    <t>三大法人/大額交易人 (2017/7/28) 期貨選擇權留倉部位變化</t>
    <phoneticPr fontId="2" type="noConversion"/>
  </si>
  <si>
    <t>▲9</t>
  </si>
  <si>
    <t>十大(2017_x000D_									08)</t>
    <phoneticPr fontId="2" type="noConversion"/>
  </si>
  <si>
    <t>十大(2017_x000D_									08)</t>
    <phoneticPr fontId="2" type="noConversion"/>
  </si>
  <si>
    <t>五大(2017_x000D_									08)</t>
    <phoneticPr fontId="2" type="noConversion"/>
  </si>
  <si>
    <t>券減12540張</t>
  </si>
  <si>
    <t>三大法人/大額交易人 (2017/7/31) 期貨選擇權留倉部位變化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</si>
</sst>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_ ;[Red]\-#,##0\ "/>
    <numFmt numFmtId="177" formatCode="#\.00,,;[Red]\-#\.00,,"/>
  </numFmts>
  <fonts count="17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細明體"/>
      <family val="3"/>
      <charset val="136"/>
    </font>
    <font>
      <b/>
      <sz val="11"/>
      <color theme="1"/>
      <name val="新細明體"/>
      <family val="1"/>
      <charset val="136"/>
    </font>
    <font>
      <b/>
      <sz val="11"/>
      <color theme="1"/>
      <name val="細明體"/>
      <family val="3"/>
      <charset val="136"/>
    </font>
    <font>
      <b/>
      <sz val="11"/>
      <color theme="3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FF0000"/>
      <name val="新細明體"/>
      <family val="1"/>
      <charset val="136"/>
    </font>
    <font>
      <b/>
      <sz val="14"/>
      <color theme="1"/>
      <name val="Calibri"/>
      <family val="2"/>
    </font>
    <font>
      <b/>
      <sz val="14"/>
      <color theme="1"/>
      <name val="新細明體"/>
      <family val="1"/>
      <charset val="136"/>
    </font>
    <font>
      <sz val="11"/>
      <color rgb="FF00B05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CE8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/>
    <xf numFmtId="176" fontId="1" fillId="2" borderId="1" xfId="0" applyNumberFormat="1" applyFont="1" applyFill="1" applyBorder="1"/>
    <xf numFmtId="176" fontId="1" fillId="3" borderId="2" xfId="0" applyNumberFormat="1" applyFont="1" applyFill="1" applyBorder="1"/>
    <xf numFmtId="176" fontId="1" fillId="3" borderId="3" xfId="0" applyNumberFormat="1" applyFont="1" applyFill="1" applyBorder="1"/>
    <xf numFmtId="176" fontId="4" fillId="2" borderId="1" xfId="0" applyNumberFormat="1" applyFont="1" applyFill="1" applyBorder="1"/>
    <xf numFmtId="176" fontId="1" fillId="4" borderId="2" xfId="0" applyNumberFormat="1" applyFont="1" applyFill="1" applyBorder="1"/>
    <xf numFmtId="176" fontId="1" fillId="4" borderId="4" xfId="0" applyNumberFormat="1" applyFont="1" applyFill="1" applyBorder="1"/>
    <xf numFmtId="176" fontId="1" fillId="2" borderId="4" xfId="0" applyNumberFormat="1" applyFont="1" applyFill="1" applyBorder="1"/>
    <xf numFmtId="0" fontId="1" fillId="5" borderId="4" xfId="0" applyFont="1" applyFill="1" applyBorder="1"/>
    <xf numFmtId="176" fontId="1" fillId="2" borderId="6" xfId="0" applyNumberFormat="1" applyFont="1" applyFill="1" applyBorder="1"/>
    <xf numFmtId="176" fontId="1" fillId="3" borderId="7" xfId="0" applyNumberFormat="1" applyFont="1" applyFill="1" applyBorder="1"/>
    <xf numFmtId="176" fontId="1" fillId="3" borderId="8" xfId="0" applyNumberFormat="1" applyFont="1" applyFill="1" applyBorder="1"/>
    <xf numFmtId="176" fontId="4" fillId="2" borderId="9" xfId="0" applyNumberFormat="1" applyFont="1" applyFill="1" applyBorder="1"/>
    <xf numFmtId="176" fontId="1" fillId="4" borderId="7" xfId="0" applyNumberFormat="1" applyFont="1" applyFill="1" applyBorder="1"/>
    <xf numFmtId="176" fontId="1" fillId="4" borderId="5" xfId="0" applyNumberFormat="1" applyFont="1" applyFill="1" applyBorder="1"/>
    <xf numFmtId="176" fontId="1" fillId="2" borderId="5" xfId="0" applyNumberFormat="1" applyFont="1" applyFill="1" applyBorder="1"/>
    <xf numFmtId="0" fontId="1" fillId="5" borderId="10" xfId="0" applyFont="1" applyFill="1" applyBorder="1"/>
    <xf numFmtId="176" fontId="4" fillId="2" borderId="6" xfId="0" applyNumberFormat="1" applyFont="1" applyFill="1" applyBorder="1"/>
    <xf numFmtId="0" fontId="1" fillId="5" borderId="11" xfId="0" applyFont="1" applyFill="1" applyBorder="1" applyAlignment="1">
      <alignment wrapText="1"/>
    </xf>
    <xf numFmtId="176" fontId="1" fillId="2" borderId="12" xfId="0" applyNumberFormat="1" applyFont="1" applyFill="1" applyBorder="1"/>
    <xf numFmtId="176" fontId="4" fillId="2" borderId="12" xfId="0" applyNumberFormat="1" applyFont="1" applyFill="1" applyBorder="1"/>
    <xf numFmtId="0" fontId="1" fillId="5" borderId="5" xfId="0" applyFont="1" applyFill="1" applyBorder="1"/>
    <xf numFmtId="176" fontId="1" fillId="3" borderId="13" xfId="0" applyNumberFormat="1" applyFont="1" applyFill="1" applyBorder="1"/>
    <xf numFmtId="176" fontId="1" fillId="3" borderId="14" xfId="0" applyNumberFormat="1" applyFont="1" applyFill="1" applyBorder="1"/>
    <xf numFmtId="176" fontId="1" fillId="4" borderId="13" xfId="0" applyNumberFormat="1" applyFont="1" applyFill="1" applyBorder="1"/>
    <xf numFmtId="176" fontId="1" fillId="4" borderId="15" xfId="0" applyNumberFormat="1" applyFont="1" applyFill="1" applyBorder="1"/>
    <xf numFmtId="176" fontId="1" fillId="2" borderId="15" xfId="0" applyNumberFormat="1" applyFont="1" applyFill="1" applyBorder="1"/>
    <xf numFmtId="0" fontId="1" fillId="5" borderId="15" xfId="0" applyFont="1" applyFill="1" applyBorder="1"/>
    <xf numFmtId="176" fontId="1" fillId="4" borderId="16" xfId="0" applyNumberFormat="1" applyFont="1" applyFill="1" applyBorder="1"/>
    <xf numFmtId="176" fontId="1" fillId="4" borderId="10" xfId="0" applyNumberFormat="1" applyFont="1" applyFill="1" applyBorder="1"/>
    <xf numFmtId="176" fontId="1" fillId="2" borderId="10" xfId="0" applyNumberFormat="1" applyFont="1" applyFill="1" applyBorder="1"/>
    <xf numFmtId="0" fontId="1" fillId="2" borderId="17" xfId="0" applyFont="1" applyFill="1" applyBorder="1"/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wrapText="1"/>
    </xf>
    <xf numFmtId="0" fontId="1" fillId="6" borderId="4" xfId="0" applyFont="1" applyFill="1" applyBorder="1"/>
    <xf numFmtId="0" fontId="4" fillId="7" borderId="4" xfId="0" applyFont="1" applyFill="1" applyBorder="1"/>
    <xf numFmtId="0" fontId="6" fillId="0" borderId="0" xfId="0" applyFont="1"/>
    <xf numFmtId="0" fontId="8" fillId="7" borderId="4" xfId="0" applyFont="1" applyFill="1" applyBorder="1"/>
    <xf numFmtId="176" fontId="1" fillId="3" borderId="22" xfId="0" applyNumberFormat="1" applyFont="1" applyFill="1" applyBorder="1"/>
    <xf numFmtId="176" fontId="1" fillId="3" borderId="20" xfId="0" applyNumberFormat="1" applyFont="1" applyFill="1" applyBorder="1"/>
    <xf numFmtId="176" fontId="1" fillId="3" borderId="18" xfId="0" applyNumberFormat="1" applyFont="1" applyFill="1" applyBorder="1"/>
    <xf numFmtId="0" fontId="1" fillId="5" borderId="4" xfId="0" applyFont="1" applyFill="1" applyBorder="1" applyAlignment="1">
      <alignment wrapText="1"/>
    </xf>
    <xf numFmtId="176" fontId="4" fillId="2" borderId="23" xfId="0" applyNumberFormat="1" applyFont="1" applyFill="1" applyBorder="1"/>
    <xf numFmtId="176" fontId="1" fillId="4" borderId="20" xfId="0" applyNumberFormat="1" applyFont="1" applyFill="1" applyBorder="1"/>
    <xf numFmtId="176" fontId="1" fillId="4" borderId="11" xfId="0" applyNumberFormat="1" applyFont="1" applyFill="1" applyBorder="1"/>
    <xf numFmtId="176" fontId="1" fillId="2" borderId="11" xfId="0" applyNumberFormat="1" applyFont="1" applyFill="1" applyBorder="1"/>
    <xf numFmtId="0" fontId="1" fillId="5" borderId="1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9" fillId="0" borderId="0" xfId="0" applyFont="1" applyBorder="1" applyAlignment="1">
      <alignment vertical="center"/>
    </xf>
    <xf numFmtId="0" fontId="3" fillId="0" borderId="4" xfId="0" applyFont="1" applyBorder="1"/>
    <xf numFmtId="0" fontId="10" fillId="0" borderId="4" xfId="0" applyFont="1" applyBorder="1" applyAlignment="1">
      <alignment vertical="center"/>
    </xf>
    <xf numFmtId="177" fontId="4" fillId="2" borderId="25" xfId="0" applyNumberFormat="1" applyFont="1" applyFill="1" applyBorder="1"/>
    <xf numFmtId="177" fontId="1" fillId="4" borderId="7" xfId="0" applyNumberFormat="1" applyFont="1" applyFill="1" applyBorder="1"/>
    <xf numFmtId="177" fontId="1" fillId="4" borderId="5" xfId="0" applyNumberFormat="1" applyFont="1" applyFill="1" applyBorder="1"/>
    <xf numFmtId="0" fontId="11" fillId="0" borderId="0" xfId="0" applyFont="1"/>
    <xf numFmtId="177" fontId="4" fillId="2" borderId="1" xfId="0" applyNumberFormat="1" applyFont="1" applyFill="1" applyBorder="1"/>
    <xf numFmtId="177" fontId="1" fillId="4" borderId="13" xfId="0" applyNumberFormat="1" applyFont="1" applyFill="1" applyBorder="1"/>
    <xf numFmtId="177" fontId="1" fillId="4" borderId="15" xfId="0" applyNumberFormat="1" applyFont="1" applyFill="1" applyBorder="1"/>
    <xf numFmtId="0" fontId="1" fillId="0" borderId="0" xfId="0" applyFont="1" applyAlignment="1">
      <alignment wrapText="1"/>
    </xf>
    <xf numFmtId="177" fontId="4" fillId="2" borderId="6" xfId="0" applyNumberFormat="1" applyFont="1" applyFill="1" applyBorder="1"/>
    <xf numFmtId="177" fontId="1" fillId="4" borderId="2" xfId="0" applyNumberFormat="1" applyFont="1" applyFill="1" applyBorder="1"/>
    <xf numFmtId="177" fontId="1" fillId="4" borderId="4" xfId="0" applyNumberFormat="1" applyFont="1" applyFill="1" applyBorder="1"/>
    <xf numFmtId="177" fontId="4" fillId="2" borderId="12" xfId="0" applyNumberFormat="1" applyFont="1" applyFill="1" applyBorder="1"/>
    <xf numFmtId="0" fontId="4" fillId="4" borderId="4" xfId="0" applyFont="1" applyFill="1" applyBorder="1" applyAlignment="1">
      <alignment horizontal="center"/>
    </xf>
    <xf numFmtId="177" fontId="4" fillId="2" borderId="17" xfId="0" applyNumberFormat="1" applyFont="1" applyFill="1" applyBorder="1"/>
    <xf numFmtId="0" fontId="4" fillId="6" borderId="1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11" xfId="0" applyFont="1" applyFill="1" applyBorder="1"/>
    <xf numFmtId="176" fontId="1" fillId="2" borderId="23" xfId="0" applyNumberFormat="1" applyFont="1" applyFill="1" applyBorder="1"/>
    <xf numFmtId="0" fontId="4" fillId="6" borderId="29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10" fillId="0" borderId="4" xfId="0" applyFont="1" applyBorder="1"/>
    <xf numFmtId="0" fontId="4" fillId="6" borderId="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76" fontId="4" fillId="2" borderId="23" xfId="0" applyNumberFormat="1" applyFont="1" applyFill="1" applyBorder="1" applyAlignment="1">
      <alignment horizontal="center"/>
    </xf>
    <xf numFmtId="176" fontId="4" fillId="2" borderId="12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0" fontId="1" fillId="3" borderId="28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176" fontId="1" fillId="4" borderId="5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176" fontId="10" fillId="2" borderId="23" xfId="0" applyNumberFormat="1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 vertical="center" wrapText="1"/>
    </xf>
    <xf numFmtId="176" fontId="3" fillId="2" borderId="23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7317528" y="57170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7029855" y="200025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9083463" y="43835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8729115" y="181356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48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74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/>
      <c r="D5" s="68"/>
      <c r="E5" s="72">
        <f>C5-D5</f>
        <v>0</v>
      </c>
      <c r="F5" s="104">
        <f>((C9+D9)/298.77)/2</f>
        <v>0</v>
      </c>
      <c r="H5" s="71" t="s">
        <v>40</v>
      </c>
      <c r="I5" s="71" t="s">
        <v>39</v>
      </c>
      <c r="J5" s="108">
        <f>I6-H6</f>
        <v>0</v>
      </c>
      <c r="K5" s="109"/>
      <c r="L5" s="77"/>
      <c r="M5" s="103"/>
      <c r="N5" s="103"/>
    </row>
    <row r="6" spans="2:17" ht="15.6" thickBot="1">
      <c r="B6" s="10" t="s">
        <v>38</v>
      </c>
      <c r="C6" s="69"/>
      <c r="D6" s="68"/>
      <c r="E6" s="70">
        <f>C6-D6</f>
        <v>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/>
      <c r="D7" s="68"/>
      <c r="E7" s="67">
        <f>C7-D7</f>
        <v>0</v>
      </c>
      <c r="F7" s="106"/>
      <c r="H7" s="113"/>
      <c r="I7" s="113"/>
      <c r="J7" s="108"/>
      <c r="K7" s="111"/>
      <c r="L7" s="11"/>
      <c r="M7" s="103"/>
      <c r="N7" s="103"/>
      <c r="P7" s="66"/>
      <c r="Q7" s="2"/>
    </row>
    <row r="8" spans="2:17" ht="15.6" thickBot="1">
      <c r="B8" s="10" t="s">
        <v>4</v>
      </c>
      <c r="C8" s="65"/>
      <c r="D8" s="64"/>
      <c r="E8" s="63">
        <f>C8-D8</f>
        <v>0</v>
      </c>
      <c r="F8" s="106"/>
      <c r="K8" s="62"/>
      <c r="L8" s="97">
        <f>L7-L5</f>
        <v>0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0</v>
      </c>
      <c r="D9" s="60">
        <f>D5+D6+D7+D8</f>
        <v>0</v>
      </c>
      <c r="E9" s="59">
        <f>E5+E6+E7+E8</f>
        <v>0</v>
      </c>
      <c r="F9" s="107"/>
      <c r="H9" s="114" t="s">
        <v>36</v>
      </c>
      <c r="I9" s="114"/>
      <c r="J9" s="58"/>
      <c r="K9" s="57"/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/>
      <c r="D13" s="7"/>
      <c r="E13" s="9">
        <f t="shared" ref="E13:E19" si="0">C13-D13</f>
        <v>0</v>
      </c>
      <c r="F13" s="8"/>
      <c r="G13" s="7"/>
      <c r="H13" s="19">
        <f t="shared" ref="H13:H19" si="1">F13-G13</f>
        <v>0</v>
      </c>
      <c r="I13" s="5">
        <f t="shared" ref="I13:J19" si="2">F13-C13</f>
        <v>0</v>
      </c>
      <c r="J13" s="4">
        <f t="shared" si="2"/>
        <v>0</v>
      </c>
      <c r="K13" s="11">
        <f t="shared" ref="K13:K19" si="3">I13-J13</f>
        <v>0</v>
      </c>
      <c r="M13" s="103"/>
      <c r="N13" s="103"/>
      <c r="P13" s="2"/>
      <c r="Q13" s="2"/>
    </row>
    <row r="14" spans="2:17" ht="15">
      <c r="B14" s="10" t="s">
        <v>5</v>
      </c>
      <c r="C14" s="8"/>
      <c r="D14" s="7"/>
      <c r="E14" s="9">
        <f t="shared" si="0"/>
        <v>0</v>
      </c>
      <c r="F14" s="8"/>
      <c r="G14" s="7"/>
      <c r="H14" s="19">
        <f t="shared" si="1"/>
        <v>0</v>
      </c>
      <c r="I14" s="5">
        <f t="shared" si="2"/>
        <v>0</v>
      </c>
      <c r="J14" s="4">
        <f t="shared" si="2"/>
        <v>0</v>
      </c>
      <c r="K14" s="11">
        <f t="shared" si="3"/>
        <v>0</v>
      </c>
      <c r="M14" s="103"/>
      <c r="N14" s="103"/>
      <c r="P14" s="2"/>
      <c r="Q14" s="2"/>
    </row>
    <row r="15" spans="2:17" ht="15">
      <c r="B15" s="53" t="s">
        <v>4</v>
      </c>
      <c r="C15" s="51"/>
      <c r="D15" s="50"/>
      <c r="E15" s="52">
        <f t="shared" si="0"/>
        <v>0</v>
      </c>
      <c r="F15" s="51"/>
      <c r="G15" s="50"/>
      <c r="H15" s="49">
        <f t="shared" si="1"/>
        <v>0</v>
      </c>
      <c r="I15" s="47">
        <f t="shared" si="2"/>
        <v>0</v>
      </c>
      <c r="J15" s="46">
        <f t="shared" si="2"/>
        <v>0</v>
      </c>
      <c r="K15" s="11">
        <f t="shared" si="3"/>
        <v>0</v>
      </c>
      <c r="M15" s="103"/>
      <c r="N15" s="103"/>
      <c r="P15" s="2"/>
      <c r="Q15" s="2"/>
    </row>
    <row r="16" spans="2:17" ht="15">
      <c r="B16" s="20" t="s">
        <v>3</v>
      </c>
      <c r="C16" s="51"/>
      <c r="D16" s="50"/>
      <c r="E16" s="52">
        <f t="shared" si="0"/>
        <v>0</v>
      </c>
      <c r="F16" s="51"/>
      <c r="G16" s="50"/>
      <c r="H16" s="49">
        <f t="shared" si="1"/>
        <v>0</v>
      </c>
      <c r="I16" s="47">
        <f t="shared" si="2"/>
        <v>0</v>
      </c>
      <c r="J16" s="46">
        <f t="shared" si="2"/>
        <v>0</v>
      </c>
      <c r="K16" s="11">
        <f t="shared" si="3"/>
        <v>0</v>
      </c>
      <c r="M16" s="103"/>
      <c r="N16" s="103"/>
      <c r="P16" s="2"/>
      <c r="Q16" s="2"/>
    </row>
    <row r="17" spans="2:17" ht="15">
      <c r="B17" s="53" t="s">
        <v>2</v>
      </c>
      <c r="C17" s="51"/>
      <c r="D17" s="50"/>
      <c r="E17" s="52">
        <f t="shared" si="0"/>
        <v>0</v>
      </c>
      <c r="F17" s="51"/>
      <c r="G17" s="50"/>
      <c r="H17" s="49">
        <f t="shared" si="1"/>
        <v>0</v>
      </c>
      <c r="I17" s="47">
        <f t="shared" si="2"/>
        <v>0</v>
      </c>
      <c r="J17" s="46">
        <f t="shared" si="2"/>
        <v>0</v>
      </c>
      <c r="K17" s="11">
        <f t="shared" si="3"/>
        <v>0</v>
      </c>
      <c r="M17" s="103"/>
      <c r="N17" s="103"/>
      <c r="P17" s="2"/>
      <c r="Q17" s="2"/>
    </row>
    <row r="18" spans="2:17" ht="30">
      <c r="B18" s="48" t="s">
        <v>1</v>
      </c>
      <c r="C18" s="8"/>
      <c r="D18" s="7"/>
      <c r="E18" s="9">
        <f t="shared" si="0"/>
        <v>0</v>
      </c>
      <c r="F18" s="8"/>
      <c r="G18" s="7"/>
      <c r="H18" s="19">
        <f t="shared" si="1"/>
        <v>0</v>
      </c>
      <c r="I18" s="47">
        <f t="shared" si="2"/>
        <v>0</v>
      </c>
      <c r="J18" s="46">
        <f t="shared" si="2"/>
        <v>0</v>
      </c>
      <c r="K18" s="11">
        <f t="shared" si="3"/>
        <v>0</v>
      </c>
      <c r="M18" s="103"/>
      <c r="N18" s="103"/>
      <c r="P18" s="2"/>
      <c r="Q18" s="2"/>
    </row>
    <row r="19" spans="2:17" ht="15.6" thickBot="1">
      <c r="B19" s="10" t="s">
        <v>0</v>
      </c>
      <c r="C19" s="8"/>
      <c r="D19" s="7"/>
      <c r="E19" s="9">
        <f t="shared" si="0"/>
        <v>0</v>
      </c>
      <c r="F19" s="8"/>
      <c r="G19" s="7"/>
      <c r="H19" s="6">
        <f t="shared" si="1"/>
        <v>0</v>
      </c>
      <c r="I19" s="45">
        <f t="shared" si="2"/>
        <v>0</v>
      </c>
      <c r="J19" s="4">
        <f t="shared" si="2"/>
        <v>0</v>
      </c>
      <c r="K19" s="3">
        <f t="shared" si="3"/>
        <v>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/>
      <c r="D23" s="7"/>
      <c r="E23" s="9">
        <f>C23-D23</f>
        <v>0</v>
      </c>
      <c r="F23" s="8"/>
      <c r="G23" s="7"/>
      <c r="H23" s="19">
        <f>F23-G23</f>
        <v>0</v>
      </c>
      <c r="I23" s="5">
        <f t="shared" ref="I23:J25" si="4">F23-C23</f>
        <v>0</v>
      </c>
      <c r="J23" s="4">
        <f t="shared" si="4"/>
        <v>0</v>
      </c>
      <c r="K23" s="11">
        <f>I23-J23</f>
        <v>0</v>
      </c>
      <c r="M23" s="103"/>
      <c r="N23" s="103"/>
      <c r="P23" s="2"/>
      <c r="Q23" s="2"/>
    </row>
    <row r="24" spans="2:17" ht="15">
      <c r="B24" s="10" t="s">
        <v>5</v>
      </c>
      <c r="C24" s="8"/>
      <c r="D24" s="7"/>
      <c r="E24" s="9">
        <f>C24-D24</f>
        <v>0</v>
      </c>
      <c r="F24" s="8"/>
      <c r="G24" s="7"/>
      <c r="H24" s="19">
        <f>F24-G24</f>
        <v>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/>
      <c r="D25" s="7"/>
      <c r="E25" s="9">
        <f>C25-D25</f>
        <v>0</v>
      </c>
      <c r="F25" s="8"/>
      <c r="G25" s="7"/>
      <c r="H25" s="6">
        <f>F25-G25</f>
        <v>0</v>
      </c>
      <c r="I25" s="5">
        <f t="shared" si="4"/>
        <v>0</v>
      </c>
      <c r="J25" s="4">
        <f t="shared" si="4"/>
        <v>0</v>
      </c>
      <c r="K25" s="3">
        <f>I25-J25</f>
        <v>0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/>
      <c r="D29" s="38"/>
      <c r="E29" s="9">
        <f>C29-D29</f>
        <v>0</v>
      </c>
      <c r="F29" s="38"/>
      <c r="G29" s="38"/>
      <c r="H29" s="9">
        <f>F29-G29</f>
        <v>0</v>
      </c>
      <c r="I29" s="5">
        <f t="shared" ref="I29:J31" si="5">F29-C29</f>
        <v>0</v>
      </c>
      <c r="J29" s="4">
        <f t="shared" si="5"/>
        <v>0</v>
      </c>
      <c r="K29" s="11">
        <f>I29-J29</f>
        <v>0</v>
      </c>
      <c r="M29" s="103"/>
      <c r="N29" s="103"/>
      <c r="P29" s="2"/>
      <c r="Q29" s="2"/>
    </row>
    <row r="30" spans="2:17">
      <c r="B30" s="10" t="s">
        <v>21</v>
      </c>
      <c r="C30" s="38"/>
      <c r="D30" s="38"/>
      <c r="E30" s="9">
        <f>C30-D30</f>
        <v>0</v>
      </c>
      <c r="F30" s="38"/>
      <c r="G30" s="38"/>
      <c r="H30" s="9">
        <f>F30-G30</f>
        <v>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/>
      <c r="D31" s="38"/>
      <c r="E31" s="9">
        <f>C31-D31</f>
        <v>0</v>
      </c>
      <c r="F31" s="38"/>
      <c r="G31" s="38"/>
      <c r="H31" s="9">
        <f>F31-G31</f>
        <v>0</v>
      </c>
      <c r="I31" s="5">
        <f t="shared" si="5"/>
        <v>0</v>
      </c>
      <c r="J31" s="4">
        <f t="shared" si="5"/>
        <v>0</v>
      </c>
      <c r="K31" s="3">
        <f>I31-J31</f>
        <v>0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/>
      <c r="E35" s="7"/>
      <c r="F35" s="9">
        <f t="shared" ref="F35:F48" si="6">D35-E35</f>
        <v>0</v>
      </c>
      <c r="G35" s="8"/>
      <c r="H35" s="7"/>
      <c r="I35" s="19">
        <f t="shared" ref="I35:I48" si="7">G35-H35</f>
        <v>0</v>
      </c>
      <c r="J35" s="5">
        <f t="shared" ref="J35:J48" si="8">G35-D35</f>
        <v>0</v>
      </c>
      <c r="K35" s="4">
        <f t="shared" ref="K35:K48" si="9">H35-E35</f>
        <v>0</v>
      </c>
      <c r="L35" s="11">
        <f t="shared" ref="L35:L48" si="10">J35-K35</f>
        <v>0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/>
      <c r="E36" s="7"/>
      <c r="F36" s="9">
        <f t="shared" si="6"/>
        <v>0</v>
      </c>
      <c r="G36" s="8"/>
      <c r="H36" s="7"/>
      <c r="I36" s="19">
        <f t="shared" si="7"/>
        <v>0</v>
      </c>
      <c r="J36" s="5">
        <f t="shared" si="8"/>
        <v>0</v>
      </c>
      <c r="K36" s="4">
        <f t="shared" si="9"/>
        <v>0</v>
      </c>
      <c r="L36" s="11">
        <f t="shared" si="10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/>
      <c r="E37" s="7"/>
      <c r="F37" s="9">
        <f t="shared" si="6"/>
        <v>0</v>
      </c>
      <c r="G37" s="8"/>
      <c r="H37" s="7"/>
      <c r="I37" s="19">
        <f t="shared" si="7"/>
        <v>0</v>
      </c>
      <c r="J37" s="5">
        <f t="shared" si="8"/>
        <v>0</v>
      </c>
      <c r="K37" s="4">
        <f t="shared" si="9"/>
        <v>0</v>
      </c>
      <c r="L37" s="11">
        <f t="shared" si="10"/>
        <v>0</v>
      </c>
      <c r="M37" s="103"/>
      <c r="N37" s="103"/>
      <c r="P37" s="2"/>
      <c r="Q37" s="2"/>
    </row>
    <row r="38" spans="2:21" ht="15">
      <c r="B38" s="95"/>
      <c r="C38" s="20" t="s">
        <v>3</v>
      </c>
      <c r="D38" s="8"/>
      <c r="E38" s="7"/>
      <c r="F38" s="9">
        <f t="shared" si="6"/>
        <v>0</v>
      </c>
      <c r="G38" s="8"/>
      <c r="H38" s="7"/>
      <c r="I38" s="19">
        <f t="shared" si="7"/>
        <v>0</v>
      </c>
      <c r="J38" s="5">
        <f t="shared" si="8"/>
        <v>0</v>
      </c>
      <c r="K38" s="4">
        <f t="shared" si="9"/>
        <v>0</v>
      </c>
      <c r="L38" s="11">
        <f t="shared" si="10"/>
        <v>0</v>
      </c>
      <c r="M38" s="103"/>
      <c r="N38" s="103"/>
      <c r="P38" s="2"/>
      <c r="Q38" s="2"/>
    </row>
    <row r="39" spans="2:21" ht="15">
      <c r="B39" s="95"/>
      <c r="C39" s="10" t="s">
        <v>2</v>
      </c>
      <c r="D39" s="8"/>
      <c r="E39" s="7"/>
      <c r="F39" s="9">
        <f t="shared" si="6"/>
        <v>0</v>
      </c>
      <c r="G39" s="8"/>
      <c r="H39" s="7"/>
      <c r="I39" s="19">
        <f t="shared" si="7"/>
        <v>0</v>
      </c>
      <c r="J39" s="5">
        <f t="shared" si="8"/>
        <v>0</v>
      </c>
      <c r="K39" s="4">
        <f t="shared" si="9"/>
        <v>0</v>
      </c>
      <c r="L39" s="11">
        <f t="shared" si="10"/>
        <v>0</v>
      </c>
      <c r="M39" s="103"/>
      <c r="N39" s="103"/>
      <c r="P39" s="2"/>
      <c r="Q39" s="2"/>
    </row>
    <row r="40" spans="2:21" ht="15">
      <c r="B40" s="95"/>
      <c r="C40" s="18" t="s">
        <v>1</v>
      </c>
      <c r="D40" s="31"/>
      <c r="E40" s="30"/>
      <c r="F40" s="32">
        <f t="shared" si="6"/>
        <v>0</v>
      </c>
      <c r="G40" s="31"/>
      <c r="H40" s="30"/>
      <c r="I40" s="19">
        <f t="shared" si="7"/>
        <v>0</v>
      </c>
      <c r="J40" s="5">
        <f t="shared" si="8"/>
        <v>0</v>
      </c>
      <c r="K40" s="4">
        <f t="shared" si="9"/>
        <v>0</v>
      </c>
      <c r="L40" s="11">
        <f t="shared" si="10"/>
        <v>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/>
      <c r="E41" s="26"/>
      <c r="F41" s="28">
        <f t="shared" si="6"/>
        <v>0</v>
      </c>
      <c r="G41" s="27"/>
      <c r="H41" s="26"/>
      <c r="I41" s="6">
        <f t="shared" si="7"/>
        <v>0</v>
      </c>
      <c r="J41" s="25">
        <f t="shared" si="8"/>
        <v>0</v>
      </c>
      <c r="K41" s="24">
        <f t="shared" si="9"/>
        <v>0</v>
      </c>
      <c r="L41" s="3">
        <f t="shared" si="10"/>
        <v>0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/>
      <c r="E42" s="15"/>
      <c r="F42" s="17">
        <f t="shared" si="6"/>
        <v>0</v>
      </c>
      <c r="G42" s="16"/>
      <c r="H42" s="15"/>
      <c r="I42" s="22">
        <f t="shared" si="7"/>
        <v>0</v>
      </c>
      <c r="J42" s="13">
        <f t="shared" si="8"/>
        <v>0</v>
      </c>
      <c r="K42" s="12">
        <f t="shared" si="9"/>
        <v>0</v>
      </c>
      <c r="L42" s="21">
        <f t="shared" si="10"/>
        <v>0</v>
      </c>
      <c r="M42" s="103"/>
      <c r="N42" s="103"/>
      <c r="P42" s="2"/>
      <c r="Q42" s="2"/>
    </row>
    <row r="43" spans="2:21" ht="15">
      <c r="B43" s="84"/>
      <c r="C43" s="10" t="s">
        <v>5</v>
      </c>
      <c r="D43" s="8"/>
      <c r="E43" s="7"/>
      <c r="F43" s="9">
        <f t="shared" si="6"/>
        <v>0</v>
      </c>
      <c r="G43" s="8"/>
      <c r="H43" s="7"/>
      <c r="I43" s="19">
        <f t="shared" si="7"/>
        <v>0</v>
      </c>
      <c r="J43" s="5">
        <f t="shared" si="8"/>
        <v>0</v>
      </c>
      <c r="K43" s="4">
        <f t="shared" si="9"/>
        <v>0</v>
      </c>
      <c r="L43" s="11">
        <f t="shared" si="10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/>
      <c r="E44" s="7"/>
      <c r="F44" s="9">
        <f t="shared" si="6"/>
        <v>0</v>
      </c>
      <c r="G44" s="8"/>
      <c r="H44" s="7"/>
      <c r="I44" s="19">
        <f t="shared" si="7"/>
        <v>0</v>
      </c>
      <c r="J44" s="5">
        <f t="shared" si="8"/>
        <v>0</v>
      </c>
      <c r="K44" s="4">
        <f t="shared" si="9"/>
        <v>0</v>
      </c>
      <c r="L44" s="11">
        <f t="shared" si="10"/>
        <v>0</v>
      </c>
      <c r="M44" s="103"/>
      <c r="N44" s="103"/>
      <c r="P44" s="2"/>
      <c r="Q44" s="2"/>
    </row>
    <row r="45" spans="2:21" ht="15">
      <c r="B45" s="84"/>
      <c r="C45" s="20" t="s">
        <v>3</v>
      </c>
      <c r="D45" s="16"/>
      <c r="E45" s="15"/>
      <c r="F45" s="17">
        <f t="shared" si="6"/>
        <v>0</v>
      </c>
      <c r="G45" s="16"/>
      <c r="H45" s="15"/>
      <c r="I45" s="19">
        <f t="shared" si="7"/>
        <v>0</v>
      </c>
      <c r="J45" s="13">
        <f t="shared" si="8"/>
        <v>0</v>
      </c>
      <c r="K45" s="12">
        <f t="shared" si="9"/>
        <v>0</v>
      </c>
      <c r="L45" s="11">
        <f t="shared" si="10"/>
        <v>0</v>
      </c>
      <c r="M45" s="103"/>
      <c r="N45" s="103"/>
      <c r="P45" s="2"/>
      <c r="Q45" s="2"/>
    </row>
    <row r="46" spans="2:21" ht="15">
      <c r="B46" s="84"/>
      <c r="C46" s="10" t="s">
        <v>2</v>
      </c>
      <c r="D46" s="16"/>
      <c r="E46" s="15"/>
      <c r="F46" s="17">
        <f t="shared" si="6"/>
        <v>0</v>
      </c>
      <c r="G46" s="16"/>
      <c r="H46" s="15"/>
      <c r="I46" s="19">
        <f t="shared" si="7"/>
        <v>0</v>
      </c>
      <c r="J46" s="13">
        <f t="shared" si="8"/>
        <v>0</v>
      </c>
      <c r="K46" s="12">
        <f t="shared" si="9"/>
        <v>0</v>
      </c>
      <c r="L46" s="11">
        <f t="shared" si="10"/>
        <v>0</v>
      </c>
      <c r="M46" s="103"/>
      <c r="N46" s="103"/>
      <c r="P46" s="2"/>
      <c r="Q46" s="2"/>
    </row>
    <row r="47" spans="2:21" ht="15">
      <c r="B47" s="84"/>
      <c r="C47" s="18" t="s">
        <v>1</v>
      </c>
      <c r="D47" s="16"/>
      <c r="E47" s="15"/>
      <c r="F47" s="17">
        <f t="shared" si="6"/>
        <v>0</v>
      </c>
      <c r="G47" s="16"/>
      <c r="H47" s="15"/>
      <c r="I47" s="14">
        <f t="shared" si="7"/>
        <v>0</v>
      </c>
      <c r="J47" s="13">
        <f t="shared" si="8"/>
        <v>0</v>
      </c>
      <c r="K47" s="12">
        <f t="shared" si="9"/>
        <v>0</v>
      </c>
      <c r="L47" s="11">
        <f t="shared" si="10"/>
        <v>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/>
      <c r="E48" s="7"/>
      <c r="F48" s="9">
        <f t="shared" si="6"/>
        <v>0</v>
      </c>
      <c r="G48" s="8"/>
      <c r="H48" s="7"/>
      <c r="I48" s="6">
        <f t="shared" si="7"/>
        <v>0</v>
      </c>
      <c r="J48" s="5">
        <f t="shared" si="8"/>
        <v>0</v>
      </c>
      <c r="K48" s="4">
        <f t="shared" si="9"/>
        <v>0</v>
      </c>
      <c r="L48" s="3">
        <f t="shared" si="10"/>
        <v>0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L8:L9"/>
    <mergeCell ref="B1:J2"/>
    <mergeCell ref="H4:I4"/>
    <mergeCell ref="M4:N48"/>
    <mergeCell ref="F5:F9"/>
    <mergeCell ref="J5:J7"/>
    <mergeCell ref="K5:K7"/>
    <mergeCell ref="H6:H7"/>
    <mergeCell ref="I6:I7"/>
    <mergeCell ref="H9:I9"/>
    <mergeCell ref="C11:E11"/>
    <mergeCell ref="F11:H11"/>
    <mergeCell ref="I11:K11"/>
    <mergeCell ref="C21:E21"/>
    <mergeCell ref="F21:H21"/>
    <mergeCell ref="I21:K21"/>
    <mergeCell ref="B42:B48"/>
    <mergeCell ref="C27:E27"/>
    <mergeCell ref="F27:H27"/>
    <mergeCell ref="I27:K27"/>
    <mergeCell ref="D33:F33"/>
    <mergeCell ref="G33:I33"/>
    <mergeCell ref="J33:L33"/>
    <mergeCell ref="B35:B4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108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1765839020</v>
      </c>
      <c r="D5" s="68">
        <v>1010971540</v>
      </c>
      <c r="E5" s="72">
        <f>C5-D5</f>
        <v>754867480</v>
      </c>
      <c r="F5" s="104">
        <f>(C9+D9)/91468337323/2</f>
        <v>0.36711160868074982</v>
      </c>
      <c r="H5" s="71" t="s">
        <v>40</v>
      </c>
      <c r="I5" s="71" t="s">
        <v>39</v>
      </c>
      <c r="J5" s="108">
        <f>I6-H6</f>
        <v>0</v>
      </c>
      <c r="K5" s="116" t="s">
        <v>103</v>
      </c>
      <c r="L5" s="77">
        <v>10109.959999999999</v>
      </c>
      <c r="M5" s="103"/>
      <c r="N5" s="103"/>
    </row>
    <row r="6" spans="2:17" ht="15.6" thickBot="1">
      <c r="B6" s="10" t="s">
        <v>38</v>
      </c>
      <c r="C6" s="69">
        <v>4769333172</v>
      </c>
      <c r="D6" s="68">
        <v>4239941222</v>
      </c>
      <c r="E6" s="70">
        <f>C6-D6</f>
        <v>529391950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435549580</v>
      </c>
      <c r="D7" s="68">
        <v>828364633</v>
      </c>
      <c r="E7" s="67">
        <f>C7-D7</f>
        <v>-392815053</v>
      </c>
      <c r="F7" s="106"/>
      <c r="H7" s="113"/>
      <c r="I7" s="113"/>
      <c r="J7" s="108"/>
      <c r="K7" s="111"/>
      <c r="L7" s="11">
        <v>10120</v>
      </c>
      <c r="M7" s="103"/>
      <c r="N7" s="103"/>
      <c r="P7" s="66"/>
      <c r="Q7" s="2"/>
    </row>
    <row r="8" spans="2:17" ht="15.6" thickBot="1">
      <c r="B8" s="10" t="s">
        <v>4</v>
      </c>
      <c r="C8" s="65">
        <v>20142975756</v>
      </c>
      <c r="D8" s="64">
        <v>33965201993</v>
      </c>
      <c r="E8" s="63">
        <f>C8-D8</f>
        <v>-13822226237</v>
      </c>
      <c r="F8" s="106"/>
      <c r="K8" s="62"/>
      <c r="L8" s="117">
        <f>L7-L5</f>
        <v>10.040000000000873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27113697528</v>
      </c>
      <c r="D9" s="60">
        <f>D5+D6+D7+D8</f>
        <v>40044479388</v>
      </c>
      <c r="E9" s="59">
        <f>E5+E6+E7+E8</f>
        <v>-12930781860</v>
      </c>
      <c r="F9" s="107"/>
      <c r="H9" s="114" t="s">
        <v>36</v>
      </c>
      <c r="I9" s="114"/>
      <c r="J9" s="81" t="s">
        <v>100</v>
      </c>
      <c r="K9" s="57" t="s">
        <v>107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14110</v>
      </c>
      <c r="D13" s="7">
        <v>12633</v>
      </c>
      <c r="E13" s="9">
        <f t="shared" ref="E13:E19" si="0">C13-D13</f>
        <v>1477</v>
      </c>
      <c r="F13" s="8">
        <v>13078</v>
      </c>
      <c r="G13" s="7">
        <v>14911</v>
      </c>
      <c r="H13" s="19">
        <f t="shared" ref="H13:H19" si="1">F13-G13</f>
        <v>-1833</v>
      </c>
      <c r="I13" s="5">
        <f t="shared" ref="I13:J19" si="2">F13-C13</f>
        <v>-1032</v>
      </c>
      <c r="J13" s="4">
        <f t="shared" si="2"/>
        <v>2278</v>
      </c>
      <c r="K13" s="11">
        <f t="shared" ref="K13:K19" si="3">I13-J13</f>
        <v>-3310</v>
      </c>
      <c r="M13" s="103"/>
      <c r="N13" s="103"/>
      <c r="P13" s="2"/>
      <c r="Q13" s="2"/>
    </row>
    <row r="14" spans="2:17" ht="15">
      <c r="B14" s="10" t="s">
        <v>5</v>
      </c>
      <c r="C14" s="8">
        <v>1883</v>
      </c>
      <c r="D14" s="7">
        <v>36157</v>
      </c>
      <c r="E14" s="9">
        <f t="shared" si="0"/>
        <v>-34274</v>
      </c>
      <c r="F14" s="8">
        <v>1511</v>
      </c>
      <c r="G14" s="7">
        <v>37203</v>
      </c>
      <c r="H14" s="19">
        <f t="shared" si="1"/>
        <v>-35692</v>
      </c>
      <c r="I14" s="5">
        <f t="shared" si="2"/>
        <v>-372</v>
      </c>
      <c r="J14" s="4">
        <f t="shared" si="2"/>
        <v>1046</v>
      </c>
      <c r="K14" s="11">
        <f t="shared" si="3"/>
        <v>-1418</v>
      </c>
      <c r="M14" s="103"/>
      <c r="N14" s="103"/>
      <c r="P14" s="2"/>
      <c r="Q14" s="2"/>
    </row>
    <row r="15" spans="2:17" ht="15">
      <c r="B15" s="53" t="s">
        <v>4</v>
      </c>
      <c r="C15" s="51">
        <v>78829</v>
      </c>
      <c r="D15" s="50">
        <v>20001</v>
      </c>
      <c r="E15" s="52">
        <f t="shared" si="0"/>
        <v>58828</v>
      </c>
      <c r="F15" s="51">
        <v>80611</v>
      </c>
      <c r="G15" s="50">
        <v>21985</v>
      </c>
      <c r="H15" s="49">
        <f t="shared" si="1"/>
        <v>58626</v>
      </c>
      <c r="I15" s="47">
        <f t="shared" si="2"/>
        <v>1782</v>
      </c>
      <c r="J15" s="46">
        <f t="shared" si="2"/>
        <v>1984</v>
      </c>
      <c r="K15" s="11">
        <f t="shared" si="3"/>
        <v>-202</v>
      </c>
      <c r="M15" s="103"/>
      <c r="N15" s="103"/>
      <c r="P15" s="2"/>
      <c r="Q15" s="2"/>
    </row>
    <row r="16" spans="2:17">
      <c r="B16" s="20" t="s">
        <v>104</v>
      </c>
      <c r="C16" s="51">
        <v>39793</v>
      </c>
      <c r="D16" s="50">
        <v>44236</v>
      </c>
      <c r="E16" s="52">
        <f t="shared" si="0"/>
        <v>-4443</v>
      </c>
      <c r="F16" s="51">
        <v>41975</v>
      </c>
      <c r="G16" s="50">
        <v>45443</v>
      </c>
      <c r="H16" s="49">
        <f t="shared" si="1"/>
        <v>-3468</v>
      </c>
      <c r="I16" s="47">
        <f t="shared" si="2"/>
        <v>2182</v>
      </c>
      <c r="J16" s="46">
        <f t="shared" si="2"/>
        <v>1207</v>
      </c>
      <c r="K16" s="11">
        <f t="shared" si="3"/>
        <v>975</v>
      </c>
      <c r="M16" s="103"/>
      <c r="N16" s="103"/>
      <c r="P16" s="2"/>
      <c r="Q16" s="2"/>
    </row>
    <row r="17" spans="2:17">
      <c r="B17" s="53" t="s">
        <v>55</v>
      </c>
      <c r="C17" s="51">
        <v>57062</v>
      </c>
      <c r="D17" s="50">
        <v>48617</v>
      </c>
      <c r="E17" s="52">
        <f t="shared" si="0"/>
        <v>8445</v>
      </c>
      <c r="F17" s="51">
        <v>58530</v>
      </c>
      <c r="G17" s="50">
        <v>50442</v>
      </c>
      <c r="H17" s="49">
        <f t="shared" si="1"/>
        <v>8088</v>
      </c>
      <c r="I17" s="47">
        <f t="shared" si="2"/>
        <v>1468</v>
      </c>
      <c r="J17" s="46">
        <f t="shared" si="2"/>
        <v>1825</v>
      </c>
      <c r="K17" s="11">
        <f t="shared" si="3"/>
        <v>-357</v>
      </c>
      <c r="M17" s="103"/>
      <c r="N17" s="103"/>
      <c r="P17" s="2"/>
      <c r="Q17" s="2"/>
    </row>
    <row r="18" spans="2:17" ht="30">
      <c r="B18" s="48" t="s">
        <v>1</v>
      </c>
      <c r="C18" s="8">
        <v>46745</v>
      </c>
      <c r="D18" s="7">
        <v>50451</v>
      </c>
      <c r="E18" s="9">
        <f t="shared" si="0"/>
        <v>-3706</v>
      </c>
      <c r="F18" s="8">
        <v>48769</v>
      </c>
      <c r="G18" s="7">
        <v>51430</v>
      </c>
      <c r="H18" s="19">
        <f t="shared" si="1"/>
        <v>-2661</v>
      </c>
      <c r="I18" s="47">
        <f t="shared" si="2"/>
        <v>2024</v>
      </c>
      <c r="J18" s="46">
        <f t="shared" si="2"/>
        <v>979</v>
      </c>
      <c r="K18" s="11">
        <f t="shared" si="3"/>
        <v>1045</v>
      </c>
      <c r="M18" s="103"/>
      <c r="N18" s="103"/>
      <c r="P18" s="2"/>
      <c r="Q18" s="2"/>
    </row>
    <row r="19" spans="2:17" ht="15.6" thickBot="1">
      <c r="B19" s="10" t="s">
        <v>0</v>
      </c>
      <c r="C19" s="8">
        <v>69450</v>
      </c>
      <c r="D19" s="7">
        <v>60938</v>
      </c>
      <c r="E19" s="9">
        <f t="shared" si="0"/>
        <v>8512</v>
      </c>
      <c r="F19" s="8">
        <v>71189</v>
      </c>
      <c r="G19" s="7">
        <v>62847</v>
      </c>
      <c r="H19" s="6">
        <f t="shared" si="1"/>
        <v>8342</v>
      </c>
      <c r="I19" s="45">
        <f t="shared" si="2"/>
        <v>1739</v>
      </c>
      <c r="J19" s="4">
        <f t="shared" si="2"/>
        <v>1909</v>
      </c>
      <c r="K19" s="3">
        <f t="shared" si="3"/>
        <v>-170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23430</v>
      </c>
      <c r="D23" s="7">
        <v>6956</v>
      </c>
      <c r="E23" s="9">
        <f>C23-D23</f>
        <v>16474</v>
      </c>
      <c r="F23" s="8">
        <v>20726</v>
      </c>
      <c r="G23" s="7">
        <v>8092</v>
      </c>
      <c r="H23" s="19">
        <f>F23-G23</f>
        <v>12634</v>
      </c>
      <c r="I23" s="5">
        <f t="shared" ref="I23:J25" si="4">F23-C23</f>
        <v>-2704</v>
      </c>
      <c r="J23" s="4">
        <f t="shared" si="4"/>
        <v>1136</v>
      </c>
      <c r="K23" s="11">
        <f>I23-J23</f>
        <v>-3840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2144</v>
      </c>
      <c r="D25" s="7">
        <v>1966</v>
      </c>
      <c r="E25" s="9">
        <f>C25-D25</f>
        <v>178</v>
      </c>
      <c r="F25" s="8">
        <v>2508</v>
      </c>
      <c r="G25" s="7">
        <v>2991</v>
      </c>
      <c r="H25" s="6">
        <f>F25-G25</f>
        <v>-483</v>
      </c>
      <c r="I25" s="5">
        <f t="shared" si="4"/>
        <v>364</v>
      </c>
      <c r="J25" s="4">
        <f t="shared" si="4"/>
        <v>1025</v>
      </c>
      <c r="K25" s="3">
        <f>I25-J25</f>
        <v>-661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271</v>
      </c>
      <c r="D29" s="38">
        <v>264</v>
      </c>
      <c r="E29" s="9">
        <f>C29-D29</f>
        <v>7</v>
      </c>
      <c r="F29" s="38">
        <v>289</v>
      </c>
      <c r="G29" s="38">
        <v>273</v>
      </c>
      <c r="H29" s="9">
        <f>F29-G29</f>
        <v>16</v>
      </c>
      <c r="I29" s="5">
        <f t="shared" ref="I29:J31" si="5">F29-C29</f>
        <v>18</v>
      </c>
      <c r="J29" s="4">
        <f t="shared" si="5"/>
        <v>9</v>
      </c>
      <c r="K29" s="11">
        <f>I29-J29</f>
        <v>9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259</v>
      </c>
      <c r="E30" s="9">
        <f>C30-D30</f>
        <v>-203</v>
      </c>
      <c r="F30" s="38">
        <v>56</v>
      </c>
      <c r="G30" s="38">
        <v>259</v>
      </c>
      <c r="H30" s="9">
        <f>F30-G30</f>
        <v>-203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742</v>
      </c>
      <c r="D31" s="38">
        <v>2562</v>
      </c>
      <c r="E31" s="9">
        <f>C31-D31</f>
        <v>-1820</v>
      </c>
      <c r="F31" s="38">
        <v>871</v>
      </c>
      <c r="G31" s="38">
        <v>2232</v>
      </c>
      <c r="H31" s="9">
        <f>F31-G31</f>
        <v>-1361</v>
      </c>
      <c r="I31" s="5">
        <f t="shared" si="5"/>
        <v>129</v>
      </c>
      <c r="J31" s="4">
        <f t="shared" si="5"/>
        <v>-330</v>
      </c>
      <c r="K31" s="3">
        <f>I31-J31</f>
        <v>459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106678</v>
      </c>
      <c r="E35" s="7">
        <v>140269</v>
      </c>
      <c r="F35" s="9">
        <f t="shared" ref="F35:F48" si="6">D35-E35</f>
        <v>-33591</v>
      </c>
      <c r="G35" s="8">
        <v>147545</v>
      </c>
      <c r="H35" s="7">
        <v>160097</v>
      </c>
      <c r="I35" s="19">
        <f t="shared" ref="I35:I48" si="7">G35-H35</f>
        <v>-12552</v>
      </c>
      <c r="J35" s="5">
        <f t="shared" ref="J35:K48" si="8">G35-D35</f>
        <v>40867</v>
      </c>
      <c r="K35" s="4">
        <f t="shared" si="8"/>
        <v>19828</v>
      </c>
      <c r="L35" s="11">
        <f t="shared" ref="L35:L48" si="9">J35-K35</f>
        <v>21039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160835</v>
      </c>
      <c r="E37" s="7">
        <v>17822</v>
      </c>
      <c r="F37" s="9">
        <f t="shared" si="6"/>
        <v>143013</v>
      </c>
      <c r="G37" s="8">
        <v>162302</v>
      </c>
      <c r="H37" s="7">
        <v>18529</v>
      </c>
      <c r="I37" s="19">
        <f t="shared" si="7"/>
        <v>143773</v>
      </c>
      <c r="J37" s="5">
        <f t="shared" si="8"/>
        <v>1467</v>
      </c>
      <c r="K37" s="4">
        <f t="shared" si="8"/>
        <v>707</v>
      </c>
      <c r="L37" s="11">
        <f t="shared" si="9"/>
        <v>760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77909</v>
      </c>
      <c r="E38" s="7">
        <v>36321</v>
      </c>
      <c r="F38" s="9">
        <f t="shared" si="6"/>
        <v>41588</v>
      </c>
      <c r="G38" s="8">
        <v>83466</v>
      </c>
      <c r="H38" s="7">
        <v>37896</v>
      </c>
      <c r="I38" s="19">
        <f t="shared" si="7"/>
        <v>45570</v>
      </c>
      <c r="J38" s="5">
        <f t="shared" si="8"/>
        <v>5557</v>
      </c>
      <c r="K38" s="4">
        <f t="shared" si="8"/>
        <v>1575</v>
      </c>
      <c r="L38" s="11">
        <f t="shared" si="9"/>
        <v>3982</v>
      </c>
      <c r="M38" s="103"/>
      <c r="N38" s="103"/>
      <c r="P38" s="2"/>
      <c r="Q38" s="2"/>
    </row>
    <row r="39" spans="2:21">
      <c r="B39" s="95"/>
      <c r="C39" s="10" t="s">
        <v>105</v>
      </c>
      <c r="D39" s="8">
        <v>113602</v>
      </c>
      <c r="E39" s="7">
        <v>63245</v>
      </c>
      <c r="F39" s="9">
        <f t="shared" si="6"/>
        <v>50357</v>
      </c>
      <c r="G39" s="8">
        <v>120599</v>
      </c>
      <c r="H39" s="7">
        <v>63302</v>
      </c>
      <c r="I39" s="19">
        <f t="shared" si="7"/>
        <v>57297</v>
      </c>
      <c r="J39" s="5">
        <f t="shared" si="8"/>
        <v>6997</v>
      </c>
      <c r="K39" s="4">
        <f t="shared" si="8"/>
        <v>57</v>
      </c>
      <c r="L39" s="11">
        <f t="shared" si="9"/>
        <v>6940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149304</v>
      </c>
      <c r="E40" s="30">
        <v>81571</v>
      </c>
      <c r="F40" s="32">
        <f t="shared" si="6"/>
        <v>67733</v>
      </c>
      <c r="G40" s="31">
        <v>168614</v>
      </c>
      <c r="H40" s="30">
        <v>111703</v>
      </c>
      <c r="I40" s="19">
        <f t="shared" si="7"/>
        <v>56911</v>
      </c>
      <c r="J40" s="5">
        <f t="shared" si="8"/>
        <v>19310</v>
      </c>
      <c r="K40" s="4">
        <f t="shared" si="8"/>
        <v>30132</v>
      </c>
      <c r="L40" s="11">
        <f t="shared" si="9"/>
        <v>-10822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202517</v>
      </c>
      <c r="E41" s="26">
        <v>130266</v>
      </c>
      <c r="F41" s="28">
        <f t="shared" si="6"/>
        <v>72251</v>
      </c>
      <c r="G41" s="27">
        <v>238471</v>
      </c>
      <c r="H41" s="26">
        <v>175727</v>
      </c>
      <c r="I41" s="6">
        <f t="shared" si="7"/>
        <v>62744</v>
      </c>
      <c r="J41" s="25">
        <f t="shared" si="8"/>
        <v>35954</v>
      </c>
      <c r="K41" s="24">
        <f t="shared" si="8"/>
        <v>45461</v>
      </c>
      <c r="L41" s="3">
        <f t="shared" si="9"/>
        <v>-9507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155133</v>
      </c>
      <c r="E42" s="15">
        <v>170723</v>
      </c>
      <c r="F42" s="17">
        <f t="shared" si="6"/>
        <v>-15590</v>
      </c>
      <c r="G42" s="16">
        <v>163343</v>
      </c>
      <c r="H42" s="15">
        <v>186211</v>
      </c>
      <c r="I42" s="22">
        <f t="shared" si="7"/>
        <v>-22868</v>
      </c>
      <c r="J42" s="13">
        <f t="shared" si="8"/>
        <v>8210</v>
      </c>
      <c r="K42" s="12">
        <f t="shared" si="8"/>
        <v>15488</v>
      </c>
      <c r="L42" s="21">
        <f t="shared" si="9"/>
        <v>-7278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206935</v>
      </c>
      <c r="E44" s="7">
        <v>51436</v>
      </c>
      <c r="F44" s="9">
        <f t="shared" si="6"/>
        <v>155499</v>
      </c>
      <c r="G44" s="8">
        <v>230001</v>
      </c>
      <c r="H44" s="7">
        <v>51399</v>
      </c>
      <c r="I44" s="19">
        <f t="shared" si="7"/>
        <v>178602</v>
      </c>
      <c r="J44" s="5">
        <f t="shared" si="8"/>
        <v>23066</v>
      </c>
      <c r="K44" s="4">
        <f t="shared" si="8"/>
        <v>-37</v>
      </c>
      <c r="L44" s="11">
        <f t="shared" si="9"/>
        <v>23103</v>
      </c>
      <c r="M44" s="103"/>
      <c r="N44" s="103"/>
      <c r="P44" s="2"/>
      <c r="Q44" s="2"/>
    </row>
    <row r="45" spans="2:21">
      <c r="B45" s="84"/>
      <c r="C45" s="20" t="s">
        <v>106</v>
      </c>
      <c r="D45" s="16">
        <v>91256</v>
      </c>
      <c r="E45" s="15">
        <v>103640</v>
      </c>
      <c r="F45" s="17">
        <f t="shared" si="6"/>
        <v>-12384</v>
      </c>
      <c r="G45" s="16">
        <v>101232</v>
      </c>
      <c r="H45" s="15">
        <v>109624</v>
      </c>
      <c r="I45" s="19">
        <f t="shared" si="7"/>
        <v>-8392</v>
      </c>
      <c r="J45" s="13">
        <f t="shared" si="8"/>
        <v>9976</v>
      </c>
      <c r="K45" s="12">
        <f t="shared" si="8"/>
        <v>5984</v>
      </c>
      <c r="L45" s="11">
        <f t="shared" si="9"/>
        <v>3992</v>
      </c>
      <c r="M45" s="103"/>
      <c r="N45" s="103"/>
      <c r="P45" s="2"/>
      <c r="Q45" s="2"/>
    </row>
    <row r="46" spans="2:21">
      <c r="B46" s="84"/>
      <c r="C46" s="10" t="s">
        <v>105</v>
      </c>
      <c r="D46" s="16">
        <v>127467</v>
      </c>
      <c r="E46" s="15">
        <v>159020</v>
      </c>
      <c r="F46" s="17">
        <f t="shared" si="6"/>
        <v>-31553</v>
      </c>
      <c r="G46" s="16">
        <v>137925</v>
      </c>
      <c r="H46" s="15">
        <v>171857</v>
      </c>
      <c r="I46" s="19">
        <f t="shared" si="7"/>
        <v>-33932</v>
      </c>
      <c r="J46" s="13">
        <f t="shared" si="8"/>
        <v>10458</v>
      </c>
      <c r="K46" s="12">
        <f t="shared" si="8"/>
        <v>12837</v>
      </c>
      <c r="L46" s="11">
        <f t="shared" si="9"/>
        <v>-2379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144514</v>
      </c>
      <c r="E47" s="15">
        <v>159098</v>
      </c>
      <c r="F47" s="17">
        <f t="shared" si="6"/>
        <v>-14584</v>
      </c>
      <c r="G47" s="16">
        <v>155711</v>
      </c>
      <c r="H47" s="15">
        <v>165141</v>
      </c>
      <c r="I47" s="14">
        <f t="shared" si="7"/>
        <v>-9430</v>
      </c>
      <c r="J47" s="13">
        <f t="shared" si="8"/>
        <v>11197</v>
      </c>
      <c r="K47" s="12">
        <f t="shared" si="8"/>
        <v>6043</v>
      </c>
      <c r="L47" s="11">
        <f t="shared" si="9"/>
        <v>5154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203976</v>
      </c>
      <c r="E48" s="7">
        <v>252307</v>
      </c>
      <c r="F48" s="9">
        <f t="shared" si="6"/>
        <v>-48331</v>
      </c>
      <c r="G48" s="8">
        <v>223652</v>
      </c>
      <c r="H48" s="7">
        <v>270253</v>
      </c>
      <c r="I48" s="6">
        <f t="shared" si="7"/>
        <v>-46601</v>
      </c>
      <c r="J48" s="5">
        <f t="shared" si="8"/>
        <v>19676</v>
      </c>
      <c r="K48" s="4">
        <f t="shared" si="8"/>
        <v>17946</v>
      </c>
      <c r="L48" s="3">
        <f t="shared" si="9"/>
        <v>1730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113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1099266900</v>
      </c>
      <c r="D5" s="68">
        <v>1147186382</v>
      </c>
      <c r="E5" s="72">
        <f>C5-D5</f>
        <v>-47919482</v>
      </c>
      <c r="F5" s="104">
        <f>(C9+D9)/82706434189/2</f>
        <v>0.36120703132034288</v>
      </c>
      <c r="H5" s="71" t="s">
        <v>40</v>
      </c>
      <c r="I5" s="71" t="s">
        <v>39</v>
      </c>
      <c r="J5" s="108">
        <f>I6-H6</f>
        <v>0</v>
      </c>
      <c r="K5" s="109" t="s">
        <v>109</v>
      </c>
      <c r="L5" s="77">
        <v>10128.15</v>
      </c>
      <c r="M5" s="103"/>
      <c r="N5" s="103"/>
    </row>
    <row r="6" spans="2:17" ht="15.6" thickBot="1">
      <c r="B6" s="10" t="s">
        <v>38</v>
      </c>
      <c r="C6" s="69">
        <v>3920823634</v>
      </c>
      <c r="D6" s="68">
        <v>3655832288</v>
      </c>
      <c r="E6" s="70">
        <f>C6-D6</f>
        <v>264991346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431787650</v>
      </c>
      <c r="D7" s="68">
        <v>701628093</v>
      </c>
      <c r="E7" s="67">
        <f>C7-D7</f>
        <v>-269840443</v>
      </c>
      <c r="F7" s="106"/>
      <c r="H7" s="113"/>
      <c r="I7" s="113"/>
      <c r="J7" s="108"/>
      <c r="K7" s="111"/>
      <c r="L7" s="11">
        <v>10137</v>
      </c>
      <c r="M7" s="103"/>
      <c r="N7" s="103"/>
      <c r="P7" s="66"/>
      <c r="Q7" s="2"/>
    </row>
    <row r="8" spans="2:17" ht="15.6" thickBot="1">
      <c r="B8" s="10" t="s">
        <v>4</v>
      </c>
      <c r="C8" s="65">
        <v>20203626153</v>
      </c>
      <c r="D8" s="64">
        <v>28588140029</v>
      </c>
      <c r="E8" s="63">
        <f>C8-D8</f>
        <v>-8384513876</v>
      </c>
      <c r="F8" s="106"/>
      <c r="K8" s="62"/>
      <c r="L8" s="117">
        <f>L7-L5</f>
        <v>8.8500000000003638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25655504337</v>
      </c>
      <c r="D9" s="60">
        <f>D5+D6+D7+D8</f>
        <v>34092786792</v>
      </c>
      <c r="E9" s="59">
        <f>E5+E6+E7+E8</f>
        <v>-8437282455</v>
      </c>
      <c r="F9" s="107"/>
      <c r="H9" s="114" t="s">
        <v>36</v>
      </c>
      <c r="I9" s="114"/>
      <c r="J9" s="81" t="s">
        <v>63</v>
      </c>
      <c r="K9" s="82" t="s">
        <v>112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13078</v>
      </c>
      <c r="D13" s="7">
        <v>14911</v>
      </c>
      <c r="E13" s="9">
        <f t="shared" ref="E13:E19" si="0">C13-D13</f>
        <v>-1833</v>
      </c>
      <c r="F13" s="8">
        <v>14032</v>
      </c>
      <c r="G13" s="7">
        <v>14654</v>
      </c>
      <c r="H13" s="19">
        <f t="shared" ref="H13:H19" si="1">F13-G13</f>
        <v>-622</v>
      </c>
      <c r="I13" s="5">
        <f t="shared" ref="I13:J19" si="2">F13-C13</f>
        <v>954</v>
      </c>
      <c r="J13" s="4">
        <f t="shared" si="2"/>
        <v>-257</v>
      </c>
      <c r="K13" s="11">
        <f t="shared" ref="K13:K19" si="3">I13-J13</f>
        <v>1211</v>
      </c>
      <c r="M13" s="103"/>
      <c r="N13" s="103"/>
      <c r="P13" s="2"/>
      <c r="Q13" s="2"/>
    </row>
    <row r="14" spans="2:17" ht="15">
      <c r="B14" s="10" t="s">
        <v>5</v>
      </c>
      <c r="C14" s="8">
        <v>1511</v>
      </c>
      <c r="D14" s="7">
        <v>37203</v>
      </c>
      <c r="E14" s="9">
        <f t="shared" si="0"/>
        <v>-35692</v>
      </c>
      <c r="F14" s="8">
        <v>1505</v>
      </c>
      <c r="G14" s="7">
        <v>36746</v>
      </c>
      <c r="H14" s="19">
        <f t="shared" si="1"/>
        <v>-35241</v>
      </c>
      <c r="I14" s="5">
        <f t="shared" si="2"/>
        <v>-6</v>
      </c>
      <c r="J14" s="4">
        <f t="shared" si="2"/>
        <v>-457</v>
      </c>
      <c r="K14" s="11">
        <f t="shared" si="3"/>
        <v>451</v>
      </c>
      <c r="M14" s="103"/>
      <c r="N14" s="103"/>
      <c r="P14" s="2"/>
      <c r="Q14" s="2"/>
    </row>
    <row r="15" spans="2:17" ht="15">
      <c r="B15" s="53" t="s">
        <v>4</v>
      </c>
      <c r="C15" s="51">
        <v>80611</v>
      </c>
      <c r="D15" s="50">
        <v>21985</v>
      </c>
      <c r="E15" s="52">
        <f t="shared" si="0"/>
        <v>58626</v>
      </c>
      <c r="F15" s="51">
        <v>79700</v>
      </c>
      <c r="G15" s="50">
        <v>22660</v>
      </c>
      <c r="H15" s="49">
        <f t="shared" si="1"/>
        <v>57040</v>
      </c>
      <c r="I15" s="47">
        <f t="shared" si="2"/>
        <v>-911</v>
      </c>
      <c r="J15" s="46">
        <f t="shared" si="2"/>
        <v>675</v>
      </c>
      <c r="K15" s="11">
        <f t="shared" si="3"/>
        <v>-1586</v>
      </c>
      <c r="M15" s="103"/>
      <c r="N15" s="103"/>
      <c r="P15" s="2"/>
      <c r="Q15" s="2"/>
    </row>
    <row r="16" spans="2:17">
      <c r="B16" s="20" t="s">
        <v>61</v>
      </c>
      <c r="C16" s="51">
        <v>41975</v>
      </c>
      <c r="D16" s="50">
        <v>45443</v>
      </c>
      <c r="E16" s="52">
        <f t="shared" si="0"/>
        <v>-3468</v>
      </c>
      <c r="F16" s="51">
        <v>42359</v>
      </c>
      <c r="G16" s="50">
        <v>44410</v>
      </c>
      <c r="H16" s="49">
        <f t="shared" si="1"/>
        <v>-2051</v>
      </c>
      <c r="I16" s="47">
        <f t="shared" si="2"/>
        <v>384</v>
      </c>
      <c r="J16" s="46">
        <f t="shared" si="2"/>
        <v>-1033</v>
      </c>
      <c r="K16" s="11">
        <f t="shared" si="3"/>
        <v>1417</v>
      </c>
      <c r="M16" s="103"/>
      <c r="N16" s="103"/>
      <c r="P16" s="2"/>
      <c r="Q16" s="2"/>
    </row>
    <row r="17" spans="2:17">
      <c r="B17" s="53" t="s">
        <v>110</v>
      </c>
      <c r="C17" s="51">
        <v>58530</v>
      </c>
      <c r="D17" s="50">
        <v>50442</v>
      </c>
      <c r="E17" s="52">
        <f t="shared" si="0"/>
        <v>8088</v>
      </c>
      <c r="F17" s="51">
        <v>58533</v>
      </c>
      <c r="G17" s="50">
        <v>50427</v>
      </c>
      <c r="H17" s="49">
        <f t="shared" si="1"/>
        <v>8106</v>
      </c>
      <c r="I17" s="47">
        <f t="shared" si="2"/>
        <v>3</v>
      </c>
      <c r="J17" s="46">
        <f t="shared" si="2"/>
        <v>-15</v>
      </c>
      <c r="K17" s="11">
        <f t="shared" si="3"/>
        <v>18</v>
      </c>
      <c r="M17" s="103"/>
      <c r="N17" s="103"/>
      <c r="P17" s="2"/>
      <c r="Q17" s="2"/>
    </row>
    <row r="18" spans="2:17" ht="30">
      <c r="B18" s="48" t="s">
        <v>1</v>
      </c>
      <c r="C18" s="8">
        <v>48769</v>
      </c>
      <c r="D18" s="7">
        <v>51430</v>
      </c>
      <c r="E18" s="9">
        <f t="shared" si="0"/>
        <v>-2661</v>
      </c>
      <c r="F18" s="8">
        <v>49133</v>
      </c>
      <c r="G18" s="7">
        <v>51188</v>
      </c>
      <c r="H18" s="19">
        <f t="shared" si="1"/>
        <v>-2055</v>
      </c>
      <c r="I18" s="47">
        <f t="shared" si="2"/>
        <v>364</v>
      </c>
      <c r="J18" s="46">
        <f t="shared" si="2"/>
        <v>-242</v>
      </c>
      <c r="K18" s="11">
        <f t="shared" si="3"/>
        <v>606</v>
      </c>
      <c r="M18" s="103"/>
      <c r="N18" s="103"/>
      <c r="P18" s="2"/>
      <c r="Q18" s="2"/>
    </row>
    <row r="19" spans="2:17" ht="15.6" thickBot="1">
      <c r="B19" s="10" t="s">
        <v>0</v>
      </c>
      <c r="C19" s="8">
        <v>71189</v>
      </c>
      <c r="D19" s="7">
        <v>62847</v>
      </c>
      <c r="E19" s="9">
        <f t="shared" si="0"/>
        <v>8342</v>
      </c>
      <c r="F19" s="8">
        <v>71257</v>
      </c>
      <c r="G19" s="7">
        <v>62543</v>
      </c>
      <c r="H19" s="6">
        <f t="shared" si="1"/>
        <v>8714</v>
      </c>
      <c r="I19" s="45">
        <f t="shared" si="2"/>
        <v>68</v>
      </c>
      <c r="J19" s="4">
        <f t="shared" si="2"/>
        <v>-304</v>
      </c>
      <c r="K19" s="3">
        <f t="shared" si="3"/>
        <v>372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20726</v>
      </c>
      <c r="D23" s="7">
        <v>8092</v>
      </c>
      <c r="E23" s="9">
        <f>C23-D23</f>
        <v>12634</v>
      </c>
      <c r="F23" s="8">
        <v>20689</v>
      </c>
      <c r="G23" s="7">
        <v>8014</v>
      </c>
      <c r="H23" s="19">
        <f>F23-G23</f>
        <v>12675</v>
      </c>
      <c r="I23" s="5">
        <f t="shared" ref="I23:J25" si="4">F23-C23</f>
        <v>-37</v>
      </c>
      <c r="J23" s="4">
        <f t="shared" si="4"/>
        <v>-78</v>
      </c>
      <c r="K23" s="11">
        <f>I23-J23</f>
        <v>41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2508</v>
      </c>
      <c r="D25" s="7">
        <v>2991</v>
      </c>
      <c r="E25" s="9">
        <f>C25-D25</f>
        <v>-483</v>
      </c>
      <c r="F25" s="8">
        <v>2654</v>
      </c>
      <c r="G25" s="7">
        <v>3156</v>
      </c>
      <c r="H25" s="6">
        <f>F25-G25</f>
        <v>-502</v>
      </c>
      <c r="I25" s="5">
        <f t="shared" si="4"/>
        <v>146</v>
      </c>
      <c r="J25" s="4">
        <f t="shared" si="4"/>
        <v>165</v>
      </c>
      <c r="K25" s="3">
        <f>I25-J25</f>
        <v>-19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289</v>
      </c>
      <c r="D29" s="38">
        <v>273</v>
      </c>
      <c r="E29" s="9">
        <f>C29-D29</f>
        <v>16</v>
      </c>
      <c r="F29" s="38">
        <v>272</v>
      </c>
      <c r="G29" s="38">
        <v>231</v>
      </c>
      <c r="H29" s="9">
        <f>F29-G29</f>
        <v>41</v>
      </c>
      <c r="I29" s="5">
        <f t="shared" ref="I29:J31" si="5">F29-C29</f>
        <v>-17</v>
      </c>
      <c r="J29" s="4">
        <f t="shared" si="5"/>
        <v>-42</v>
      </c>
      <c r="K29" s="11">
        <f>I29-J29</f>
        <v>25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259</v>
      </c>
      <c r="E30" s="9">
        <f>C30-D30</f>
        <v>-203</v>
      </c>
      <c r="F30" s="38">
        <v>56</v>
      </c>
      <c r="G30" s="38">
        <v>152</v>
      </c>
      <c r="H30" s="9">
        <f>F30-G30</f>
        <v>-96</v>
      </c>
      <c r="I30" s="5">
        <f t="shared" si="5"/>
        <v>0</v>
      </c>
      <c r="J30" s="4">
        <f t="shared" si="5"/>
        <v>-107</v>
      </c>
      <c r="K30" s="11">
        <f>I30-J30</f>
        <v>107</v>
      </c>
      <c r="M30" s="103"/>
      <c r="N30" s="103"/>
      <c r="P30" s="2"/>
      <c r="Q30" s="2"/>
    </row>
    <row r="31" spans="2:17" ht="15" thickBot="1">
      <c r="B31" s="10" t="s">
        <v>20</v>
      </c>
      <c r="C31" s="38">
        <v>871</v>
      </c>
      <c r="D31" s="38">
        <v>2232</v>
      </c>
      <c r="E31" s="9">
        <f>C31-D31</f>
        <v>-1361</v>
      </c>
      <c r="F31" s="38">
        <v>984</v>
      </c>
      <c r="G31" s="38">
        <v>2412</v>
      </c>
      <c r="H31" s="9">
        <f>F31-G31</f>
        <v>-1428</v>
      </c>
      <c r="I31" s="5">
        <f t="shared" si="5"/>
        <v>113</v>
      </c>
      <c r="J31" s="4">
        <f t="shared" si="5"/>
        <v>180</v>
      </c>
      <c r="K31" s="3">
        <f>I31-J31</f>
        <v>-67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147545</v>
      </c>
      <c r="E35" s="7">
        <v>160097</v>
      </c>
      <c r="F35" s="9">
        <f t="shared" ref="F35:F48" si="6">D35-E35</f>
        <v>-12552</v>
      </c>
      <c r="G35" s="8">
        <v>152514</v>
      </c>
      <c r="H35" s="7">
        <v>176594</v>
      </c>
      <c r="I35" s="19">
        <f t="shared" ref="I35:I48" si="7">G35-H35</f>
        <v>-24080</v>
      </c>
      <c r="J35" s="5">
        <f t="shared" ref="J35:K48" si="8">G35-D35</f>
        <v>4969</v>
      </c>
      <c r="K35" s="4">
        <f t="shared" si="8"/>
        <v>16497</v>
      </c>
      <c r="L35" s="11">
        <f t="shared" ref="L35:L48" si="9">J35-K35</f>
        <v>-11528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162302</v>
      </c>
      <c r="E37" s="7">
        <v>18529</v>
      </c>
      <c r="F37" s="9">
        <f t="shared" si="6"/>
        <v>143773</v>
      </c>
      <c r="G37" s="8">
        <v>163173</v>
      </c>
      <c r="H37" s="7">
        <v>19576</v>
      </c>
      <c r="I37" s="19">
        <f t="shared" si="7"/>
        <v>143597</v>
      </c>
      <c r="J37" s="5">
        <f t="shared" si="8"/>
        <v>871</v>
      </c>
      <c r="K37" s="4">
        <f t="shared" si="8"/>
        <v>1047</v>
      </c>
      <c r="L37" s="11">
        <f t="shared" si="9"/>
        <v>-176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83466</v>
      </c>
      <c r="E38" s="7">
        <v>37896</v>
      </c>
      <c r="F38" s="9">
        <f t="shared" si="6"/>
        <v>45570</v>
      </c>
      <c r="G38" s="8">
        <v>82513</v>
      </c>
      <c r="H38" s="7">
        <v>39697</v>
      </c>
      <c r="I38" s="19">
        <f t="shared" si="7"/>
        <v>42816</v>
      </c>
      <c r="J38" s="5">
        <f t="shared" si="8"/>
        <v>-953</v>
      </c>
      <c r="K38" s="4">
        <f t="shared" si="8"/>
        <v>1801</v>
      </c>
      <c r="L38" s="11">
        <f t="shared" si="9"/>
        <v>-2754</v>
      </c>
      <c r="M38" s="103"/>
      <c r="N38" s="103"/>
      <c r="P38" s="2"/>
      <c r="Q38" s="2"/>
    </row>
    <row r="39" spans="2:21">
      <c r="B39" s="95"/>
      <c r="C39" s="10" t="s">
        <v>105</v>
      </c>
      <c r="D39" s="8">
        <v>120599</v>
      </c>
      <c r="E39" s="7">
        <v>63302</v>
      </c>
      <c r="F39" s="9">
        <f t="shared" si="6"/>
        <v>57297</v>
      </c>
      <c r="G39" s="8">
        <v>120546</v>
      </c>
      <c r="H39" s="7">
        <v>66491</v>
      </c>
      <c r="I39" s="19">
        <f t="shared" si="7"/>
        <v>54055</v>
      </c>
      <c r="J39" s="5">
        <f t="shared" si="8"/>
        <v>-53</v>
      </c>
      <c r="K39" s="4">
        <f t="shared" si="8"/>
        <v>3189</v>
      </c>
      <c r="L39" s="11">
        <f t="shared" si="9"/>
        <v>-3242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168614</v>
      </c>
      <c r="E40" s="30">
        <v>111703</v>
      </c>
      <c r="F40" s="32">
        <f t="shared" si="6"/>
        <v>56911</v>
      </c>
      <c r="G40" s="31">
        <v>165431</v>
      </c>
      <c r="H40" s="30">
        <v>137537</v>
      </c>
      <c r="I40" s="19">
        <f t="shared" si="7"/>
        <v>27894</v>
      </c>
      <c r="J40" s="5">
        <f t="shared" si="8"/>
        <v>-3183</v>
      </c>
      <c r="K40" s="4">
        <f t="shared" si="8"/>
        <v>25834</v>
      </c>
      <c r="L40" s="11">
        <f t="shared" si="9"/>
        <v>-29017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238471</v>
      </c>
      <c r="E41" s="26">
        <v>175727</v>
      </c>
      <c r="F41" s="28">
        <f t="shared" si="6"/>
        <v>62744</v>
      </c>
      <c r="G41" s="27">
        <v>243988</v>
      </c>
      <c r="H41" s="26">
        <v>209589</v>
      </c>
      <c r="I41" s="6">
        <f t="shared" si="7"/>
        <v>34399</v>
      </c>
      <c r="J41" s="25">
        <f t="shared" si="8"/>
        <v>5517</v>
      </c>
      <c r="K41" s="24">
        <f t="shared" si="8"/>
        <v>33862</v>
      </c>
      <c r="L41" s="3">
        <f t="shared" si="9"/>
        <v>-28345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163343</v>
      </c>
      <c r="E42" s="15">
        <v>186211</v>
      </c>
      <c r="F42" s="17">
        <f t="shared" si="6"/>
        <v>-22868</v>
      </c>
      <c r="G42" s="16">
        <v>168893</v>
      </c>
      <c r="H42" s="15">
        <v>192572</v>
      </c>
      <c r="I42" s="22">
        <f t="shared" si="7"/>
        <v>-23679</v>
      </c>
      <c r="J42" s="13">
        <f t="shared" si="8"/>
        <v>5550</v>
      </c>
      <c r="K42" s="12">
        <f t="shared" si="8"/>
        <v>6361</v>
      </c>
      <c r="L42" s="21">
        <f t="shared" si="9"/>
        <v>-811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230001</v>
      </c>
      <c r="E44" s="7">
        <v>51399</v>
      </c>
      <c r="F44" s="9">
        <f t="shared" si="6"/>
        <v>178602</v>
      </c>
      <c r="G44" s="8">
        <v>233062</v>
      </c>
      <c r="H44" s="7">
        <v>52402</v>
      </c>
      <c r="I44" s="19">
        <f t="shared" si="7"/>
        <v>180660</v>
      </c>
      <c r="J44" s="5">
        <f t="shared" si="8"/>
        <v>3061</v>
      </c>
      <c r="K44" s="4">
        <f t="shared" si="8"/>
        <v>1003</v>
      </c>
      <c r="L44" s="11">
        <f t="shared" si="9"/>
        <v>2058</v>
      </c>
      <c r="M44" s="103"/>
      <c r="N44" s="103"/>
      <c r="P44" s="2"/>
      <c r="Q44" s="2"/>
    </row>
    <row r="45" spans="2:21">
      <c r="B45" s="84"/>
      <c r="C45" s="20" t="s">
        <v>111</v>
      </c>
      <c r="D45" s="16">
        <v>101232</v>
      </c>
      <c r="E45" s="15">
        <v>109624</v>
      </c>
      <c r="F45" s="17">
        <f t="shared" si="6"/>
        <v>-8392</v>
      </c>
      <c r="G45" s="16">
        <v>103741</v>
      </c>
      <c r="H45" s="15">
        <v>110576</v>
      </c>
      <c r="I45" s="19">
        <f t="shared" si="7"/>
        <v>-6835</v>
      </c>
      <c r="J45" s="13">
        <f t="shared" si="8"/>
        <v>2509</v>
      </c>
      <c r="K45" s="12">
        <f t="shared" si="8"/>
        <v>952</v>
      </c>
      <c r="L45" s="11">
        <f t="shared" si="9"/>
        <v>1557</v>
      </c>
      <c r="M45" s="103"/>
      <c r="N45" s="103"/>
      <c r="P45" s="2"/>
      <c r="Q45" s="2"/>
    </row>
    <row r="46" spans="2:21">
      <c r="B46" s="84"/>
      <c r="C46" s="10" t="s">
        <v>110</v>
      </c>
      <c r="D46" s="16">
        <v>137925</v>
      </c>
      <c r="E46" s="15">
        <v>171857</v>
      </c>
      <c r="F46" s="17">
        <f t="shared" si="6"/>
        <v>-33932</v>
      </c>
      <c r="G46" s="16">
        <v>140672</v>
      </c>
      <c r="H46" s="15">
        <v>173310</v>
      </c>
      <c r="I46" s="19">
        <f t="shared" si="7"/>
        <v>-32638</v>
      </c>
      <c r="J46" s="13">
        <f t="shared" si="8"/>
        <v>2747</v>
      </c>
      <c r="K46" s="12">
        <f t="shared" si="8"/>
        <v>1453</v>
      </c>
      <c r="L46" s="11">
        <f t="shared" si="9"/>
        <v>1294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155711</v>
      </c>
      <c r="E47" s="15">
        <v>165141</v>
      </c>
      <c r="F47" s="17">
        <f t="shared" si="6"/>
        <v>-9430</v>
      </c>
      <c r="G47" s="16">
        <v>163957</v>
      </c>
      <c r="H47" s="15">
        <v>166972</v>
      </c>
      <c r="I47" s="14">
        <f t="shared" si="7"/>
        <v>-3015</v>
      </c>
      <c r="J47" s="13">
        <f t="shared" si="8"/>
        <v>8246</v>
      </c>
      <c r="K47" s="12">
        <f t="shared" si="8"/>
        <v>1831</v>
      </c>
      <c r="L47" s="11">
        <f t="shared" si="9"/>
        <v>6415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223652</v>
      </c>
      <c r="E48" s="7">
        <v>270253</v>
      </c>
      <c r="F48" s="9">
        <f t="shared" si="6"/>
        <v>-46601</v>
      </c>
      <c r="G48" s="8">
        <v>237962</v>
      </c>
      <c r="H48" s="7">
        <v>273831</v>
      </c>
      <c r="I48" s="6">
        <f t="shared" si="7"/>
        <v>-35869</v>
      </c>
      <c r="J48" s="5">
        <f t="shared" si="8"/>
        <v>14310</v>
      </c>
      <c r="K48" s="4">
        <f t="shared" si="8"/>
        <v>3578</v>
      </c>
      <c r="L48" s="3">
        <f t="shared" si="9"/>
        <v>10732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117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1088415420</v>
      </c>
      <c r="D5" s="68">
        <v>2095892385</v>
      </c>
      <c r="E5" s="72">
        <f>C5-D5</f>
        <v>-1007476965</v>
      </c>
      <c r="F5" s="104">
        <f>(C9+D9)/101455590192/2</f>
        <v>0.34280706185022475</v>
      </c>
      <c r="H5" s="71" t="s">
        <v>40</v>
      </c>
      <c r="I5" s="71" t="s">
        <v>39</v>
      </c>
      <c r="J5" s="108">
        <f>I6-H6</f>
        <v>0</v>
      </c>
      <c r="K5" s="116" t="s">
        <v>103</v>
      </c>
      <c r="L5" s="77">
        <v>10072.459999999999</v>
      </c>
      <c r="M5" s="103"/>
      <c r="N5" s="103"/>
    </row>
    <row r="6" spans="2:17" ht="15.6" thickBot="1">
      <c r="B6" s="10" t="s">
        <v>38</v>
      </c>
      <c r="C6" s="69">
        <v>3612937910</v>
      </c>
      <c r="D6" s="68">
        <v>5074371930</v>
      </c>
      <c r="E6" s="70">
        <f>C6-D6</f>
        <v>-1461434020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650541200</v>
      </c>
      <c r="D7" s="68">
        <v>1091281523</v>
      </c>
      <c r="E7" s="67">
        <f>C7-D7</f>
        <v>-440740323</v>
      </c>
      <c r="F7" s="106"/>
      <c r="H7" s="113"/>
      <c r="I7" s="113"/>
      <c r="J7" s="108"/>
      <c r="K7" s="111"/>
      <c r="L7" s="11">
        <v>10065</v>
      </c>
      <c r="M7" s="103"/>
      <c r="N7" s="103"/>
      <c r="P7" s="66"/>
      <c r="Q7" s="2"/>
    </row>
    <row r="8" spans="2:17" ht="15.6" thickBot="1">
      <c r="B8" s="10" t="s">
        <v>4</v>
      </c>
      <c r="C8" s="65">
        <v>26923870376</v>
      </c>
      <c r="D8" s="64">
        <v>29022074820</v>
      </c>
      <c r="E8" s="63">
        <f>C8-D8</f>
        <v>-2098204444</v>
      </c>
      <c r="F8" s="106"/>
      <c r="K8" s="62"/>
      <c r="L8" s="115">
        <f>L7-L5</f>
        <v>-7.4599999999991269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32275764906</v>
      </c>
      <c r="D9" s="60">
        <f>D5+D6+D7+D8</f>
        <v>37283620658</v>
      </c>
      <c r="E9" s="59">
        <f>E5+E6+E7+E8</f>
        <v>-5007855752</v>
      </c>
      <c r="F9" s="107"/>
      <c r="H9" s="114" t="s">
        <v>36</v>
      </c>
      <c r="I9" s="114"/>
      <c r="J9" s="81" t="s">
        <v>75</v>
      </c>
      <c r="K9" s="82" t="s">
        <v>116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14032</v>
      </c>
      <c r="D13" s="7">
        <v>14654</v>
      </c>
      <c r="E13" s="9">
        <f t="shared" ref="E13:E19" si="0">C13-D13</f>
        <v>-622</v>
      </c>
      <c r="F13" s="8">
        <v>14260</v>
      </c>
      <c r="G13" s="7">
        <v>13803</v>
      </c>
      <c r="H13" s="19">
        <f t="shared" ref="H13:H19" si="1">F13-G13</f>
        <v>457</v>
      </c>
      <c r="I13" s="5">
        <f t="shared" ref="I13:J19" si="2">F13-C13</f>
        <v>228</v>
      </c>
      <c r="J13" s="4">
        <f t="shared" si="2"/>
        <v>-851</v>
      </c>
      <c r="K13" s="11">
        <f t="shared" ref="K13:K19" si="3">I13-J13</f>
        <v>1079</v>
      </c>
      <c r="M13" s="103"/>
      <c r="N13" s="103"/>
      <c r="P13" s="2"/>
      <c r="Q13" s="2"/>
    </row>
    <row r="14" spans="2:17" ht="15">
      <c r="B14" s="10" t="s">
        <v>5</v>
      </c>
      <c r="C14" s="8">
        <v>1505</v>
      </c>
      <c r="D14" s="7">
        <v>36746</v>
      </c>
      <c r="E14" s="9">
        <f t="shared" si="0"/>
        <v>-35241</v>
      </c>
      <c r="F14" s="8">
        <v>1450</v>
      </c>
      <c r="G14" s="7">
        <v>37174</v>
      </c>
      <c r="H14" s="19">
        <f t="shared" si="1"/>
        <v>-35724</v>
      </c>
      <c r="I14" s="5">
        <f t="shared" si="2"/>
        <v>-55</v>
      </c>
      <c r="J14" s="4">
        <f t="shared" si="2"/>
        <v>428</v>
      </c>
      <c r="K14" s="11">
        <f t="shared" si="3"/>
        <v>-483</v>
      </c>
      <c r="M14" s="103"/>
      <c r="N14" s="103"/>
      <c r="P14" s="2"/>
      <c r="Q14" s="2"/>
    </row>
    <row r="15" spans="2:17" ht="15">
      <c r="B15" s="53" t="s">
        <v>4</v>
      </c>
      <c r="C15" s="51">
        <v>79700</v>
      </c>
      <c r="D15" s="50">
        <v>22660</v>
      </c>
      <c r="E15" s="52">
        <f t="shared" si="0"/>
        <v>57040</v>
      </c>
      <c r="F15" s="51">
        <v>74804</v>
      </c>
      <c r="G15" s="50">
        <v>22872</v>
      </c>
      <c r="H15" s="49">
        <f t="shared" si="1"/>
        <v>51932</v>
      </c>
      <c r="I15" s="47">
        <f t="shared" si="2"/>
        <v>-4896</v>
      </c>
      <c r="J15" s="46">
        <f t="shared" si="2"/>
        <v>212</v>
      </c>
      <c r="K15" s="11">
        <f t="shared" si="3"/>
        <v>-5108</v>
      </c>
      <c r="M15" s="103"/>
      <c r="N15" s="103"/>
      <c r="P15" s="2"/>
      <c r="Q15" s="2"/>
    </row>
    <row r="16" spans="2:17">
      <c r="B16" s="20" t="s">
        <v>61</v>
      </c>
      <c r="C16" s="51">
        <v>42359</v>
      </c>
      <c r="D16" s="50">
        <v>44410</v>
      </c>
      <c r="E16" s="52">
        <f t="shared" si="0"/>
        <v>-2051</v>
      </c>
      <c r="F16" s="51">
        <v>40399</v>
      </c>
      <c r="G16" s="50">
        <v>42832</v>
      </c>
      <c r="H16" s="49">
        <f t="shared" si="1"/>
        <v>-2433</v>
      </c>
      <c r="I16" s="47">
        <f t="shared" si="2"/>
        <v>-1960</v>
      </c>
      <c r="J16" s="46">
        <f t="shared" si="2"/>
        <v>-1578</v>
      </c>
      <c r="K16" s="11">
        <f t="shared" si="3"/>
        <v>-382</v>
      </c>
      <c r="M16" s="103"/>
      <c r="N16" s="103"/>
      <c r="P16" s="2"/>
      <c r="Q16" s="2"/>
    </row>
    <row r="17" spans="2:17">
      <c r="B17" s="53" t="s">
        <v>114</v>
      </c>
      <c r="C17" s="51">
        <v>58533</v>
      </c>
      <c r="D17" s="50">
        <v>50427</v>
      </c>
      <c r="E17" s="52">
        <f t="shared" si="0"/>
        <v>8106</v>
      </c>
      <c r="F17" s="51">
        <v>55500</v>
      </c>
      <c r="G17" s="50">
        <v>47640</v>
      </c>
      <c r="H17" s="49">
        <f t="shared" si="1"/>
        <v>7860</v>
      </c>
      <c r="I17" s="47">
        <f t="shared" si="2"/>
        <v>-3033</v>
      </c>
      <c r="J17" s="46">
        <f t="shared" si="2"/>
        <v>-2787</v>
      </c>
      <c r="K17" s="11">
        <f t="shared" si="3"/>
        <v>-246</v>
      </c>
      <c r="M17" s="103"/>
      <c r="N17" s="103"/>
      <c r="P17" s="2"/>
      <c r="Q17" s="2"/>
    </row>
    <row r="18" spans="2:17" ht="30">
      <c r="B18" s="48" t="s">
        <v>1</v>
      </c>
      <c r="C18" s="8">
        <v>49133</v>
      </c>
      <c r="D18" s="7">
        <v>51188</v>
      </c>
      <c r="E18" s="9">
        <f t="shared" si="0"/>
        <v>-2055</v>
      </c>
      <c r="F18" s="8">
        <v>48169</v>
      </c>
      <c r="G18" s="7">
        <v>52313</v>
      </c>
      <c r="H18" s="19">
        <f t="shared" si="1"/>
        <v>-4144</v>
      </c>
      <c r="I18" s="47">
        <f t="shared" si="2"/>
        <v>-964</v>
      </c>
      <c r="J18" s="46">
        <f t="shared" si="2"/>
        <v>1125</v>
      </c>
      <c r="K18" s="11">
        <f t="shared" si="3"/>
        <v>-2089</v>
      </c>
      <c r="M18" s="103"/>
      <c r="N18" s="103"/>
      <c r="P18" s="2"/>
      <c r="Q18" s="2"/>
    </row>
    <row r="19" spans="2:17" ht="15.6" thickBot="1">
      <c r="B19" s="10" t="s">
        <v>0</v>
      </c>
      <c r="C19" s="8">
        <v>71257</v>
      </c>
      <c r="D19" s="7">
        <v>62543</v>
      </c>
      <c r="E19" s="9">
        <f t="shared" si="0"/>
        <v>8714</v>
      </c>
      <c r="F19" s="8">
        <v>70283</v>
      </c>
      <c r="G19" s="7">
        <v>63619</v>
      </c>
      <c r="H19" s="6">
        <f t="shared" si="1"/>
        <v>6664</v>
      </c>
      <c r="I19" s="45">
        <f t="shared" si="2"/>
        <v>-974</v>
      </c>
      <c r="J19" s="4">
        <f t="shared" si="2"/>
        <v>1076</v>
      </c>
      <c r="K19" s="3">
        <f t="shared" si="3"/>
        <v>-2050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20689</v>
      </c>
      <c r="D23" s="7">
        <v>8014</v>
      </c>
      <c r="E23" s="9">
        <f>C23-D23</f>
        <v>12675</v>
      </c>
      <c r="F23" s="8">
        <v>17819</v>
      </c>
      <c r="G23" s="7">
        <v>8981</v>
      </c>
      <c r="H23" s="19">
        <f>F23-G23</f>
        <v>8838</v>
      </c>
      <c r="I23" s="5">
        <f t="shared" ref="I23:J25" si="4">F23-C23</f>
        <v>-2870</v>
      </c>
      <c r="J23" s="4">
        <f t="shared" si="4"/>
        <v>967</v>
      </c>
      <c r="K23" s="11">
        <f>I23-J23</f>
        <v>-3837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2654</v>
      </c>
      <c r="D25" s="7">
        <v>3156</v>
      </c>
      <c r="E25" s="9">
        <f>C25-D25</f>
        <v>-502</v>
      </c>
      <c r="F25" s="8">
        <v>2223</v>
      </c>
      <c r="G25" s="7">
        <v>4903</v>
      </c>
      <c r="H25" s="6">
        <f>F25-G25</f>
        <v>-2680</v>
      </c>
      <c r="I25" s="5">
        <f t="shared" si="4"/>
        <v>-431</v>
      </c>
      <c r="J25" s="4">
        <f t="shared" si="4"/>
        <v>1747</v>
      </c>
      <c r="K25" s="3">
        <f>I25-J25</f>
        <v>-2178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272</v>
      </c>
      <c r="D29" s="38">
        <v>231</v>
      </c>
      <c r="E29" s="9">
        <f>C29-D29</f>
        <v>41</v>
      </c>
      <c r="F29" s="38">
        <v>328</v>
      </c>
      <c r="G29" s="38">
        <v>331</v>
      </c>
      <c r="H29" s="9">
        <f>F29-G29</f>
        <v>-3</v>
      </c>
      <c r="I29" s="5">
        <f t="shared" ref="I29:J31" si="5">F29-C29</f>
        <v>56</v>
      </c>
      <c r="J29" s="4">
        <f t="shared" si="5"/>
        <v>100</v>
      </c>
      <c r="K29" s="11">
        <f>I29-J29</f>
        <v>-44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152</v>
      </c>
      <c r="E30" s="9">
        <f>C30-D30</f>
        <v>-96</v>
      </c>
      <c r="F30" s="38">
        <v>56</v>
      </c>
      <c r="G30" s="38">
        <v>155</v>
      </c>
      <c r="H30" s="9">
        <f>F30-G30</f>
        <v>-99</v>
      </c>
      <c r="I30" s="5">
        <f t="shared" si="5"/>
        <v>0</v>
      </c>
      <c r="J30" s="4">
        <f t="shared" si="5"/>
        <v>3</v>
      </c>
      <c r="K30" s="11">
        <f>I30-J30</f>
        <v>-3</v>
      </c>
      <c r="M30" s="103"/>
      <c r="N30" s="103"/>
      <c r="P30" s="2"/>
      <c r="Q30" s="2"/>
    </row>
    <row r="31" spans="2:17" ht="15" thickBot="1">
      <c r="B31" s="10" t="s">
        <v>20</v>
      </c>
      <c r="C31" s="38">
        <v>984</v>
      </c>
      <c r="D31" s="38">
        <v>2412</v>
      </c>
      <c r="E31" s="9">
        <f>C31-D31</f>
        <v>-1428</v>
      </c>
      <c r="F31" s="38">
        <v>895</v>
      </c>
      <c r="G31" s="38">
        <v>2613</v>
      </c>
      <c r="H31" s="9">
        <f>F31-G31</f>
        <v>-1718</v>
      </c>
      <c r="I31" s="5">
        <f t="shared" si="5"/>
        <v>-89</v>
      </c>
      <c r="J31" s="4">
        <f t="shared" si="5"/>
        <v>201</v>
      </c>
      <c r="K31" s="3">
        <f>I31-J31</f>
        <v>-290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152514</v>
      </c>
      <c r="E35" s="7">
        <v>176594</v>
      </c>
      <c r="F35" s="9">
        <f t="shared" ref="F35:F48" si="6">D35-E35</f>
        <v>-24080</v>
      </c>
      <c r="G35" s="8">
        <v>111350</v>
      </c>
      <c r="H35" s="7">
        <v>164919</v>
      </c>
      <c r="I35" s="19">
        <f t="shared" ref="I35:I48" si="7">G35-H35</f>
        <v>-53569</v>
      </c>
      <c r="J35" s="5">
        <f t="shared" ref="J35:K48" si="8">G35-D35</f>
        <v>-41164</v>
      </c>
      <c r="K35" s="4">
        <f t="shared" si="8"/>
        <v>-11675</v>
      </c>
      <c r="L35" s="11">
        <f t="shared" ref="L35:L48" si="9">J35-K35</f>
        <v>-29489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163173</v>
      </c>
      <c r="E37" s="7">
        <v>19576</v>
      </c>
      <c r="F37" s="9">
        <f t="shared" si="6"/>
        <v>143597</v>
      </c>
      <c r="G37" s="8">
        <v>157867</v>
      </c>
      <c r="H37" s="7">
        <v>22604</v>
      </c>
      <c r="I37" s="19">
        <f t="shared" si="7"/>
        <v>135263</v>
      </c>
      <c r="J37" s="5">
        <f t="shared" si="8"/>
        <v>-5306</v>
      </c>
      <c r="K37" s="4">
        <f t="shared" si="8"/>
        <v>3028</v>
      </c>
      <c r="L37" s="11">
        <f t="shared" si="9"/>
        <v>-8334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82513</v>
      </c>
      <c r="E38" s="7">
        <v>39697</v>
      </c>
      <c r="F38" s="9">
        <f t="shared" si="6"/>
        <v>42816</v>
      </c>
      <c r="G38" s="8">
        <v>83754</v>
      </c>
      <c r="H38" s="7">
        <v>54806</v>
      </c>
      <c r="I38" s="19">
        <f t="shared" si="7"/>
        <v>28948</v>
      </c>
      <c r="J38" s="5">
        <f t="shared" si="8"/>
        <v>1241</v>
      </c>
      <c r="K38" s="4">
        <f t="shared" si="8"/>
        <v>15109</v>
      </c>
      <c r="L38" s="11">
        <f t="shared" si="9"/>
        <v>-13868</v>
      </c>
      <c r="M38" s="103"/>
      <c r="N38" s="103"/>
      <c r="P38" s="2"/>
      <c r="Q38" s="2"/>
    </row>
    <row r="39" spans="2:21">
      <c r="B39" s="95"/>
      <c r="C39" s="10" t="s">
        <v>110</v>
      </c>
      <c r="D39" s="8">
        <v>120546</v>
      </c>
      <c r="E39" s="7">
        <v>66491</v>
      </c>
      <c r="F39" s="9">
        <f t="shared" si="6"/>
        <v>54055</v>
      </c>
      <c r="G39" s="8">
        <v>125785</v>
      </c>
      <c r="H39" s="7">
        <v>82895</v>
      </c>
      <c r="I39" s="19">
        <f t="shared" si="7"/>
        <v>42890</v>
      </c>
      <c r="J39" s="5">
        <f t="shared" si="8"/>
        <v>5239</v>
      </c>
      <c r="K39" s="4">
        <f t="shared" si="8"/>
        <v>16404</v>
      </c>
      <c r="L39" s="11">
        <f t="shared" si="9"/>
        <v>-11165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165431</v>
      </c>
      <c r="E40" s="30">
        <v>137537</v>
      </c>
      <c r="F40" s="32">
        <f t="shared" si="6"/>
        <v>27894</v>
      </c>
      <c r="G40" s="31">
        <v>151284</v>
      </c>
      <c r="H40" s="30">
        <v>103308</v>
      </c>
      <c r="I40" s="19">
        <f t="shared" si="7"/>
        <v>47976</v>
      </c>
      <c r="J40" s="5">
        <f t="shared" si="8"/>
        <v>-14147</v>
      </c>
      <c r="K40" s="4">
        <f t="shared" si="8"/>
        <v>-34229</v>
      </c>
      <c r="L40" s="11">
        <f t="shared" si="9"/>
        <v>20082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243988</v>
      </c>
      <c r="E41" s="26">
        <v>209589</v>
      </c>
      <c r="F41" s="28">
        <f t="shared" si="6"/>
        <v>34399</v>
      </c>
      <c r="G41" s="27">
        <v>202192</v>
      </c>
      <c r="H41" s="26">
        <v>154753</v>
      </c>
      <c r="I41" s="6">
        <f t="shared" si="7"/>
        <v>47439</v>
      </c>
      <c r="J41" s="25">
        <f t="shared" si="8"/>
        <v>-41796</v>
      </c>
      <c r="K41" s="24">
        <f t="shared" si="8"/>
        <v>-54836</v>
      </c>
      <c r="L41" s="3">
        <f t="shared" si="9"/>
        <v>13040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168893</v>
      </c>
      <c r="E42" s="15">
        <v>192572</v>
      </c>
      <c r="F42" s="17">
        <f t="shared" si="6"/>
        <v>-23679</v>
      </c>
      <c r="G42" s="16">
        <v>140875</v>
      </c>
      <c r="H42" s="15">
        <v>166649</v>
      </c>
      <c r="I42" s="22">
        <f t="shared" si="7"/>
        <v>-25774</v>
      </c>
      <c r="J42" s="13">
        <f t="shared" si="8"/>
        <v>-28018</v>
      </c>
      <c r="K42" s="12">
        <f t="shared" si="8"/>
        <v>-25923</v>
      </c>
      <c r="L42" s="21">
        <f t="shared" si="9"/>
        <v>-2095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233062</v>
      </c>
      <c r="E44" s="7">
        <v>52402</v>
      </c>
      <c r="F44" s="9">
        <f t="shared" si="6"/>
        <v>180660</v>
      </c>
      <c r="G44" s="8">
        <v>230858</v>
      </c>
      <c r="H44" s="7">
        <v>51930</v>
      </c>
      <c r="I44" s="19">
        <f t="shared" si="7"/>
        <v>178928</v>
      </c>
      <c r="J44" s="5">
        <f t="shared" si="8"/>
        <v>-2204</v>
      </c>
      <c r="K44" s="4">
        <f t="shared" si="8"/>
        <v>-472</v>
      </c>
      <c r="L44" s="11">
        <f t="shared" si="9"/>
        <v>-1732</v>
      </c>
      <c r="M44" s="103"/>
      <c r="N44" s="103"/>
      <c r="P44" s="2"/>
      <c r="Q44" s="2"/>
    </row>
    <row r="45" spans="2:21">
      <c r="B45" s="84"/>
      <c r="C45" s="20" t="s">
        <v>115</v>
      </c>
      <c r="D45" s="16">
        <v>103741</v>
      </c>
      <c r="E45" s="15">
        <v>110576</v>
      </c>
      <c r="F45" s="17">
        <f t="shared" si="6"/>
        <v>-6835</v>
      </c>
      <c r="G45" s="16">
        <v>107290</v>
      </c>
      <c r="H45" s="15">
        <v>109274</v>
      </c>
      <c r="I45" s="19">
        <f t="shared" si="7"/>
        <v>-1984</v>
      </c>
      <c r="J45" s="13">
        <f t="shared" si="8"/>
        <v>3549</v>
      </c>
      <c r="K45" s="12">
        <f t="shared" si="8"/>
        <v>-1302</v>
      </c>
      <c r="L45" s="11">
        <f t="shared" si="9"/>
        <v>4851</v>
      </c>
      <c r="M45" s="103"/>
      <c r="N45" s="103"/>
      <c r="P45" s="2"/>
      <c r="Q45" s="2"/>
    </row>
    <row r="46" spans="2:21">
      <c r="B46" s="84"/>
      <c r="C46" s="10" t="s">
        <v>114</v>
      </c>
      <c r="D46" s="16">
        <v>140672</v>
      </c>
      <c r="E46" s="15">
        <v>173310</v>
      </c>
      <c r="F46" s="17">
        <f t="shared" si="6"/>
        <v>-32638</v>
      </c>
      <c r="G46" s="16">
        <v>144536</v>
      </c>
      <c r="H46" s="15">
        <v>175710</v>
      </c>
      <c r="I46" s="19">
        <f t="shared" si="7"/>
        <v>-31174</v>
      </c>
      <c r="J46" s="13">
        <f t="shared" si="8"/>
        <v>3864</v>
      </c>
      <c r="K46" s="12">
        <f t="shared" si="8"/>
        <v>2400</v>
      </c>
      <c r="L46" s="11">
        <f t="shared" si="9"/>
        <v>1464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163957</v>
      </c>
      <c r="E47" s="15">
        <v>166972</v>
      </c>
      <c r="F47" s="17">
        <f t="shared" si="6"/>
        <v>-3015</v>
      </c>
      <c r="G47" s="16">
        <v>129178</v>
      </c>
      <c r="H47" s="15">
        <v>151943</v>
      </c>
      <c r="I47" s="14">
        <f t="shared" si="7"/>
        <v>-22765</v>
      </c>
      <c r="J47" s="13">
        <f t="shared" si="8"/>
        <v>-34779</v>
      </c>
      <c r="K47" s="12">
        <f t="shared" si="8"/>
        <v>-15029</v>
      </c>
      <c r="L47" s="11">
        <f t="shared" si="9"/>
        <v>-19750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237962</v>
      </c>
      <c r="E48" s="7">
        <v>273831</v>
      </c>
      <c r="F48" s="9">
        <f t="shared" si="6"/>
        <v>-35869</v>
      </c>
      <c r="G48" s="8">
        <v>171586</v>
      </c>
      <c r="H48" s="7">
        <v>254504</v>
      </c>
      <c r="I48" s="6">
        <f t="shared" si="7"/>
        <v>-82918</v>
      </c>
      <c r="J48" s="5">
        <f t="shared" si="8"/>
        <v>-66376</v>
      </c>
      <c r="K48" s="4">
        <f t="shared" si="8"/>
        <v>-19327</v>
      </c>
      <c r="L48" s="3">
        <f t="shared" si="9"/>
        <v>-47049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123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861178900</v>
      </c>
      <c r="D5" s="68">
        <v>1119789429</v>
      </c>
      <c r="E5" s="72">
        <f>C5-D5</f>
        <v>-258610529</v>
      </c>
      <c r="F5" s="104">
        <f>(C9+D9)/79321844333/2</f>
        <v>0.34906341963963772</v>
      </c>
      <c r="H5" s="71" t="s">
        <v>40</v>
      </c>
      <c r="I5" s="71" t="s">
        <v>39</v>
      </c>
      <c r="J5" s="108">
        <f>I6-H6</f>
        <v>0</v>
      </c>
      <c r="K5" s="109" t="s">
        <v>118</v>
      </c>
      <c r="L5" s="77">
        <v>10088.35</v>
      </c>
      <c r="M5" s="103"/>
      <c r="N5" s="103"/>
    </row>
    <row r="6" spans="2:17" ht="15.6" thickBot="1">
      <c r="B6" s="10" t="s">
        <v>38</v>
      </c>
      <c r="C6" s="69">
        <v>4338981456</v>
      </c>
      <c r="D6" s="68">
        <v>4208223044</v>
      </c>
      <c r="E6" s="70">
        <f>C6-D6</f>
        <v>130758412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1104838930</v>
      </c>
      <c r="D7" s="68">
        <v>1665822950</v>
      </c>
      <c r="E7" s="67">
        <f>C7-D7</f>
        <v>-560984020</v>
      </c>
      <c r="F7" s="106"/>
      <c r="H7" s="113"/>
      <c r="I7" s="113"/>
      <c r="J7" s="108"/>
      <c r="K7" s="111"/>
      <c r="L7" s="11">
        <v>10073</v>
      </c>
      <c r="M7" s="103"/>
      <c r="N7" s="103"/>
      <c r="P7" s="66"/>
      <c r="Q7" s="2"/>
    </row>
    <row r="8" spans="2:17" ht="15.6" thickBot="1">
      <c r="B8" s="10" t="s">
        <v>4</v>
      </c>
      <c r="C8" s="65">
        <v>21185791135</v>
      </c>
      <c r="D8" s="64">
        <v>20892082626</v>
      </c>
      <c r="E8" s="63">
        <f>C8-D8</f>
        <v>293708509</v>
      </c>
      <c r="F8" s="106"/>
      <c r="K8" s="62"/>
      <c r="L8" s="115">
        <f>L7-L5</f>
        <v>-15.350000000000364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27490790421</v>
      </c>
      <c r="D9" s="60">
        <f>D5+D6+D7+D8</f>
        <v>27885918049</v>
      </c>
      <c r="E9" s="59">
        <f>E5+E6+E7+E8</f>
        <v>-395127628</v>
      </c>
      <c r="F9" s="107"/>
      <c r="H9" s="114" t="s">
        <v>36</v>
      </c>
      <c r="I9" s="114"/>
      <c r="J9" s="58" t="s">
        <v>121</v>
      </c>
      <c r="K9" s="82" t="s">
        <v>122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14260</v>
      </c>
      <c r="D13" s="7">
        <v>13803</v>
      </c>
      <c r="E13" s="9">
        <f t="shared" ref="E13:E19" si="0">C13-D13</f>
        <v>457</v>
      </c>
      <c r="F13" s="8">
        <v>14468</v>
      </c>
      <c r="G13" s="7">
        <v>12327</v>
      </c>
      <c r="H13" s="19">
        <f t="shared" ref="H13:H19" si="1">F13-G13</f>
        <v>2141</v>
      </c>
      <c r="I13" s="5">
        <f t="shared" ref="I13:J19" si="2">F13-C13</f>
        <v>208</v>
      </c>
      <c r="J13" s="4">
        <f t="shared" si="2"/>
        <v>-1476</v>
      </c>
      <c r="K13" s="11">
        <f t="shared" ref="K13:K19" si="3">I13-J13</f>
        <v>1684</v>
      </c>
      <c r="M13" s="103"/>
      <c r="N13" s="103"/>
      <c r="P13" s="2"/>
      <c r="Q13" s="2"/>
    </row>
    <row r="14" spans="2:17" ht="15">
      <c r="B14" s="10" t="s">
        <v>5</v>
      </c>
      <c r="C14" s="8">
        <v>1450</v>
      </c>
      <c r="D14" s="7">
        <v>37174</v>
      </c>
      <c r="E14" s="9">
        <f t="shared" si="0"/>
        <v>-35724</v>
      </c>
      <c r="F14" s="8">
        <v>1507</v>
      </c>
      <c r="G14" s="7">
        <v>37234</v>
      </c>
      <c r="H14" s="19">
        <f t="shared" si="1"/>
        <v>-35727</v>
      </c>
      <c r="I14" s="5">
        <f t="shared" si="2"/>
        <v>57</v>
      </c>
      <c r="J14" s="4">
        <f t="shared" si="2"/>
        <v>60</v>
      </c>
      <c r="K14" s="11">
        <f t="shared" si="3"/>
        <v>-3</v>
      </c>
      <c r="M14" s="103"/>
      <c r="N14" s="103"/>
      <c r="P14" s="2"/>
      <c r="Q14" s="2"/>
    </row>
    <row r="15" spans="2:17" ht="15">
      <c r="B15" s="53" t="s">
        <v>4</v>
      </c>
      <c r="C15" s="51">
        <v>74804</v>
      </c>
      <c r="D15" s="50">
        <v>22872</v>
      </c>
      <c r="E15" s="52">
        <f t="shared" si="0"/>
        <v>51932</v>
      </c>
      <c r="F15" s="51">
        <v>77043</v>
      </c>
      <c r="G15" s="50">
        <v>25185</v>
      </c>
      <c r="H15" s="49">
        <f t="shared" si="1"/>
        <v>51858</v>
      </c>
      <c r="I15" s="47">
        <f t="shared" si="2"/>
        <v>2239</v>
      </c>
      <c r="J15" s="46">
        <f t="shared" si="2"/>
        <v>2313</v>
      </c>
      <c r="K15" s="11">
        <f t="shared" si="3"/>
        <v>-74</v>
      </c>
      <c r="M15" s="103"/>
      <c r="N15" s="103"/>
      <c r="P15" s="2"/>
      <c r="Q15" s="2"/>
    </row>
    <row r="16" spans="2:17">
      <c r="B16" s="20" t="s">
        <v>91</v>
      </c>
      <c r="C16" s="51">
        <v>40399</v>
      </c>
      <c r="D16" s="50">
        <v>42832</v>
      </c>
      <c r="E16" s="52">
        <f t="shared" si="0"/>
        <v>-2433</v>
      </c>
      <c r="F16" s="51">
        <v>36668</v>
      </c>
      <c r="G16" s="50">
        <v>38562</v>
      </c>
      <c r="H16" s="49">
        <f t="shared" si="1"/>
        <v>-1894</v>
      </c>
      <c r="I16" s="47">
        <f t="shared" si="2"/>
        <v>-3731</v>
      </c>
      <c r="J16" s="46">
        <f t="shared" si="2"/>
        <v>-4270</v>
      </c>
      <c r="K16" s="11">
        <f t="shared" si="3"/>
        <v>539</v>
      </c>
      <c r="M16" s="103"/>
      <c r="N16" s="103"/>
      <c r="P16" s="2"/>
      <c r="Q16" s="2"/>
    </row>
    <row r="17" spans="2:17">
      <c r="B17" s="53" t="s">
        <v>119</v>
      </c>
      <c r="C17" s="51">
        <v>55500</v>
      </c>
      <c r="D17" s="50">
        <v>47640</v>
      </c>
      <c r="E17" s="52">
        <f t="shared" si="0"/>
        <v>7860</v>
      </c>
      <c r="F17" s="51">
        <v>52511</v>
      </c>
      <c r="G17" s="50">
        <v>44328</v>
      </c>
      <c r="H17" s="49">
        <f t="shared" si="1"/>
        <v>8183</v>
      </c>
      <c r="I17" s="47">
        <f t="shared" si="2"/>
        <v>-2989</v>
      </c>
      <c r="J17" s="46">
        <f t="shared" si="2"/>
        <v>-3312</v>
      </c>
      <c r="K17" s="11">
        <f t="shared" si="3"/>
        <v>323</v>
      </c>
      <c r="M17" s="103"/>
      <c r="N17" s="103"/>
      <c r="P17" s="2"/>
      <c r="Q17" s="2"/>
    </row>
    <row r="18" spans="2:17" ht="30">
      <c r="B18" s="48" t="s">
        <v>1</v>
      </c>
      <c r="C18" s="8">
        <v>48169</v>
      </c>
      <c r="D18" s="7">
        <v>52313</v>
      </c>
      <c r="E18" s="9">
        <f t="shared" si="0"/>
        <v>-4144</v>
      </c>
      <c r="F18" s="8">
        <v>48547</v>
      </c>
      <c r="G18" s="7">
        <v>51625</v>
      </c>
      <c r="H18" s="19">
        <f t="shared" si="1"/>
        <v>-3078</v>
      </c>
      <c r="I18" s="47">
        <f t="shared" si="2"/>
        <v>378</v>
      </c>
      <c r="J18" s="46">
        <f t="shared" si="2"/>
        <v>-688</v>
      </c>
      <c r="K18" s="11">
        <f t="shared" si="3"/>
        <v>1066</v>
      </c>
      <c r="M18" s="103"/>
      <c r="N18" s="103"/>
      <c r="P18" s="2"/>
      <c r="Q18" s="2"/>
    </row>
    <row r="19" spans="2:17" ht="15.6" thickBot="1">
      <c r="B19" s="10" t="s">
        <v>0</v>
      </c>
      <c r="C19" s="8">
        <v>70283</v>
      </c>
      <c r="D19" s="7">
        <v>63619</v>
      </c>
      <c r="E19" s="9">
        <f t="shared" si="0"/>
        <v>6664</v>
      </c>
      <c r="F19" s="8">
        <v>70493</v>
      </c>
      <c r="G19" s="7">
        <v>63379</v>
      </c>
      <c r="H19" s="6">
        <f t="shared" si="1"/>
        <v>7114</v>
      </c>
      <c r="I19" s="45">
        <f t="shared" si="2"/>
        <v>210</v>
      </c>
      <c r="J19" s="4">
        <f t="shared" si="2"/>
        <v>-240</v>
      </c>
      <c r="K19" s="3">
        <f t="shared" si="3"/>
        <v>450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17819</v>
      </c>
      <c r="D23" s="7">
        <v>8981</v>
      </c>
      <c r="E23" s="9">
        <f>C23-D23</f>
        <v>8838</v>
      </c>
      <c r="F23" s="8">
        <v>18973</v>
      </c>
      <c r="G23" s="7">
        <v>8335</v>
      </c>
      <c r="H23" s="19">
        <f>F23-G23</f>
        <v>10638</v>
      </c>
      <c r="I23" s="5">
        <f t="shared" ref="I23:J25" si="4">F23-C23</f>
        <v>1154</v>
      </c>
      <c r="J23" s="4">
        <f t="shared" si="4"/>
        <v>-646</v>
      </c>
      <c r="K23" s="11">
        <f>I23-J23</f>
        <v>1800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2223</v>
      </c>
      <c r="D25" s="7">
        <v>4903</v>
      </c>
      <c r="E25" s="9">
        <f>C25-D25</f>
        <v>-2680</v>
      </c>
      <c r="F25" s="8">
        <v>2248</v>
      </c>
      <c r="G25" s="7">
        <v>5906</v>
      </c>
      <c r="H25" s="6">
        <f>F25-G25</f>
        <v>-3658</v>
      </c>
      <c r="I25" s="5">
        <f t="shared" si="4"/>
        <v>25</v>
      </c>
      <c r="J25" s="4">
        <f t="shared" si="4"/>
        <v>1003</v>
      </c>
      <c r="K25" s="3">
        <f>I25-J25</f>
        <v>-978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328</v>
      </c>
      <c r="D29" s="38">
        <v>331</v>
      </c>
      <c r="E29" s="9">
        <f>C29-D29</f>
        <v>-3</v>
      </c>
      <c r="F29" s="38">
        <v>326</v>
      </c>
      <c r="G29" s="38">
        <v>270</v>
      </c>
      <c r="H29" s="9">
        <f>F29-G29</f>
        <v>56</v>
      </c>
      <c r="I29" s="5">
        <f t="shared" ref="I29:J31" si="5">F29-C29</f>
        <v>-2</v>
      </c>
      <c r="J29" s="4">
        <f t="shared" si="5"/>
        <v>-61</v>
      </c>
      <c r="K29" s="11">
        <f>I29-J29</f>
        <v>59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155</v>
      </c>
      <c r="E30" s="9">
        <f>C30-D30</f>
        <v>-99</v>
      </c>
      <c r="F30" s="38">
        <v>56</v>
      </c>
      <c r="G30" s="38">
        <v>155</v>
      </c>
      <c r="H30" s="9">
        <f>F30-G30</f>
        <v>-99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895</v>
      </c>
      <c r="D31" s="38">
        <v>2613</v>
      </c>
      <c r="E31" s="9">
        <f>C31-D31</f>
        <v>-1718</v>
      </c>
      <c r="F31" s="38">
        <v>854</v>
      </c>
      <c r="G31" s="38">
        <v>2607</v>
      </c>
      <c r="H31" s="9">
        <f>F31-G31</f>
        <v>-1753</v>
      </c>
      <c r="I31" s="5">
        <f t="shared" si="5"/>
        <v>-41</v>
      </c>
      <c r="J31" s="4">
        <f t="shared" si="5"/>
        <v>-6</v>
      </c>
      <c r="K31" s="3">
        <f>I31-J31</f>
        <v>-35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111350</v>
      </c>
      <c r="E35" s="7">
        <v>164919</v>
      </c>
      <c r="F35" s="9">
        <f t="shared" ref="F35:F48" si="6">D35-E35</f>
        <v>-53569</v>
      </c>
      <c r="G35" s="8">
        <v>126182</v>
      </c>
      <c r="H35" s="7">
        <v>181707</v>
      </c>
      <c r="I35" s="19">
        <f t="shared" ref="I35:I48" si="7">G35-H35</f>
        <v>-55525</v>
      </c>
      <c r="J35" s="5">
        <f t="shared" ref="J35:K48" si="8">G35-D35</f>
        <v>14832</v>
      </c>
      <c r="K35" s="4">
        <f t="shared" si="8"/>
        <v>16788</v>
      </c>
      <c r="L35" s="11">
        <f t="shared" ref="L35:L48" si="9">J35-K35</f>
        <v>-1956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157867</v>
      </c>
      <c r="E37" s="7">
        <v>22604</v>
      </c>
      <c r="F37" s="9">
        <f t="shared" si="6"/>
        <v>135263</v>
      </c>
      <c r="G37" s="8">
        <v>158588</v>
      </c>
      <c r="H37" s="7">
        <v>23546</v>
      </c>
      <c r="I37" s="19">
        <f t="shared" si="7"/>
        <v>135042</v>
      </c>
      <c r="J37" s="5">
        <f t="shared" si="8"/>
        <v>721</v>
      </c>
      <c r="K37" s="4">
        <f t="shared" si="8"/>
        <v>942</v>
      </c>
      <c r="L37" s="11">
        <f t="shared" si="9"/>
        <v>-221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83754</v>
      </c>
      <c r="E38" s="7">
        <v>54806</v>
      </c>
      <c r="F38" s="9">
        <f t="shared" si="6"/>
        <v>28948</v>
      </c>
      <c r="G38" s="8">
        <v>98345</v>
      </c>
      <c r="H38" s="7">
        <v>65147</v>
      </c>
      <c r="I38" s="19">
        <f t="shared" si="7"/>
        <v>33198</v>
      </c>
      <c r="J38" s="5">
        <f t="shared" si="8"/>
        <v>14591</v>
      </c>
      <c r="K38" s="4">
        <f t="shared" si="8"/>
        <v>10341</v>
      </c>
      <c r="L38" s="11">
        <f t="shared" si="9"/>
        <v>4250</v>
      </c>
      <c r="M38" s="103"/>
      <c r="N38" s="103"/>
      <c r="P38" s="2"/>
      <c r="Q38" s="2"/>
    </row>
    <row r="39" spans="2:21">
      <c r="B39" s="95"/>
      <c r="C39" s="10" t="s">
        <v>119</v>
      </c>
      <c r="D39" s="8">
        <v>125785</v>
      </c>
      <c r="E39" s="7">
        <v>82895</v>
      </c>
      <c r="F39" s="9">
        <f t="shared" si="6"/>
        <v>42890</v>
      </c>
      <c r="G39" s="8">
        <v>146696</v>
      </c>
      <c r="H39" s="7">
        <v>96718</v>
      </c>
      <c r="I39" s="19">
        <f t="shared" si="7"/>
        <v>49978</v>
      </c>
      <c r="J39" s="5">
        <f t="shared" si="8"/>
        <v>20911</v>
      </c>
      <c r="K39" s="4">
        <f t="shared" si="8"/>
        <v>13823</v>
      </c>
      <c r="L39" s="11">
        <f t="shared" si="9"/>
        <v>7088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151284</v>
      </c>
      <c r="E40" s="30">
        <v>103308</v>
      </c>
      <c r="F40" s="32">
        <f t="shared" si="6"/>
        <v>47976</v>
      </c>
      <c r="G40" s="31">
        <v>156898</v>
      </c>
      <c r="H40" s="30">
        <v>115635</v>
      </c>
      <c r="I40" s="19">
        <f t="shared" si="7"/>
        <v>41263</v>
      </c>
      <c r="J40" s="5">
        <f t="shared" si="8"/>
        <v>5614</v>
      </c>
      <c r="K40" s="4">
        <f t="shared" si="8"/>
        <v>12327</v>
      </c>
      <c r="L40" s="11">
        <f t="shared" si="9"/>
        <v>-6713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202192</v>
      </c>
      <c r="E41" s="26">
        <v>154753</v>
      </c>
      <c r="F41" s="28">
        <f t="shared" si="6"/>
        <v>47439</v>
      </c>
      <c r="G41" s="27">
        <v>226003</v>
      </c>
      <c r="H41" s="26">
        <v>171464</v>
      </c>
      <c r="I41" s="6">
        <f t="shared" si="7"/>
        <v>54539</v>
      </c>
      <c r="J41" s="25">
        <f t="shared" si="8"/>
        <v>23811</v>
      </c>
      <c r="K41" s="24">
        <f t="shared" si="8"/>
        <v>16711</v>
      </c>
      <c r="L41" s="3">
        <f t="shared" si="9"/>
        <v>7100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140875</v>
      </c>
      <c r="E42" s="15">
        <v>166649</v>
      </c>
      <c r="F42" s="17">
        <f t="shared" si="6"/>
        <v>-25774</v>
      </c>
      <c r="G42" s="16">
        <v>154446</v>
      </c>
      <c r="H42" s="15">
        <v>146890</v>
      </c>
      <c r="I42" s="22">
        <f t="shared" si="7"/>
        <v>7556</v>
      </c>
      <c r="J42" s="13">
        <f t="shared" si="8"/>
        <v>13571</v>
      </c>
      <c r="K42" s="12">
        <f t="shared" si="8"/>
        <v>-19759</v>
      </c>
      <c r="L42" s="21">
        <f t="shared" si="9"/>
        <v>33330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230858</v>
      </c>
      <c r="E44" s="7">
        <v>51930</v>
      </c>
      <c r="F44" s="9">
        <f t="shared" si="6"/>
        <v>178928</v>
      </c>
      <c r="G44" s="8">
        <v>230163</v>
      </c>
      <c r="H44" s="7">
        <v>53821</v>
      </c>
      <c r="I44" s="19">
        <f t="shared" si="7"/>
        <v>176342</v>
      </c>
      <c r="J44" s="5">
        <f t="shared" si="8"/>
        <v>-695</v>
      </c>
      <c r="K44" s="4">
        <f t="shared" si="8"/>
        <v>1891</v>
      </c>
      <c r="L44" s="11">
        <f t="shared" si="9"/>
        <v>-2586</v>
      </c>
      <c r="M44" s="103"/>
      <c r="N44" s="103"/>
      <c r="P44" s="2"/>
      <c r="Q44" s="2"/>
    </row>
    <row r="45" spans="2:21">
      <c r="B45" s="84"/>
      <c r="C45" s="20" t="s">
        <v>120</v>
      </c>
      <c r="D45" s="16">
        <v>107290</v>
      </c>
      <c r="E45" s="15">
        <v>109274</v>
      </c>
      <c r="F45" s="17">
        <f t="shared" si="6"/>
        <v>-1984</v>
      </c>
      <c r="G45" s="16">
        <v>96817</v>
      </c>
      <c r="H45" s="15">
        <v>116308</v>
      </c>
      <c r="I45" s="19">
        <f t="shared" si="7"/>
        <v>-19491</v>
      </c>
      <c r="J45" s="13">
        <f t="shared" si="8"/>
        <v>-10473</v>
      </c>
      <c r="K45" s="12">
        <f t="shared" si="8"/>
        <v>7034</v>
      </c>
      <c r="L45" s="11">
        <f t="shared" si="9"/>
        <v>-17507</v>
      </c>
      <c r="M45" s="103"/>
      <c r="N45" s="103"/>
      <c r="P45" s="2"/>
      <c r="Q45" s="2"/>
    </row>
    <row r="46" spans="2:21">
      <c r="B46" s="84"/>
      <c r="C46" s="10" t="s">
        <v>119</v>
      </c>
      <c r="D46" s="16">
        <v>144536</v>
      </c>
      <c r="E46" s="15">
        <v>175710</v>
      </c>
      <c r="F46" s="17">
        <f t="shared" si="6"/>
        <v>-31174</v>
      </c>
      <c r="G46" s="16">
        <v>149396</v>
      </c>
      <c r="H46" s="15">
        <v>183396</v>
      </c>
      <c r="I46" s="19">
        <f t="shared" si="7"/>
        <v>-34000</v>
      </c>
      <c r="J46" s="13">
        <f t="shared" si="8"/>
        <v>4860</v>
      </c>
      <c r="K46" s="12">
        <f t="shared" si="8"/>
        <v>7686</v>
      </c>
      <c r="L46" s="11">
        <f t="shared" si="9"/>
        <v>-2826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129178</v>
      </c>
      <c r="E47" s="15">
        <v>151943</v>
      </c>
      <c r="F47" s="17">
        <f t="shared" si="6"/>
        <v>-22765</v>
      </c>
      <c r="G47" s="16">
        <v>112518</v>
      </c>
      <c r="H47" s="15">
        <v>157139</v>
      </c>
      <c r="I47" s="14">
        <f t="shared" si="7"/>
        <v>-44621</v>
      </c>
      <c r="J47" s="13">
        <f t="shared" si="8"/>
        <v>-16660</v>
      </c>
      <c r="K47" s="12">
        <f t="shared" si="8"/>
        <v>5196</v>
      </c>
      <c r="L47" s="11">
        <f t="shared" si="9"/>
        <v>-21856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171586</v>
      </c>
      <c r="E48" s="7">
        <v>254504</v>
      </c>
      <c r="F48" s="9">
        <f t="shared" si="6"/>
        <v>-82918</v>
      </c>
      <c r="G48" s="8">
        <v>174132</v>
      </c>
      <c r="H48" s="7">
        <v>261665</v>
      </c>
      <c r="I48" s="6">
        <f t="shared" si="7"/>
        <v>-87533</v>
      </c>
      <c r="J48" s="5">
        <f t="shared" si="8"/>
        <v>2546</v>
      </c>
      <c r="K48" s="4">
        <f t="shared" si="8"/>
        <v>7161</v>
      </c>
      <c r="L48" s="3">
        <f t="shared" si="9"/>
        <v>-4615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126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1387393700</v>
      </c>
      <c r="D5" s="68">
        <v>1064412672</v>
      </c>
      <c r="E5" s="72">
        <f>C5-D5</f>
        <v>322981028</v>
      </c>
      <c r="F5" s="104">
        <f>(C9+D9)/98019446528/2</f>
        <v>0.42222701613273894</v>
      </c>
      <c r="H5" s="71" t="s">
        <v>40</v>
      </c>
      <c r="I5" s="71" t="s">
        <v>39</v>
      </c>
      <c r="J5" s="108">
        <f>I6-H6</f>
        <v>0</v>
      </c>
      <c r="K5" s="116" t="s">
        <v>124</v>
      </c>
      <c r="L5" s="77">
        <v>10156.73</v>
      </c>
      <c r="M5" s="103"/>
      <c r="N5" s="103"/>
    </row>
    <row r="6" spans="2:17" ht="15.6" thickBot="1">
      <c r="B6" s="10" t="s">
        <v>38</v>
      </c>
      <c r="C6" s="69">
        <v>4928073976</v>
      </c>
      <c r="D6" s="68">
        <v>4431594421</v>
      </c>
      <c r="E6" s="70">
        <f>C6-D6</f>
        <v>496479555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2515667090</v>
      </c>
      <c r="D7" s="68">
        <v>3012847051</v>
      </c>
      <c r="E7" s="67">
        <f>C7-D7</f>
        <v>-497179961</v>
      </c>
      <c r="F7" s="106"/>
      <c r="H7" s="113"/>
      <c r="I7" s="113"/>
      <c r="J7" s="108"/>
      <c r="K7" s="111"/>
      <c r="L7" s="11">
        <v>10066</v>
      </c>
      <c r="M7" s="103"/>
      <c r="N7" s="103"/>
      <c r="P7" s="66"/>
      <c r="Q7" s="2"/>
    </row>
    <row r="8" spans="2:17" ht="15.6" thickBot="1">
      <c r="B8" s="10" t="s">
        <v>4</v>
      </c>
      <c r="C8" s="65">
        <v>34125575449</v>
      </c>
      <c r="D8" s="64">
        <v>31307352502</v>
      </c>
      <c r="E8" s="63">
        <f>C8-D8</f>
        <v>2818222947</v>
      </c>
      <c r="F8" s="106"/>
      <c r="K8" s="62"/>
      <c r="L8" s="115">
        <f>L7-L5</f>
        <v>-90.729999999999563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42956710215</v>
      </c>
      <c r="D9" s="60">
        <f>D5+D6+D7+D8</f>
        <v>39816206646</v>
      </c>
      <c r="E9" s="59">
        <f>E5+E6+E7+E8</f>
        <v>3140503569</v>
      </c>
      <c r="F9" s="107"/>
      <c r="H9" s="114" t="s">
        <v>36</v>
      </c>
      <c r="I9" s="114"/>
      <c r="J9" s="81" t="s">
        <v>57</v>
      </c>
      <c r="K9" s="57" t="s">
        <v>125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14468</v>
      </c>
      <c r="D13" s="7">
        <v>12327</v>
      </c>
      <c r="E13" s="9">
        <f t="shared" ref="E13:E19" si="0">C13-D13</f>
        <v>2141</v>
      </c>
      <c r="F13" s="8">
        <v>14496</v>
      </c>
      <c r="G13" s="7">
        <v>14691</v>
      </c>
      <c r="H13" s="19">
        <f t="shared" ref="H13:H19" si="1">F13-G13</f>
        <v>-195</v>
      </c>
      <c r="I13" s="5">
        <f t="shared" ref="I13:J19" si="2">F13-C13</f>
        <v>28</v>
      </c>
      <c r="J13" s="4">
        <f t="shared" si="2"/>
        <v>2364</v>
      </c>
      <c r="K13" s="11">
        <f t="shared" ref="K13:K19" si="3">I13-J13</f>
        <v>-2336</v>
      </c>
      <c r="M13" s="103"/>
      <c r="N13" s="103"/>
      <c r="P13" s="2"/>
      <c r="Q13" s="2"/>
    </row>
    <row r="14" spans="2:17" ht="15">
      <c r="B14" s="10" t="s">
        <v>5</v>
      </c>
      <c r="C14" s="8">
        <v>1507</v>
      </c>
      <c r="D14" s="7">
        <v>37234</v>
      </c>
      <c r="E14" s="9">
        <f t="shared" si="0"/>
        <v>-35727</v>
      </c>
      <c r="F14" s="8">
        <v>1822</v>
      </c>
      <c r="G14" s="7">
        <v>35956</v>
      </c>
      <c r="H14" s="19">
        <f t="shared" si="1"/>
        <v>-34134</v>
      </c>
      <c r="I14" s="5">
        <f t="shared" si="2"/>
        <v>315</v>
      </c>
      <c r="J14" s="4">
        <f t="shared" si="2"/>
        <v>-1278</v>
      </c>
      <c r="K14" s="11">
        <f t="shared" si="3"/>
        <v>1593</v>
      </c>
      <c r="M14" s="103"/>
      <c r="N14" s="103"/>
      <c r="P14" s="2"/>
      <c r="Q14" s="2"/>
    </row>
    <row r="15" spans="2:17" ht="15">
      <c r="B15" s="53" t="s">
        <v>4</v>
      </c>
      <c r="C15" s="51">
        <v>77043</v>
      </c>
      <c r="D15" s="50">
        <v>25185</v>
      </c>
      <c r="E15" s="52">
        <f t="shared" si="0"/>
        <v>51858</v>
      </c>
      <c r="F15" s="51">
        <v>75642</v>
      </c>
      <c r="G15" s="50">
        <v>20188</v>
      </c>
      <c r="H15" s="49">
        <f t="shared" si="1"/>
        <v>55454</v>
      </c>
      <c r="I15" s="47">
        <f t="shared" si="2"/>
        <v>-1401</v>
      </c>
      <c r="J15" s="46">
        <f t="shared" si="2"/>
        <v>-4997</v>
      </c>
      <c r="K15" s="11">
        <f t="shared" si="3"/>
        <v>3596</v>
      </c>
      <c r="M15" s="103"/>
      <c r="N15" s="103"/>
      <c r="P15" s="2"/>
      <c r="Q15" s="2"/>
    </row>
    <row r="16" spans="2:17">
      <c r="B16" s="20" t="s">
        <v>61</v>
      </c>
      <c r="C16" s="51">
        <v>36668</v>
      </c>
      <c r="D16" s="50">
        <v>38562</v>
      </c>
      <c r="E16" s="52">
        <f t="shared" si="0"/>
        <v>-1894</v>
      </c>
      <c r="F16" s="51">
        <v>28018</v>
      </c>
      <c r="G16" s="50">
        <v>32358</v>
      </c>
      <c r="H16" s="49">
        <f t="shared" si="1"/>
        <v>-4340</v>
      </c>
      <c r="I16" s="47">
        <f t="shared" si="2"/>
        <v>-8650</v>
      </c>
      <c r="J16" s="46">
        <f t="shared" si="2"/>
        <v>-6204</v>
      </c>
      <c r="K16" s="11">
        <f t="shared" si="3"/>
        <v>-2446</v>
      </c>
      <c r="M16" s="103"/>
      <c r="N16" s="103"/>
      <c r="P16" s="2"/>
      <c r="Q16" s="2"/>
    </row>
    <row r="17" spans="2:17">
      <c r="B17" s="53" t="s">
        <v>54</v>
      </c>
      <c r="C17" s="51">
        <v>52511</v>
      </c>
      <c r="D17" s="50">
        <v>44328</v>
      </c>
      <c r="E17" s="52">
        <f t="shared" si="0"/>
        <v>8183</v>
      </c>
      <c r="F17" s="51">
        <v>42714</v>
      </c>
      <c r="G17" s="50">
        <v>38077</v>
      </c>
      <c r="H17" s="49">
        <f t="shared" si="1"/>
        <v>4637</v>
      </c>
      <c r="I17" s="47">
        <f t="shared" si="2"/>
        <v>-9797</v>
      </c>
      <c r="J17" s="46">
        <f t="shared" si="2"/>
        <v>-6251</v>
      </c>
      <c r="K17" s="11">
        <f t="shared" si="3"/>
        <v>-3546</v>
      </c>
      <c r="M17" s="103"/>
      <c r="N17" s="103"/>
      <c r="P17" s="2"/>
      <c r="Q17" s="2"/>
    </row>
    <row r="18" spans="2:17" ht="30">
      <c r="B18" s="48" t="s">
        <v>1</v>
      </c>
      <c r="C18" s="8">
        <v>48547</v>
      </c>
      <c r="D18" s="7">
        <v>51625</v>
      </c>
      <c r="E18" s="9">
        <f t="shared" si="0"/>
        <v>-3078</v>
      </c>
      <c r="F18" s="8">
        <v>43556</v>
      </c>
      <c r="G18" s="7">
        <v>50335</v>
      </c>
      <c r="H18" s="19">
        <f t="shared" si="1"/>
        <v>-6779</v>
      </c>
      <c r="I18" s="47">
        <f t="shared" si="2"/>
        <v>-4991</v>
      </c>
      <c r="J18" s="46">
        <f t="shared" si="2"/>
        <v>-1290</v>
      </c>
      <c r="K18" s="11">
        <f t="shared" si="3"/>
        <v>-3701</v>
      </c>
      <c r="M18" s="103"/>
      <c r="N18" s="103"/>
      <c r="P18" s="2"/>
      <c r="Q18" s="2"/>
    </row>
    <row r="19" spans="2:17" ht="15.6" thickBot="1">
      <c r="B19" s="10" t="s">
        <v>0</v>
      </c>
      <c r="C19" s="8">
        <v>70493</v>
      </c>
      <c r="D19" s="7">
        <v>63379</v>
      </c>
      <c r="E19" s="9">
        <f t="shared" si="0"/>
        <v>7114</v>
      </c>
      <c r="F19" s="8">
        <v>65563</v>
      </c>
      <c r="G19" s="7">
        <v>61043</v>
      </c>
      <c r="H19" s="6">
        <f t="shared" si="1"/>
        <v>4520</v>
      </c>
      <c r="I19" s="45">
        <f t="shared" si="2"/>
        <v>-4930</v>
      </c>
      <c r="J19" s="4">
        <f t="shared" si="2"/>
        <v>-2336</v>
      </c>
      <c r="K19" s="3">
        <f t="shared" si="3"/>
        <v>-2594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18973</v>
      </c>
      <c r="D23" s="7">
        <v>8335</v>
      </c>
      <c r="E23" s="9">
        <f>C23-D23</f>
        <v>10638</v>
      </c>
      <c r="F23" s="8">
        <v>20578</v>
      </c>
      <c r="G23" s="7">
        <v>7594</v>
      </c>
      <c r="H23" s="19">
        <f>F23-G23</f>
        <v>12984</v>
      </c>
      <c r="I23" s="5">
        <f t="shared" ref="I23:J25" si="4">F23-C23</f>
        <v>1605</v>
      </c>
      <c r="J23" s="4">
        <f t="shared" si="4"/>
        <v>-741</v>
      </c>
      <c r="K23" s="11">
        <f>I23-J23</f>
        <v>2346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2248</v>
      </c>
      <c r="D25" s="7">
        <v>5906</v>
      </c>
      <c r="E25" s="9">
        <f>C25-D25</f>
        <v>-3658</v>
      </c>
      <c r="F25" s="8">
        <v>3035</v>
      </c>
      <c r="G25" s="7">
        <v>4738</v>
      </c>
      <c r="H25" s="6">
        <f>F25-G25</f>
        <v>-1703</v>
      </c>
      <c r="I25" s="5">
        <f t="shared" si="4"/>
        <v>787</v>
      </c>
      <c r="J25" s="4">
        <f t="shared" si="4"/>
        <v>-1168</v>
      </c>
      <c r="K25" s="3">
        <f>I25-J25</f>
        <v>1955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326</v>
      </c>
      <c r="D29" s="38">
        <v>270</v>
      </c>
      <c r="E29" s="9">
        <f>C29-D29</f>
        <v>56</v>
      </c>
      <c r="F29" s="38">
        <v>387</v>
      </c>
      <c r="G29" s="38">
        <v>276</v>
      </c>
      <c r="H29" s="9">
        <f>F29-G29</f>
        <v>111</v>
      </c>
      <c r="I29" s="5">
        <f t="shared" ref="I29:J31" si="5">F29-C29</f>
        <v>61</v>
      </c>
      <c r="J29" s="4">
        <f t="shared" si="5"/>
        <v>6</v>
      </c>
      <c r="K29" s="11">
        <f>I29-J29</f>
        <v>55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155</v>
      </c>
      <c r="E30" s="9">
        <f>C30-D30</f>
        <v>-99</v>
      </c>
      <c r="F30" s="38">
        <v>56</v>
      </c>
      <c r="G30" s="38">
        <v>155</v>
      </c>
      <c r="H30" s="9">
        <f>F30-G30</f>
        <v>-99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854</v>
      </c>
      <c r="D31" s="38">
        <v>2607</v>
      </c>
      <c r="E31" s="9">
        <f>C31-D31</f>
        <v>-1753</v>
      </c>
      <c r="F31" s="38">
        <v>859</v>
      </c>
      <c r="G31" s="38">
        <v>2624</v>
      </c>
      <c r="H31" s="9">
        <f>F31-G31</f>
        <v>-1765</v>
      </c>
      <c r="I31" s="5">
        <f t="shared" si="5"/>
        <v>5</v>
      </c>
      <c r="J31" s="4">
        <f t="shared" si="5"/>
        <v>17</v>
      </c>
      <c r="K31" s="3">
        <f>I31-J31</f>
        <v>-12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126182</v>
      </c>
      <c r="E35" s="7">
        <v>181707</v>
      </c>
      <c r="F35" s="9">
        <f t="shared" ref="F35:F48" si="6">D35-E35</f>
        <v>-55525</v>
      </c>
      <c r="G35" s="8">
        <v>132008</v>
      </c>
      <c r="H35" s="7">
        <v>173220</v>
      </c>
      <c r="I35" s="19">
        <f t="shared" ref="I35:I48" si="7">G35-H35</f>
        <v>-41212</v>
      </c>
      <c r="J35" s="5">
        <f t="shared" ref="J35:K48" si="8">G35-D35</f>
        <v>5826</v>
      </c>
      <c r="K35" s="4">
        <f t="shared" si="8"/>
        <v>-8487</v>
      </c>
      <c r="L35" s="11">
        <f t="shared" ref="L35:L48" si="9">J35-K35</f>
        <v>14313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158588</v>
      </c>
      <c r="E37" s="7">
        <v>23546</v>
      </c>
      <c r="F37" s="9">
        <f t="shared" si="6"/>
        <v>135042</v>
      </c>
      <c r="G37" s="8">
        <v>162271</v>
      </c>
      <c r="H37" s="7">
        <v>23958</v>
      </c>
      <c r="I37" s="19">
        <f t="shared" si="7"/>
        <v>138313</v>
      </c>
      <c r="J37" s="5">
        <f t="shared" si="8"/>
        <v>3683</v>
      </c>
      <c r="K37" s="4">
        <f t="shared" si="8"/>
        <v>412</v>
      </c>
      <c r="L37" s="11">
        <f t="shared" si="9"/>
        <v>3271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98345</v>
      </c>
      <c r="E38" s="7">
        <v>65147</v>
      </c>
      <c r="F38" s="9">
        <f t="shared" si="6"/>
        <v>33198</v>
      </c>
      <c r="G38" s="8">
        <v>86683</v>
      </c>
      <c r="H38" s="7">
        <v>55105</v>
      </c>
      <c r="I38" s="19">
        <f t="shared" si="7"/>
        <v>31578</v>
      </c>
      <c r="J38" s="5">
        <f t="shared" si="8"/>
        <v>-11662</v>
      </c>
      <c r="K38" s="4">
        <f t="shared" si="8"/>
        <v>-10042</v>
      </c>
      <c r="L38" s="11">
        <f t="shared" si="9"/>
        <v>-1620</v>
      </c>
      <c r="M38" s="103"/>
      <c r="N38" s="103"/>
      <c r="P38" s="2"/>
      <c r="Q38" s="2"/>
    </row>
    <row r="39" spans="2:21">
      <c r="B39" s="95"/>
      <c r="C39" s="10" t="s">
        <v>54</v>
      </c>
      <c r="D39" s="8">
        <v>146696</v>
      </c>
      <c r="E39" s="7">
        <v>96718</v>
      </c>
      <c r="F39" s="9">
        <f t="shared" si="6"/>
        <v>49978</v>
      </c>
      <c r="G39" s="8">
        <v>129005</v>
      </c>
      <c r="H39" s="7">
        <v>87416</v>
      </c>
      <c r="I39" s="19">
        <f t="shared" si="7"/>
        <v>41589</v>
      </c>
      <c r="J39" s="5">
        <f t="shared" si="8"/>
        <v>-17691</v>
      </c>
      <c r="K39" s="4">
        <f t="shared" si="8"/>
        <v>-9302</v>
      </c>
      <c r="L39" s="11">
        <f t="shared" si="9"/>
        <v>-8389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156898</v>
      </c>
      <c r="E40" s="30">
        <v>115635</v>
      </c>
      <c r="F40" s="32">
        <f t="shared" si="6"/>
        <v>41263</v>
      </c>
      <c r="G40" s="31">
        <v>157058</v>
      </c>
      <c r="H40" s="30">
        <v>108086</v>
      </c>
      <c r="I40" s="19">
        <f t="shared" si="7"/>
        <v>48972</v>
      </c>
      <c r="J40" s="5">
        <f t="shared" si="8"/>
        <v>160</v>
      </c>
      <c r="K40" s="4">
        <f t="shared" si="8"/>
        <v>-7549</v>
      </c>
      <c r="L40" s="11">
        <f t="shared" si="9"/>
        <v>7709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226003</v>
      </c>
      <c r="E41" s="26">
        <v>171464</v>
      </c>
      <c r="F41" s="28">
        <f t="shared" si="6"/>
        <v>54539</v>
      </c>
      <c r="G41" s="27">
        <v>214389</v>
      </c>
      <c r="H41" s="26">
        <v>161527</v>
      </c>
      <c r="I41" s="6">
        <f t="shared" si="7"/>
        <v>52862</v>
      </c>
      <c r="J41" s="25">
        <f t="shared" si="8"/>
        <v>-11614</v>
      </c>
      <c r="K41" s="24">
        <f t="shared" si="8"/>
        <v>-9937</v>
      </c>
      <c r="L41" s="3">
        <f t="shared" si="9"/>
        <v>-1677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154446</v>
      </c>
      <c r="E42" s="15">
        <v>146890</v>
      </c>
      <c r="F42" s="17">
        <f t="shared" si="6"/>
        <v>7556</v>
      </c>
      <c r="G42" s="16">
        <v>165033</v>
      </c>
      <c r="H42" s="15">
        <v>163807</v>
      </c>
      <c r="I42" s="22">
        <f t="shared" si="7"/>
        <v>1226</v>
      </c>
      <c r="J42" s="13">
        <f t="shared" si="8"/>
        <v>10587</v>
      </c>
      <c r="K42" s="12">
        <f t="shared" si="8"/>
        <v>16917</v>
      </c>
      <c r="L42" s="21">
        <f t="shared" si="9"/>
        <v>-6330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230163</v>
      </c>
      <c r="E44" s="7">
        <v>53821</v>
      </c>
      <c r="F44" s="9">
        <f t="shared" si="6"/>
        <v>176342</v>
      </c>
      <c r="G44" s="8">
        <v>231642</v>
      </c>
      <c r="H44" s="7">
        <v>54405</v>
      </c>
      <c r="I44" s="19">
        <f t="shared" si="7"/>
        <v>177237</v>
      </c>
      <c r="J44" s="5">
        <f t="shared" si="8"/>
        <v>1479</v>
      </c>
      <c r="K44" s="4">
        <f t="shared" si="8"/>
        <v>584</v>
      </c>
      <c r="L44" s="11">
        <f t="shared" si="9"/>
        <v>895</v>
      </c>
      <c r="M44" s="103"/>
      <c r="N44" s="103"/>
      <c r="P44" s="2"/>
      <c r="Q44" s="2"/>
    </row>
    <row r="45" spans="2:21">
      <c r="B45" s="84"/>
      <c r="C45" s="20" t="s">
        <v>61</v>
      </c>
      <c r="D45" s="16">
        <v>96817</v>
      </c>
      <c r="E45" s="15">
        <v>116308</v>
      </c>
      <c r="F45" s="17">
        <f t="shared" si="6"/>
        <v>-19491</v>
      </c>
      <c r="G45" s="16">
        <v>133688</v>
      </c>
      <c r="H45" s="15">
        <v>115449</v>
      </c>
      <c r="I45" s="19">
        <f t="shared" si="7"/>
        <v>18239</v>
      </c>
      <c r="J45" s="13">
        <f t="shared" si="8"/>
        <v>36871</v>
      </c>
      <c r="K45" s="12">
        <f t="shared" si="8"/>
        <v>-859</v>
      </c>
      <c r="L45" s="11">
        <f t="shared" si="9"/>
        <v>37730</v>
      </c>
      <c r="M45" s="103"/>
      <c r="N45" s="103"/>
      <c r="P45" s="2"/>
      <c r="Q45" s="2"/>
    </row>
    <row r="46" spans="2:21">
      <c r="B46" s="84"/>
      <c r="C46" s="10" t="s">
        <v>54</v>
      </c>
      <c r="D46" s="16">
        <v>149396</v>
      </c>
      <c r="E46" s="15">
        <v>183396</v>
      </c>
      <c r="F46" s="17">
        <f t="shared" si="6"/>
        <v>-34000</v>
      </c>
      <c r="G46" s="16">
        <v>191100</v>
      </c>
      <c r="H46" s="15">
        <v>186977</v>
      </c>
      <c r="I46" s="19">
        <f t="shared" si="7"/>
        <v>4123</v>
      </c>
      <c r="J46" s="13">
        <f t="shared" si="8"/>
        <v>41704</v>
      </c>
      <c r="K46" s="12">
        <f t="shared" si="8"/>
        <v>3581</v>
      </c>
      <c r="L46" s="11">
        <f t="shared" si="9"/>
        <v>38123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112518</v>
      </c>
      <c r="E47" s="15">
        <v>157139</v>
      </c>
      <c r="F47" s="17">
        <f t="shared" si="6"/>
        <v>-44621</v>
      </c>
      <c r="G47" s="16">
        <v>153050</v>
      </c>
      <c r="H47" s="15">
        <v>168450</v>
      </c>
      <c r="I47" s="14">
        <f t="shared" si="7"/>
        <v>-15400</v>
      </c>
      <c r="J47" s="13">
        <f t="shared" si="8"/>
        <v>40532</v>
      </c>
      <c r="K47" s="12">
        <f t="shared" si="8"/>
        <v>11311</v>
      </c>
      <c r="L47" s="11">
        <f t="shared" si="9"/>
        <v>29221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174132</v>
      </c>
      <c r="E48" s="7">
        <v>261665</v>
      </c>
      <c r="F48" s="9">
        <f t="shared" si="6"/>
        <v>-87533</v>
      </c>
      <c r="G48" s="8">
        <v>217371</v>
      </c>
      <c r="H48" s="7">
        <v>266503</v>
      </c>
      <c r="I48" s="6">
        <f t="shared" si="7"/>
        <v>-49132</v>
      </c>
      <c r="J48" s="5">
        <f t="shared" si="8"/>
        <v>43239</v>
      </c>
      <c r="K48" s="4">
        <f t="shared" si="8"/>
        <v>4838</v>
      </c>
      <c r="L48" s="3">
        <f t="shared" si="9"/>
        <v>38401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134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1909377560</v>
      </c>
      <c r="D5" s="68">
        <v>795308460</v>
      </c>
      <c r="E5" s="72">
        <f>C5-D5</f>
        <v>1114069100</v>
      </c>
      <c r="F5" s="104">
        <f>(C9+D9)/90699678925/2</f>
        <v>0.28641697271035849</v>
      </c>
      <c r="H5" s="71" t="s">
        <v>40</v>
      </c>
      <c r="I5" s="71" t="s">
        <v>39</v>
      </c>
      <c r="J5" s="108">
        <f>I6-H6</f>
        <v>0</v>
      </c>
      <c r="K5" s="109" t="s">
        <v>127</v>
      </c>
      <c r="L5" s="77">
        <v>10250.6</v>
      </c>
      <c r="M5" s="103"/>
      <c r="N5" s="103"/>
    </row>
    <row r="6" spans="2:17" ht="15.6" thickBot="1">
      <c r="B6" s="10" t="s">
        <v>38</v>
      </c>
      <c r="C6" s="69">
        <v>4860557893</v>
      </c>
      <c r="D6" s="68">
        <v>4347969481</v>
      </c>
      <c r="E6" s="70">
        <f>C6-D6</f>
        <v>512588412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1328105280</v>
      </c>
      <c r="D7" s="68">
        <v>713404658</v>
      </c>
      <c r="E7" s="67">
        <f>C7-D7</f>
        <v>614700622</v>
      </c>
      <c r="F7" s="106"/>
      <c r="H7" s="113"/>
      <c r="I7" s="113"/>
      <c r="J7" s="108"/>
      <c r="K7" s="111"/>
      <c r="L7" s="11">
        <v>10149</v>
      </c>
      <c r="M7" s="103"/>
      <c r="N7" s="103"/>
      <c r="P7" s="66"/>
      <c r="Q7" s="2"/>
    </row>
    <row r="8" spans="2:17" ht="15.6" thickBot="1">
      <c r="B8" s="10" t="s">
        <v>4</v>
      </c>
      <c r="C8" s="65">
        <v>20255499549</v>
      </c>
      <c r="D8" s="64">
        <v>17745632046</v>
      </c>
      <c r="E8" s="63">
        <f>C8-D8</f>
        <v>2509867503</v>
      </c>
      <c r="F8" s="106"/>
      <c r="K8" s="62"/>
      <c r="L8" s="115">
        <f>L7-L5</f>
        <v>-101.60000000000036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28353540282</v>
      </c>
      <c r="D9" s="60">
        <f>D5+D6+D7+D8</f>
        <v>23602314645</v>
      </c>
      <c r="E9" s="59">
        <f>E5+E6+E7+E8</f>
        <v>4751225637</v>
      </c>
      <c r="F9" s="107"/>
      <c r="H9" s="114" t="s">
        <v>36</v>
      </c>
      <c r="I9" s="114"/>
      <c r="J9" s="81" t="s">
        <v>132</v>
      </c>
      <c r="K9" s="57" t="s">
        <v>133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14496</v>
      </c>
      <c r="D13" s="7">
        <v>14691</v>
      </c>
      <c r="E13" s="9">
        <f t="shared" ref="E13:E19" si="0">C13-D13</f>
        <v>-195</v>
      </c>
      <c r="F13" s="8">
        <v>14581</v>
      </c>
      <c r="G13" s="7">
        <v>13603</v>
      </c>
      <c r="H13" s="19">
        <f t="shared" ref="H13:H19" si="1">F13-G13</f>
        <v>978</v>
      </c>
      <c r="I13" s="5">
        <f t="shared" ref="I13:J19" si="2">F13-C13</f>
        <v>85</v>
      </c>
      <c r="J13" s="4">
        <f t="shared" si="2"/>
        <v>-1088</v>
      </c>
      <c r="K13" s="11">
        <f t="shared" ref="K13:K19" si="3">I13-J13</f>
        <v>1173</v>
      </c>
      <c r="M13" s="103"/>
      <c r="N13" s="103"/>
      <c r="P13" s="2"/>
      <c r="Q13" s="2"/>
    </row>
    <row r="14" spans="2:17" ht="15">
      <c r="B14" s="10" t="s">
        <v>5</v>
      </c>
      <c r="C14" s="8">
        <v>1822</v>
      </c>
      <c r="D14" s="7">
        <v>35956</v>
      </c>
      <c r="E14" s="9">
        <f t="shared" si="0"/>
        <v>-34134</v>
      </c>
      <c r="F14" s="8">
        <v>1950</v>
      </c>
      <c r="G14" s="7">
        <v>35467</v>
      </c>
      <c r="H14" s="19">
        <f t="shared" si="1"/>
        <v>-33517</v>
      </c>
      <c r="I14" s="5">
        <f t="shared" si="2"/>
        <v>128</v>
      </c>
      <c r="J14" s="4">
        <f t="shared" si="2"/>
        <v>-489</v>
      </c>
      <c r="K14" s="11">
        <f t="shared" si="3"/>
        <v>617</v>
      </c>
      <c r="M14" s="103"/>
      <c r="N14" s="103"/>
      <c r="P14" s="2"/>
      <c r="Q14" s="2"/>
    </row>
    <row r="15" spans="2:17" ht="15">
      <c r="B15" s="53" t="s">
        <v>4</v>
      </c>
      <c r="C15" s="51">
        <v>75642</v>
      </c>
      <c r="D15" s="50">
        <v>20188</v>
      </c>
      <c r="E15" s="52">
        <f t="shared" si="0"/>
        <v>55454</v>
      </c>
      <c r="F15" s="51">
        <v>80817</v>
      </c>
      <c r="G15" s="50">
        <v>25700</v>
      </c>
      <c r="H15" s="49">
        <f t="shared" si="1"/>
        <v>55117</v>
      </c>
      <c r="I15" s="47">
        <f t="shared" si="2"/>
        <v>5175</v>
      </c>
      <c r="J15" s="46">
        <f t="shared" si="2"/>
        <v>5512</v>
      </c>
      <c r="K15" s="11">
        <f t="shared" si="3"/>
        <v>-337</v>
      </c>
      <c r="M15" s="103"/>
      <c r="N15" s="103"/>
      <c r="P15" s="2"/>
      <c r="Q15" s="2"/>
    </row>
    <row r="16" spans="2:17">
      <c r="B16" s="20" t="s">
        <v>128</v>
      </c>
      <c r="C16" s="51">
        <v>28018</v>
      </c>
      <c r="D16" s="50">
        <v>32358</v>
      </c>
      <c r="E16" s="52">
        <f t="shared" si="0"/>
        <v>-4340</v>
      </c>
      <c r="F16" s="51">
        <v>16081</v>
      </c>
      <c r="G16" s="50">
        <v>17324</v>
      </c>
      <c r="H16" s="49">
        <f t="shared" si="1"/>
        <v>-1243</v>
      </c>
      <c r="I16" s="47">
        <f t="shared" si="2"/>
        <v>-11937</v>
      </c>
      <c r="J16" s="46">
        <f t="shared" si="2"/>
        <v>-15034</v>
      </c>
      <c r="K16" s="11">
        <f t="shared" si="3"/>
        <v>3097</v>
      </c>
      <c r="M16" s="103"/>
      <c r="N16" s="103"/>
      <c r="P16" s="2"/>
      <c r="Q16" s="2"/>
    </row>
    <row r="17" spans="2:17">
      <c r="B17" s="53" t="s">
        <v>129</v>
      </c>
      <c r="C17" s="51">
        <v>42714</v>
      </c>
      <c r="D17" s="50">
        <v>38077</v>
      </c>
      <c r="E17" s="52">
        <f t="shared" si="0"/>
        <v>4637</v>
      </c>
      <c r="F17" s="51">
        <v>26819</v>
      </c>
      <c r="G17" s="50">
        <v>23062</v>
      </c>
      <c r="H17" s="49">
        <f t="shared" si="1"/>
        <v>3757</v>
      </c>
      <c r="I17" s="47">
        <f t="shared" si="2"/>
        <v>-15895</v>
      </c>
      <c r="J17" s="46">
        <f t="shared" si="2"/>
        <v>-15015</v>
      </c>
      <c r="K17" s="11">
        <f t="shared" si="3"/>
        <v>-880</v>
      </c>
      <c r="M17" s="103"/>
      <c r="N17" s="103"/>
      <c r="P17" s="2"/>
      <c r="Q17" s="2"/>
    </row>
    <row r="18" spans="2:17" ht="30">
      <c r="B18" s="48" t="s">
        <v>1</v>
      </c>
      <c r="C18" s="8">
        <v>43556</v>
      </c>
      <c r="D18" s="7">
        <v>50335</v>
      </c>
      <c r="E18" s="9">
        <f t="shared" si="0"/>
        <v>-6779</v>
      </c>
      <c r="F18" s="8">
        <v>46786</v>
      </c>
      <c r="G18" s="7">
        <v>50240</v>
      </c>
      <c r="H18" s="19">
        <f t="shared" si="1"/>
        <v>-3454</v>
      </c>
      <c r="I18" s="47">
        <f t="shared" si="2"/>
        <v>3230</v>
      </c>
      <c r="J18" s="46">
        <f t="shared" si="2"/>
        <v>-95</v>
      </c>
      <c r="K18" s="11">
        <f t="shared" si="3"/>
        <v>3325</v>
      </c>
      <c r="M18" s="103"/>
      <c r="N18" s="103"/>
      <c r="P18" s="2"/>
      <c r="Q18" s="2"/>
    </row>
    <row r="19" spans="2:17" ht="15.6" thickBot="1">
      <c r="B19" s="10" t="s">
        <v>0</v>
      </c>
      <c r="C19" s="8">
        <v>65563</v>
      </c>
      <c r="D19" s="7">
        <v>61043</v>
      </c>
      <c r="E19" s="9">
        <f t="shared" si="0"/>
        <v>4520</v>
      </c>
      <c r="F19" s="8">
        <v>67557</v>
      </c>
      <c r="G19" s="7">
        <v>62997</v>
      </c>
      <c r="H19" s="6">
        <f t="shared" si="1"/>
        <v>4560</v>
      </c>
      <c r="I19" s="45">
        <f t="shared" si="2"/>
        <v>1994</v>
      </c>
      <c r="J19" s="4">
        <f t="shared" si="2"/>
        <v>1954</v>
      </c>
      <c r="K19" s="3">
        <f t="shared" si="3"/>
        <v>40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20578</v>
      </c>
      <c r="D23" s="7">
        <v>7594</v>
      </c>
      <c r="E23" s="9">
        <f>C23-D23</f>
        <v>12984</v>
      </c>
      <c r="F23" s="8">
        <v>23445</v>
      </c>
      <c r="G23" s="7">
        <v>9153</v>
      </c>
      <c r="H23" s="19">
        <f>F23-G23</f>
        <v>14292</v>
      </c>
      <c r="I23" s="5">
        <f t="shared" ref="I23:J25" si="4">F23-C23</f>
        <v>2867</v>
      </c>
      <c r="J23" s="4">
        <f t="shared" si="4"/>
        <v>1559</v>
      </c>
      <c r="K23" s="11">
        <f>I23-J23</f>
        <v>1308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3035</v>
      </c>
      <c r="D25" s="7">
        <v>4738</v>
      </c>
      <c r="E25" s="9">
        <f>C25-D25</f>
        <v>-1703</v>
      </c>
      <c r="F25" s="8">
        <v>2605</v>
      </c>
      <c r="G25" s="7">
        <v>3179</v>
      </c>
      <c r="H25" s="6">
        <f>F25-G25</f>
        <v>-574</v>
      </c>
      <c r="I25" s="5">
        <f t="shared" si="4"/>
        <v>-430</v>
      </c>
      <c r="J25" s="4">
        <f t="shared" si="4"/>
        <v>-1559</v>
      </c>
      <c r="K25" s="3">
        <f>I25-J25</f>
        <v>1129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387</v>
      </c>
      <c r="D29" s="38">
        <v>276</v>
      </c>
      <c r="E29" s="9">
        <f>C29-D29</f>
        <v>111</v>
      </c>
      <c r="F29" s="38">
        <v>339</v>
      </c>
      <c r="G29" s="38">
        <v>264</v>
      </c>
      <c r="H29" s="9">
        <f>F29-G29</f>
        <v>75</v>
      </c>
      <c r="I29" s="5">
        <f t="shared" ref="I29:J31" si="5">F29-C29</f>
        <v>-48</v>
      </c>
      <c r="J29" s="4">
        <f t="shared" si="5"/>
        <v>-12</v>
      </c>
      <c r="K29" s="11">
        <f>I29-J29</f>
        <v>-36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155</v>
      </c>
      <c r="E30" s="9">
        <f>C30-D30</f>
        <v>-99</v>
      </c>
      <c r="F30" s="38">
        <v>56</v>
      </c>
      <c r="G30" s="38">
        <v>155</v>
      </c>
      <c r="H30" s="9">
        <f>F30-G30</f>
        <v>-99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859</v>
      </c>
      <c r="D31" s="38">
        <v>2624</v>
      </c>
      <c r="E31" s="9">
        <f>C31-D31</f>
        <v>-1765</v>
      </c>
      <c r="F31" s="38">
        <v>795</v>
      </c>
      <c r="G31" s="38">
        <v>2392</v>
      </c>
      <c r="H31" s="9">
        <f>F31-G31</f>
        <v>-1597</v>
      </c>
      <c r="I31" s="5">
        <f t="shared" si="5"/>
        <v>-64</v>
      </c>
      <c r="J31" s="4">
        <f t="shared" si="5"/>
        <v>-232</v>
      </c>
      <c r="K31" s="3">
        <f>I31-J31</f>
        <v>168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132008</v>
      </c>
      <c r="E35" s="7">
        <v>173220</v>
      </c>
      <c r="F35" s="9">
        <f t="shared" ref="F35:F48" si="6">D35-E35</f>
        <v>-41212</v>
      </c>
      <c r="G35" s="8">
        <v>129243</v>
      </c>
      <c r="H35" s="7">
        <v>170103</v>
      </c>
      <c r="I35" s="19">
        <f t="shared" ref="I35:I48" si="7">G35-H35</f>
        <v>-40860</v>
      </c>
      <c r="J35" s="5">
        <f t="shared" ref="J35:K48" si="8">G35-D35</f>
        <v>-2765</v>
      </c>
      <c r="K35" s="4">
        <f t="shared" si="8"/>
        <v>-3117</v>
      </c>
      <c r="L35" s="11">
        <f t="shared" ref="L35:L48" si="9">J35-K35</f>
        <v>352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162271</v>
      </c>
      <c r="E37" s="7">
        <v>23958</v>
      </c>
      <c r="F37" s="9">
        <f t="shared" si="6"/>
        <v>138313</v>
      </c>
      <c r="G37" s="8">
        <v>166279</v>
      </c>
      <c r="H37" s="7">
        <v>29739</v>
      </c>
      <c r="I37" s="19">
        <f t="shared" si="7"/>
        <v>136540</v>
      </c>
      <c r="J37" s="5">
        <f t="shared" si="8"/>
        <v>4008</v>
      </c>
      <c r="K37" s="4">
        <f t="shared" si="8"/>
        <v>5781</v>
      </c>
      <c r="L37" s="11">
        <f t="shared" si="9"/>
        <v>-1773</v>
      </c>
      <c r="M37" s="103"/>
      <c r="N37" s="103"/>
      <c r="P37" s="2"/>
      <c r="Q37" s="2"/>
    </row>
    <row r="38" spans="2:21">
      <c r="B38" s="95"/>
      <c r="C38" s="20" t="s">
        <v>128</v>
      </c>
      <c r="D38" s="8">
        <v>86683</v>
      </c>
      <c r="E38" s="7">
        <v>55105</v>
      </c>
      <c r="F38" s="9">
        <f t="shared" si="6"/>
        <v>31578</v>
      </c>
      <c r="G38" s="8">
        <v>81992</v>
      </c>
      <c r="H38" s="7">
        <v>68465</v>
      </c>
      <c r="I38" s="19">
        <f t="shared" si="7"/>
        <v>13527</v>
      </c>
      <c r="J38" s="5">
        <f t="shared" si="8"/>
        <v>-4691</v>
      </c>
      <c r="K38" s="4">
        <f t="shared" si="8"/>
        <v>13360</v>
      </c>
      <c r="L38" s="11">
        <f t="shared" si="9"/>
        <v>-18051</v>
      </c>
      <c r="M38" s="103"/>
      <c r="N38" s="103"/>
      <c r="P38" s="2"/>
      <c r="Q38" s="2"/>
    </row>
    <row r="39" spans="2:21">
      <c r="B39" s="95"/>
      <c r="C39" s="10" t="s">
        <v>130</v>
      </c>
      <c r="D39" s="8">
        <v>129005</v>
      </c>
      <c r="E39" s="7">
        <v>87416</v>
      </c>
      <c r="F39" s="9">
        <f t="shared" si="6"/>
        <v>41589</v>
      </c>
      <c r="G39" s="8">
        <v>126782</v>
      </c>
      <c r="H39" s="7">
        <v>104159</v>
      </c>
      <c r="I39" s="19">
        <f t="shared" si="7"/>
        <v>22623</v>
      </c>
      <c r="J39" s="5">
        <f t="shared" si="8"/>
        <v>-2223</v>
      </c>
      <c r="K39" s="4">
        <f t="shared" si="8"/>
        <v>16743</v>
      </c>
      <c r="L39" s="11">
        <f t="shared" si="9"/>
        <v>-18966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157058</v>
      </c>
      <c r="E40" s="30">
        <v>108086</v>
      </c>
      <c r="F40" s="32">
        <f t="shared" si="6"/>
        <v>48972</v>
      </c>
      <c r="G40" s="31">
        <v>155674</v>
      </c>
      <c r="H40" s="30">
        <v>109869</v>
      </c>
      <c r="I40" s="19">
        <f t="shared" si="7"/>
        <v>45805</v>
      </c>
      <c r="J40" s="5">
        <f t="shared" si="8"/>
        <v>-1384</v>
      </c>
      <c r="K40" s="4">
        <f t="shared" si="8"/>
        <v>1783</v>
      </c>
      <c r="L40" s="11">
        <f t="shared" si="9"/>
        <v>-3167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214389</v>
      </c>
      <c r="E41" s="26">
        <v>161527</v>
      </c>
      <c r="F41" s="28">
        <f t="shared" si="6"/>
        <v>52862</v>
      </c>
      <c r="G41" s="27">
        <v>215700</v>
      </c>
      <c r="H41" s="26">
        <v>172262</v>
      </c>
      <c r="I41" s="6">
        <f t="shared" si="7"/>
        <v>43438</v>
      </c>
      <c r="J41" s="25">
        <f t="shared" si="8"/>
        <v>1311</v>
      </c>
      <c r="K41" s="24">
        <f t="shared" si="8"/>
        <v>10735</v>
      </c>
      <c r="L41" s="3">
        <f t="shared" si="9"/>
        <v>-9424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165033</v>
      </c>
      <c r="E42" s="15">
        <v>163807</v>
      </c>
      <c r="F42" s="17">
        <f t="shared" si="6"/>
        <v>1226</v>
      </c>
      <c r="G42" s="16">
        <v>168687</v>
      </c>
      <c r="H42" s="15">
        <v>194338</v>
      </c>
      <c r="I42" s="22">
        <f t="shared" si="7"/>
        <v>-25651</v>
      </c>
      <c r="J42" s="13">
        <f t="shared" si="8"/>
        <v>3654</v>
      </c>
      <c r="K42" s="12">
        <f t="shared" si="8"/>
        <v>30531</v>
      </c>
      <c r="L42" s="21">
        <f t="shared" si="9"/>
        <v>-26877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231642</v>
      </c>
      <c r="E44" s="7">
        <v>54405</v>
      </c>
      <c r="F44" s="9">
        <f t="shared" si="6"/>
        <v>177237</v>
      </c>
      <c r="G44" s="8">
        <v>233490</v>
      </c>
      <c r="H44" s="7">
        <v>56194</v>
      </c>
      <c r="I44" s="19">
        <f t="shared" si="7"/>
        <v>177296</v>
      </c>
      <c r="J44" s="5">
        <f t="shared" si="8"/>
        <v>1848</v>
      </c>
      <c r="K44" s="4">
        <f t="shared" si="8"/>
        <v>1789</v>
      </c>
      <c r="L44" s="11">
        <f t="shared" si="9"/>
        <v>59</v>
      </c>
      <c r="M44" s="103"/>
      <c r="N44" s="103"/>
      <c r="P44" s="2"/>
      <c r="Q44" s="2"/>
    </row>
    <row r="45" spans="2:21">
      <c r="B45" s="84"/>
      <c r="C45" s="20" t="s">
        <v>131</v>
      </c>
      <c r="D45" s="16">
        <v>133688</v>
      </c>
      <c r="E45" s="15">
        <v>115449</v>
      </c>
      <c r="F45" s="17">
        <f t="shared" si="6"/>
        <v>18239</v>
      </c>
      <c r="G45" s="16">
        <v>158343</v>
      </c>
      <c r="H45" s="15">
        <v>117117</v>
      </c>
      <c r="I45" s="19">
        <f t="shared" si="7"/>
        <v>41226</v>
      </c>
      <c r="J45" s="13">
        <f t="shared" si="8"/>
        <v>24655</v>
      </c>
      <c r="K45" s="12">
        <f t="shared" si="8"/>
        <v>1668</v>
      </c>
      <c r="L45" s="11">
        <f t="shared" si="9"/>
        <v>22987</v>
      </c>
      <c r="M45" s="103"/>
      <c r="N45" s="103"/>
      <c r="P45" s="2"/>
      <c r="Q45" s="2"/>
    </row>
    <row r="46" spans="2:21">
      <c r="B46" s="84"/>
      <c r="C46" s="10" t="s">
        <v>130</v>
      </c>
      <c r="D46" s="16">
        <v>191100</v>
      </c>
      <c r="E46" s="15">
        <v>186977</v>
      </c>
      <c r="F46" s="17">
        <f t="shared" si="6"/>
        <v>4123</v>
      </c>
      <c r="G46" s="16">
        <v>220109</v>
      </c>
      <c r="H46" s="15">
        <v>194719</v>
      </c>
      <c r="I46" s="19">
        <f t="shared" si="7"/>
        <v>25390</v>
      </c>
      <c r="J46" s="13">
        <f t="shared" si="8"/>
        <v>29009</v>
      </c>
      <c r="K46" s="12">
        <f t="shared" si="8"/>
        <v>7742</v>
      </c>
      <c r="L46" s="11">
        <f t="shared" si="9"/>
        <v>21267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153050</v>
      </c>
      <c r="E47" s="15">
        <v>168450</v>
      </c>
      <c r="F47" s="17">
        <f t="shared" si="6"/>
        <v>-15400</v>
      </c>
      <c r="G47" s="16">
        <v>180670</v>
      </c>
      <c r="H47" s="15">
        <v>173171</v>
      </c>
      <c r="I47" s="14">
        <f t="shared" si="7"/>
        <v>7499</v>
      </c>
      <c r="J47" s="13">
        <f t="shared" si="8"/>
        <v>27620</v>
      </c>
      <c r="K47" s="12">
        <f t="shared" si="8"/>
        <v>4721</v>
      </c>
      <c r="L47" s="11">
        <f t="shared" si="9"/>
        <v>22899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217371</v>
      </c>
      <c r="E48" s="7">
        <v>266503</v>
      </c>
      <c r="F48" s="9">
        <f t="shared" si="6"/>
        <v>-49132</v>
      </c>
      <c r="G48" s="8">
        <v>251202</v>
      </c>
      <c r="H48" s="7">
        <v>276364</v>
      </c>
      <c r="I48" s="6">
        <f t="shared" si="7"/>
        <v>-25162</v>
      </c>
      <c r="J48" s="5">
        <f t="shared" si="8"/>
        <v>33831</v>
      </c>
      <c r="K48" s="4">
        <f t="shared" si="8"/>
        <v>9861</v>
      </c>
      <c r="L48" s="3">
        <f t="shared" si="9"/>
        <v>23970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140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1472367360</v>
      </c>
      <c r="D5" s="68">
        <v>1555768870</v>
      </c>
      <c r="E5" s="72">
        <f>C5-D5</f>
        <v>-83401510</v>
      </c>
      <c r="F5" s="104">
        <f>(C9+D9)/94891334506/2</f>
        <v>0.283803078080825</v>
      </c>
      <c r="H5" s="71" t="s">
        <v>40</v>
      </c>
      <c r="I5" s="71" t="s">
        <v>39</v>
      </c>
      <c r="J5" s="108">
        <f>I6-H6</f>
        <v>0</v>
      </c>
      <c r="K5" s="109" t="s">
        <v>135</v>
      </c>
      <c r="L5" s="77">
        <v>10324.459999999999</v>
      </c>
      <c r="M5" s="103"/>
      <c r="N5" s="103"/>
    </row>
    <row r="6" spans="2:17" ht="15.6" thickBot="1">
      <c r="B6" s="10" t="s">
        <v>38</v>
      </c>
      <c r="C6" s="69">
        <v>4601560881</v>
      </c>
      <c r="D6" s="68">
        <v>4864743200</v>
      </c>
      <c r="E6" s="70">
        <f>C6-D6</f>
        <v>-263182319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1142037410</v>
      </c>
      <c r="D7" s="68">
        <v>866266813</v>
      </c>
      <c r="E7" s="67">
        <f>C7-D7</f>
        <v>275770597</v>
      </c>
      <c r="F7" s="106"/>
      <c r="H7" s="113"/>
      <c r="I7" s="113"/>
      <c r="J7" s="108"/>
      <c r="K7" s="111"/>
      <c r="L7" s="11">
        <v>10283</v>
      </c>
      <c r="M7" s="103"/>
      <c r="N7" s="103"/>
      <c r="P7" s="66"/>
      <c r="Q7" s="2"/>
    </row>
    <row r="8" spans="2:17" ht="15.6" thickBot="1">
      <c r="B8" s="10" t="s">
        <v>4</v>
      </c>
      <c r="C8" s="65">
        <v>20380815605</v>
      </c>
      <c r="D8" s="64">
        <v>18977345493</v>
      </c>
      <c r="E8" s="63">
        <f>C8-D8</f>
        <v>1403470112</v>
      </c>
      <c r="F8" s="106"/>
      <c r="K8" s="62"/>
      <c r="L8" s="115">
        <f>L7-L5</f>
        <v>-41.459999999999127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27596781256</v>
      </c>
      <c r="D9" s="60">
        <f>D5+D6+D7+D8</f>
        <v>26264124376</v>
      </c>
      <c r="E9" s="59">
        <f>E5+E6+E7+E8</f>
        <v>1332656880</v>
      </c>
      <c r="F9" s="107"/>
      <c r="H9" s="114" t="s">
        <v>36</v>
      </c>
      <c r="I9" s="114"/>
      <c r="J9" s="81" t="s">
        <v>82</v>
      </c>
      <c r="K9" s="82" t="s">
        <v>139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14581</v>
      </c>
      <c r="D13" s="7">
        <v>13603</v>
      </c>
      <c r="E13" s="9">
        <f t="shared" ref="E13:E19" si="0">C13-D13</f>
        <v>978</v>
      </c>
      <c r="F13" s="8">
        <v>16415</v>
      </c>
      <c r="G13" s="7">
        <v>15538</v>
      </c>
      <c r="H13" s="19">
        <f t="shared" ref="H13:H19" si="1">F13-G13</f>
        <v>877</v>
      </c>
      <c r="I13" s="5">
        <f t="shared" ref="I13:J19" si="2">F13-C13</f>
        <v>1834</v>
      </c>
      <c r="J13" s="4">
        <f t="shared" si="2"/>
        <v>1935</v>
      </c>
      <c r="K13" s="11">
        <f t="shared" ref="K13:K19" si="3">I13-J13</f>
        <v>-101</v>
      </c>
      <c r="M13" s="103"/>
      <c r="N13" s="103"/>
      <c r="P13" s="2"/>
      <c r="Q13" s="2"/>
    </row>
    <row r="14" spans="2:17" ht="15">
      <c r="B14" s="10" t="s">
        <v>5</v>
      </c>
      <c r="C14" s="8">
        <v>1950</v>
      </c>
      <c r="D14" s="7">
        <v>35467</v>
      </c>
      <c r="E14" s="9">
        <f t="shared" si="0"/>
        <v>-33517</v>
      </c>
      <c r="F14" s="8">
        <v>1934</v>
      </c>
      <c r="G14" s="7">
        <v>35101</v>
      </c>
      <c r="H14" s="19">
        <f t="shared" si="1"/>
        <v>-33167</v>
      </c>
      <c r="I14" s="5">
        <f t="shared" si="2"/>
        <v>-16</v>
      </c>
      <c r="J14" s="4">
        <f t="shared" si="2"/>
        <v>-366</v>
      </c>
      <c r="K14" s="11">
        <f t="shared" si="3"/>
        <v>350</v>
      </c>
      <c r="M14" s="103"/>
      <c r="N14" s="103"/>
      <c r="P14" s="2"/>
      <c r="Q14" s="2"/>
    </row>
    <row r="15" spans="2:17" ht="15">
      <c r="B15" s="53" t="s">
        <v>4</v>
      </c>
      <c r="C15" s="51">
        <v>80817</v>
      </c>
      <c r="D15" s="50">
        <v>25700</v>
      </c>
      <c r="E15" s="52">
        <f t="shared" si="0"/>
        <v>55117</v>
      </c>
      <c r="F15" s="51">
        <v>82751</v>
      </c>
      <c r="G15" s="50">
        <v>26903</v>
      </c>
      <c r="H15" s="49">
        <f t="shared" si="1"/>
        <v>55848</v>
      </c>
      <c r="I15" s="47">
        <f t="shared" si="2"/>
        <v>1934</v>
      </c>
      <c r="J15" s="46">
        <f t="shared" si="2"/>
        <v>1203</v>
      </c>
      <c r="K15" s="11">
        <f t="shared" si="3"/>
        <v>731</v>
      </c>
      <c r="M15" s="103"/>
      <c r="N15" s="103"/>
      <c r="P15" s="2"/>
      <c r="Q15" s="2"/>
    </row>
    <row r="16" spans="2:17">
      <c r="B16" s="20" t="s">
        <v>136</v>
      </c>
      <c r="C16" s="51">
        <v>16081</v>
      </c>
      <c r="D16" s="50">
        <v>17324</v>
      </c>
      <c r="E16" s="52">
        <f t="shared" si="0"/>
        <v>-1243</v>
      </c>
      <c r="F16" s="51">
        <v>12611</v>
      </c>
      <c r="G16" s="50">
        <v>10503</v>
      </c>
      <c r="H16" s="49">
        <f t="shared" si="1"/>
        <v>2108</v>
      </c>
      <c r="I16" s="47">
        <f t="shared" si="2"/>
        <v>-3470</v>
      </c>
      <c r="J16" s="46">
        <f t="shared" si="2"/>
        <v>-6821</v>
      </c>
      <c r="K16" s="11">
        <f t="shared" si="3"/>
        <v>3351</v>
      </c>
      <c r="M16" s="103"/>
      <c r="N16" s="103"/>
      <c r="P16" s="2"/>
      <c r="Q16" s="2"/>
    </row>
    <row r="17" spans="2:17">
      <c r="B17" s="53" t="s">
        <v>54</v>
      </c>
      <c r="C17" s="51">
        <v>26819</v>
      </c>
      <c r="D17" s="50">
        <v>23062</v>
      </c>
      <c r="E17" s="52">
        <f t="shared" si="0"/>
        <v>3757</v>
      </c>
      <c r="F17" s="51">
        <v>20110</v>
      </c>
      <c r="G17" s="50">
        <v>14997</v>
      </c>
      <c r="H17" s="49">
        <f t="shared" si="1"/>
        <v>5113</v>
      </c>
      <c r="I17" s="47">
        <f t="shared" si="2"/>
        <v>-6709</v>
      </c>
      <c r="J17" s="46">
        <f t="shared" si="2"/>
        <v>-8065</v>
      </c>
      <c r="K17" s="11">
        <f t="shared" si="3"/>
        <v>1356</v>
      </c>
      <c r="M17" s="103"/>
      <c r="N17" s="103"/>
      <c r="P17" s="2"/>
      <c r="Q17" s="2"/>
    </row>
    <row r="18" spans="2:17" ht="30">
      <c r="B18" s="48" t="s">
        <v>1</v>
      </c>
      <c r="C18" s="8">
        <v>46786</v>
      </c>
      <c r="D18" s="7">
        <v>50240</v>
      </c>
      <c r="E18" s="9">
        <f t="shared" si="0"/>
        <v>-3454</v>
      </c>
      <c r="F18" s="8">
        <v>46562</v>
      </c>
      <c r="G18" s="7">
        <v>51389</v>
      </c>
      <c r="H18" s="19">
        <f t="shared" si="1"/>
        <v>-4827</v>
      </c>
      <c r="I18" s="47">
        <f t="shared" si="2"/>
        <v>-224</v>
      </c>
      <c r="J18" s="46">
        <f t="shared" si="2"/>
        <v>1149</v>
      </c>
      <c r="K18" s="11">
        <f t="shared" si="3"/>
        <v>-1373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67557</v>
      </c>
      <c r="D19" s="7">
        <v>62997</v>
      </c>
      <c r="E19" s="9">
        <f t="shared" si="0"/>
        <v>4560</v>
      </c>
      <c r="F19" s="8">
        <v>67451</v>
      </c>
      <c r="G19" s="7">
        <v>64598</v>
      </c>
      <c r="H19" s="6">
        <f t="shared" si="1"/>
        <v>2853</v>
      </c>
      <c r="I19" s="45">
        <f t="shared" si="2"/>
        <v>-106</v>
      </c>
      <c r="J19" s="4">
        <f t="shared" si="2"/>
        <v>1601</v>
      </c>
      <c r="K19" s="3">
        <f t="shared" si="3"/>
        <v>-1707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23445</v>
      </c>
      <c r="D23" s="7">
        <v>9153</v>
      </c>
      <c r="E23" s="9">
        <f>C23-D23</f>
        <v>14292</v>
      </c>
      <c r="F23" s="8">
        <v>24253</v>
      </c>
      <c r="G23" s="7">
        <v>8921</v>
      </c>
      <c r="H23" s="19">
        <f>F23-G23</f>
        <v>15332</v>
      </c>
      <c r="I23" s="5">
        <f t="shared" ref="I23:J25" si="4">F23-C23</f>
        <v>808</v>
      </c>
      <c r="J23" s="4">
        <f t="shared" si="4"/>
        <v>-232</v>
      </c>
      <c r="K23" s="11">
        <f>I23-J23</f>
        <v>1040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2605</v>
      </c>
      <c r="D25" s="7">
        <v>3179</v>
      </c>
      <c r="E25" s="9">
        <f>C25-D25</f>
        <v>-574</v>
      </c>
      <c r="F25" s="8">
        <v>2500</v>
      </c>
      <c r="G25" s="7">
        <v>3248</v>
      </c>
      <c r="H25" s="6">
        <f>F25-G25</f>
        <v>-748</v>
      </c>
      <c r="I25" s="5">
        <f t="shared" si="4"/>
        <v>-105</v>
      </c>
      <c r="J25" s="4">
        <f t="shared" si="4"/>
        <v>69</v>
      </c>
      <c r="K25" s="3">
        <f>I25-J25</f>
        <v>-174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339</v>
      </c>
      <c r="D29" s="38">
        <v>264</v>
      </c>
      <c r="E29" s="9">
        <f>C29-D29</f>
        <v>75</v>
      </c>
      <c r="F29" s="38">
        <v>377</v>
      </c>
      <c r="G29" s="38">
        <v>297</v>
      </c>
      <c r="H29" s="9">
        <f>F29-G29</f>
        <v>80</v>
      </c>
      <c r="I29" s="5">
        <f t="shared" ref="I29:J31" si="5">F29-C29</f>
        <v>38</v>
      </c>
      <c r="J29" s="4">
        <f t="shared" si="5"/>
        <v>33</v>
      </c>
      <c r="K29" s="11">
        <f>I29-J29</f>
        <v>5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155</v>
      </c>
      <c r="E30" s="9">
        <f>C30-D30</f>
        <v>-99</v>
      </c>
      <c r="F30" s="38">
        <v>56</v>
      </c>
      <c r="G30" s="38">
        <v>155</v>
      </c>
      <c r="H30" s="9">
        <f>F30-G30</f>
        <v>-99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795</v>
      </c>
      <c r="D31" s="38">
        <v>2392</v>
      </c>
      <c r="E31" s="9">
        <f>C31-D31</f>
        <v>-1597</v>
      </c>
      <c r="F31" s="38">
        <v>716</v>
      </c>
      <c r="G31" s="38">
        <v>2495</v>
      </c>
      <c r="H31" s="9">
        <f>F31-G31</f>
        <v>-1779</v>
      </c>
      <c r="I31" s="5">
        <f t="shared" si="5"/>
        <v>-79</v>
      </c>
      <c r="J31" s="4">
        <f t="shared" si="5"/>
        <v>103</v>
      </c>
      <c r="K31" s="3">
        <f>I31-J31</f>
        <v>-182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129243</v>
      </c>
      <c r="E35" s="7">
        <v>170103</v>
      </c>
      <c r="F35" s="9">
        <f t="shared" ref="F35:F48" si="6">D35-E35</f>
        <v>-40860</v>
      </c>
      <c r="G35" s="8">
        <v>125578</v>
      </c>
      <c r="H35" s="7">
        <v>156669</v>
      </c>
      <c r="I35" s="19">
        <f t="shared" ref="I35:I48" si="7">G35-H35</f>
        <v>-31091</v>
      </c>
      <c r="J35" s="5">
        <f t="shared" ref="J35:K48" si="8">G35-D35</f>
        <v>-3665</v>
      </c>
      <c r="K35" s="4">
        <f t="shared" si="8"/>
        <v>-13434</v>
      </c>
      <c r="L35" s="11">
        <f t="shared" ref="L35:L48" si="9">J35-K35</f>
        <v>9769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166279</v>
      </c>
      <c r="E37" s="7">
        <v>29739</v>
      </c>
      <c r="F37" s="9">
        <f t="shared" si="6"/>
        <v>136540</v>
      </c>
      <c r="G37" s="8">
        <v>175482</v>
      </c>
      <c r="H37" s="7">
        <v>23693</v>
      </c>
      <c r="I37" s="19">
        <f t="shared" si="7"/>
        <v>151789</v>
      </c>
      <c r="J37" s="5">
        <f t="shared" si="8"/>
        <v>9203</v>
      </c>
      <c r="K37" s="4">
        <f t="shared" si="8"/>
        <v>-6046</v>
      </c>
      <c r="L37" s="11">
        <f t="shared" si="9"/>
        <v>15249</v>
      </c>
      <c r="M37" s="103"/>
      <c r="N37" s="103"/>
      <c r="P37" s="2"/>
      <c r="Q37" s="2"/>
    </row>
    <row r="38" spans="2:21">
      <c r="B38" s="95"/>
      <c r="C38" s="20" t="s">
        <v>128</v>
      </c>
      <c r="D38" s="8">
        <v>81992</v>
      </c>
      <c r="E38" s="7">
        <v>68465</v>
      </c>
      <c r="F38" s="9">
        <f t="shared" si="6"/>
        <v>13527</v>
      </c>
      <c r="G38" s="8">
        <v>79697</v>
      </c>
      <c r="H38" s="7">
        <v>67702</v>
      </c>
      <c r="I38" s="19">
        <f t="shared" si="7"/>
        <v>11995</v>
      </c>
      <c r="J38" s="5">
        <f t="shared" si="8"/>
        <v>-2295</v>
      </c>
      <c r="K38" s="4">
        <f t="shared" si="8"/>
        <v>-763</v>
      </c>
      <c r="L38" s="11">
        <f t="shared" si="9"/>
        <v>-1532</v>
      </c>
      <c r="M38" s="103"/>
      <c r="N38" s="103"/>
      <c r="P38" s="2"/>
      <c r="Q38" s="2"/>
    </row>
    <row r="39" spans="2:21">
      <c r="B39" s="95"/>
      <c r="C39" s="10" t="s">
        <v>129</v>
      </c>
      <c r="D39" s="8">
        <v>126782</v>
      </c>
      <c r="E39" s="7">
        <v>104159</v>
      </c>
      <c r="F39" s="9">
        <f t="shared" si="6"/>
        <v>22623</v>
      </c>
      <c r="G39" s="8">
        <v>118340</v>
      </c>
      <c r="H39" s="7">
        <v>101419</v>
      </c>
      <c r="I39" s="19">
        <f t="shared" si="7"/>
        <v>16921</v>
      </c>
      <c r="J39" s="5">
        <f t="shared" si="8"/>
        <v>-8442</v>
      </c>
      <c r="K39" s="4">
        <f t="shared" si="8"/>
        <v>-2740</v>
      </c>
      <c r="L39" s="11">
        <f t="shared" si="9"/>
        <v>-5702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155674</v>
      </c>
      <c r="E40" s="30">
        <v>109869</v>
      </c>
      <c r="F40" s="32">
        <f t="shared" si="6"/>
        <v>45805</v>
      </c>
      <c r="G40" s="31">
        <v>155185</v>
      </c>
      <c r="H40" s="30">
        <v>103620</v>
      </c>
      <c r="I40" s="19">
        <f t="shared" si="7"/>
        <v>51565</v>
      </c>
      <c r="J40" s="5">
        <f t="shared" si="8"/>
        <v>-489</v>
      </c>
      <c r="K40" s="4">
        <f t="shared" si="8"/>
        <v>-6249</v>
      </c>
      <c r="L40" s="11">
        <f t="shared" si="9"/>
        <v>5760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215700</v>
      </c>
      <c r="E41" s="26">
        <v>172262</v>
      </c>
      <c r="F41" s="28">
        <f t="shared" si="6"/>
        <v>43438</v>
      </c>
      <c r="G41" s="27">
        <v>211329</v>
      </c>
      <c r="H41" s="26">
        <v>158717</v>
      </c>
      <c r="I41" s="6">
        <f t="shared" si="7"/>
        <v>52612</v>
      </c>
      <c r="J41" s="25">
        <f t="shared" si="8"/>
        <v>-4371</v>
      </c>
      <c r="K41" s="24">
        <f t="shared" si="8"/>
        <v>-13545</v>
      </c>
      <c r="L41" s="3">
        <f t="shared" si="9"/>
        <v>9174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168687</v>
      </c>
      <c r="E42" s="15">
        <v>194338</v>
      </c>
      <c r="F42" s="17">
        <f t="shared" si="6"/>
        <v>-25651</v>
      </c>
      <c r="G42" s="16">
        <v>161532</v>
      </c>
      <c r="H42" s="15">
        <v>220749</v>
      </c>
      <c r="I42" s="22">
        <f t="shared" si="7"/>
        <v>-59217</v>
      </c>
      <c r="J42" s="13">
        <f t="shared" si="8"/>
        <v>-7155</v>
      </c>
      <c r="K42" s="12">
        <f t="shared" si="8"/>
        <v>26411</v>
      </c>
      <c r="L42" s="21">
        <f t="shared" si="9"/>
        <v>-33566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233490</v>
      </c>
      <c r="E44" s="7">
        <v>56194</v>
      </c>
      <c r="F44" s="9">
        <f t="shared" si="6"/>
        <v>177296</v>
      </c>
      <c r="G44" s="8">
        <v>240538</v>
      </c>
      <c r="H44" s="7">
        <v>60686</v>
      </c>
      <c r="I44" s="19">
        <f t="shared" si="7"/>
        <v>179852</v>
      </c>
      <c r="J44" s="5">
        <f t="shared" si="8"/>
        <v>7048</v>
      </c>
      <c r="K44" s="4">
        <f t="shared" si="8"/>
        <v>4492</v>
      </c>
      <c r="L44" s="11">
        <f t="shared" si="9"/>
        <v>2556</v>
      </c>
      <c r="M44" s="103"/>
      <c r="N44" s="103"/>
      <c r="P44" s="2"/>
      <c r="Q44" s="2"/>
    </row>
    <row r="45" spans="2:21">
      <c r="B45" s="84"/>
      <c r="C45" s="20" t="s">
        <v>137</v>
      </c>
      <c r="D45" s="16">
        <v>158343</v>
      </c>
      <c r="E45" s="15">
        <v>117117</v>
      </c>
      <c r="F45" s="17">
        <f t="shared" si="6"/>
        <v>41226</v>
      </c>
      <c r="G45" s="16">
        <v>167490</v>
      </c>
      <c r="H45" s="15">
        <v>124651</v>
      </c>
      <c r="I45" s="19">
        <f t="shared" si="7"/>
        <v>42839</v>
      </c>
      <c r="J45" s="13">
        <f t="shared" si="8"/>
        <v>9147</v>
      </c>
      <c r="K45" s="12">
        <f t="shared" si="8"/>
        <v>7534</v>
      </c>
      <c r="L45" s="11">
        <f t="shared" si="9"/>
        <v>1613</v>
      </c>
      <c r="M45" s="103"/>
      <c r="N45" s="103"/>
      <c r="P45" s="2"/>
      <c r="Q45" s="2"/>
    </row>
    <row r="46" spans="2:21">
      <c r="B46" s="84"/>
      <c r="C46" s="10" t="s">
        <v>138</v>
      </c>
      <c r="D46" s="16">
        <v>220109</v>
      </c>
      <c r="E46" s="15">
        <v>194719</v>
      </c>
      <c r="F46" s="17">
        <f t="shared" si="6"/>
        <v>25390</v>
      </c>
      <c r="G46" s="16">
        <v>238242</v>
      </c>
      <c r="H46" s="15">
        <v>198043</v>
      </c>
      <c r="I46" s="19">
        <f t="shared" si="7"/>
        <v>40199</v>
      </c>
      <c r="J46" s="13">
        <f t="shared" si="8"/>
        <v>18133</v>
      </c>
      <c r="K46" s="12">
        <f t="shared" si="8"/>
        <v>3324</v>
      </c>
      <c r="L46" s="11">
        <f t="shared" si="9"/>
        <v>14809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180670</v>
      </c>
      <c r="E47" s="15">
        <v>173171</v>
      </c>
      <c r="F47" s="17">
        <f t="shared" si="6"/>
        <v>7499</v>
      </c>
      <c r="G47" s="16">
        <v>197363</v>
      </c>
      <c r="H47" s="15">
        <v>164937</v>
      </c>
      <c r="I47" s="14">
        <f t="shared" si="7"/>
        <v>32426</v>
      </c>
      <c r="J47" s="13">
        <f t="shared" si="8"/>
        <v>16693</v>
      </c>
      <c r="K47" s="12">
        <f t="shared" si="8"/>
        <v>-8234</v>
      </c>
      <c r="L47" s="11">
        <f t="shared" si="9"/>
        <v>24927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251202</v>
      </c>
      <c r="E48" s="7">
        <v>276364</v>
      </c>
      <c r="F48" s="9">
        <f t="shared" si="6"/>
        <v>-25162</v>
      </c>
      <c r="G48" s="8">
        <v>275416</v>
      </c>
      <c r="H48" s="7">
        <v>281280</v>
      </c>
      <c r="I48" s="6">
        <f t="shared" si="7"/>
        <v>-5864</v>
      </c>
      <c r="J48" s="5">
        <f t="shared" si="8"/>
        <v>24214</v>
      </c>
      <c r="K48" s="4">
        <f t="shared" si="8"/>
        <v>4916</v>
      </c>
      <c r="L48" s="3">
        <f t="shared" si="9"/>
        <v>19298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147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3829379910</v>
      </c>
      <c r="D5" s="68">
        <v>1628958218</v>
      </c>
      <c r="E5" s="72">
        <f>C5-D5</f>
        <v>2200421692</v>
      </c>
      <c r="F5" s="104">
        <f>(C9+D9)/110615625922/2</f>
        <v>0.39379370795420809</v>
      </c>
      <c r="H5" s="71" t="s">
        <v>40</v>
      </c>
      <c r="I5" s="71" t="s">
        <v>39</v>
      </c>
      <c r="J5" s="108">
        <f>I6-H6</f>
        <v>0</v>
      </c>
      <c r="K5" s="116" t="s">
        <v>141</v>
      </c>
      <c r="L5" s="77">
        <v>10349.719999999999</v>
      </c>
      <c r="M5" s="103"/>
      <c r="N5" s="103"/>
    </row>
    <row r="6" spans="2:17" ht="15.6" thickBot="1">
      <c r="B6" s="10" t="s">
        <v>38</v>
      </c>
      <c r="C6" s="69">
        <v>6523315174</v>
      </c>
      <c r="D6" s="68">
        <v>6070321324</v>
      </c>
      <c r="E6" s="70">
        <f>C6-D6</f>
        <v>452993850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822097850</v>
      </c>
      <c r="D7" s="68">
        <v>636654469</v>
      </c>
      <c r="E7" s="67">
        <f>C7-D7</f>
        <v>185443381</v>
      </c>
      <c r="F7" s="106"/>
      <c r="H7" s="113"/>
      <c r="I7" s="113"/>
      <c r="J7" s="108"/>
      <c r="K7" s="111"/>
      <c r="L7" s="11">
        <v>10300</v>
      </c>
      <c r="M7" s="103"/>
      <c r="N7" s="103"/>
      <c r="P7" s="66"/>
      <c r="Q7" s="2"/>
    </row>
    <row r="8" spans="2:17" ht="15.6" thickBot="1">
      <c r="B8" s="10" t="s">
        <v>4</v>
      </c>
      <c r="C8" s="65">
        <v>35034132500</v>
      </c>
      <c r="D8" s="64">
        <v>32574615534</v>
      </c>
      <c r="E8" s="63">
        <f>C8-D8</f>
        <v>2459516966</v>
      </c>
      <c r="F8" s="106"/>
      <c r="K8" s="62"/>
      <c r="L8" s="115">
        <f>L7-L5</f>
        <v>-49.719999999999345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46208925434</v>
      </c>
      <c r="D9" s="60">
        <f>D5+D6+D7+D8</f>
        <v>40910549545</v>
      </c>
      <c r="E9" s="59">
        <f>E5+E6+E7+E8</f>
        <v>5298375889</v>
      </c>
      <c r="F9" s="107"/>
      <c r="H9" s="114" t="s">
        <v>36</v>
      </c>
      <c r="I9" s="114"/>
      <c r="J9" s="81" t="s">
        <v>75</v>
      </c>
      <c r="K9" s="82" t="s">
        <v>146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16415</v>
      </c>
      <c r="D13" s="7">
        <v>15538</v>
      </c>
      <c r="E13" s="9">
        <f t="shared" ref="E13:E19" si="0">C13-D13</f>
        <v>877</v>
      </c>
      <c r="F13" s="8">
        <v>6590</v>
      </c>
      <c r="G13" s="7">
        <v>11699</v>
      </c>
      <c r="H13" s="19">
        <f t="shared" ref="H13:H19" si="1">F13-G13</f>
        <v>-5109</v>
      </c>
      <c r="I13" s="5">
        <f t="shared" ref="I13:J19" si="2">F13-C13</f>
        <v>-9825</v>
      </c>
      <c r="J13" s="4">
        <f t="shared" si="2"/>
        <v>-3839</v>
      </c>
      <c r="K13" s="11">
        <f t="shared" ref="K13:K19" si="3">I13-J13</f>
        <v>-5986</v>
      </c>
      <c r="M13" s="103"/>
      <c r="N13" s="103"/>
      <c r="P13" s="2"/>
      <c r="Q13" s="2"/>
    </row>
    <row r="14" spans="2:17" ht="15">
      <c r="B14" s="10" t="s">
        <v>5</v>
      </c>
      <c r="C14" s="8">
        <v>1934</v>
      </c>
      <c r="D14" s="7">
        <v>35101</v>
      </c>
      <c r="E14" s="9">
        <f t="shared" si="0"/>
        <v>-33167</v>
      </c>
      <c r="F14" s="8">
        <v>1874</v>
      </c>
      <c r="G14" s="7">
        <v>34989</v>
      </c>
      <c r="H14" s="19">
        <f t="shared" si="1"/>
        <v>-33115</v>
      </c>
      <c r="I14" s="5">
        <f t="shared" si="2"/>
        <v>-60</v>
      </c>
      <c r="J14" s="4">
        <f t="shared" si="2"/>
        <v>-112</v>
      </c>
      <c r="K14" s="11">
        <f t="shared" si="3"/>
        <v>52</v>
      </c>
      <c r="M14" s="103"/>
      <c r="N14" s="103"/>
      <c r="P14" s="2"/>
      <c r="Q14" s="2"/>
    </row>
    <row r="15" spans="2:17" ht="15">
      <c r="B15" s="53" t="s">
        <v>4</v>
      </c>
      <c r="C15" s="51">
        <v>82751</v>
      </c>
      <c r="D15" s="50">
        <v>26903</v>
      </c>
      <c r="E15" s="52">
        <f t="shared" si="0"/>
        <v>55848</v>
      </c>
      <c r="F15" s="51">
        <v>77879</v>
      </c>
      <c r="G15" s="50">
        <v>19079</v>
      </c>
      <c r="H15" s="49">
        <f t="shared" si="1"/>
        <v>58800</v>
      </c>
      <c r="I15" s="47">
        <f t="shared" si="2"/>
        <v>-4872</v>
      </c>
      <c r="J15" s="46">
        <f t="shared" si="2"/>
        <v>-7824</v>
      </c>
      <c r="K15" s="11">
        <f t="shared" si="3"/>
        <v>2952</v>
      </c>
      <c r="M15" s="103"/>
      <c r="N15" s="103"/>
      <c r="P15" s="2"/>
      <c r="Q15" s="2"/>
    </row>
    <row r="16" spans="2:17">
      <c r="B16" s="20" t="s">
        <v>142</v>
      </c>
      <c r="C16" s="51">
        <v>12611</v>
      </c>
      <c r="D16" s="50">
        <v>10503</v>
      </c>
      <c r="E16" s="52">
        <f t="shared" si="0"/>
        <v>2108</v>
      </c>
      <c r="F16" s="51">
        <v>42904</v>
      </c>
      <c r="G16" s="50">
        <v>44419</v>
      </c>
      <c r="H16" s="49">
        <f t="shared" si="1"/>
        <v>-1515</v>
      </c>
      <c r="I16" s="47">
        <f t="shared" si="2"/>
        <v>30293</v>
      </c>
      <c r="J16" s="46">
        <f t="shared" si="2"/>
        <v>33916</v>
      </c>
      <c r="K16" s="11">
        <f t="shared" si="3"/>
        <v>-3623</v>
      </c>
      <c r="M16" s="103"/>
      <c r="N16" s="103"/>
      <c r="P16" s="2"/>
      <c r="Q16" s="2"/>
    </row>
    <row r="17" spans="2:17">
      <c r="B17" s="53" t="s">
        <v>143</v>
      </c>
      <c r="C17" s="51">
        <v>20110</v>
      </c>
      <c r="D17" s="50">
        <v>14997</v>
      </c>
      <c r="E17" s="52">
        <f t="shared" si="0"/>
        <v>5113</v>
      </c>
      <c r="F17" s="51">
        <v>57538</v>
      </c>
      <c r="G17" s="50">
        <v>50473</v>
      </c>
      <c r="H17" s="49">
        <f t="shared" si="1"/>
        <v>7065</v>
      </c>
      <c r="I17" s="47">
        <f t="shared" si="2"/>
        <v>37428</v>
      </c>
      <c r="J17" s="46">
        <f t="shared" si="2"/>
        <v>35476</v>
      </c>
      <c r="K17" s="11">
        <f t="shared" si="3"/>
        <v>1952</v>
      </c>
      <c r="M17" s="103"/>
      <c r="N17" s="103"/>
      <c r="P17" s="2"/>
      <c r="Q17" s="2"/>
    </row>
    <row r="18" spans="2:17" ht="30">
      <c r="B18" s="48" t="s">
        <v>1</v>
      </c>
      <c r="C18" s="8">
        <v>46562</v>
      </c>
      <c r="D18" s="7">
        <v>51389</v>
      </c>
      <c r="E18" s="9">
        <f t="shared" si="0"/>
        <v>-4827</v>
      </c>
      <c r="F18" s="8">
        <v>47721</v>
      </c>
      <c r="G18" s="7">
        <v>47592</v>
      </c>
      <c r="H18" s="19">
        <f t="shared" si="1"/>
        <v>129</v>
      </c>
      <c r="I18" s="47">
        <f t="shared" si="2"/>
        <v>1159</v>
      </c>
      <c r="J18" s="46">
        <f t="shared" si="2"/>
        <v>-3797</v>
      </c>
      <c r="K18" s="11">
        <f t="shared" si="3"/>
        <v>4956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67451</v>
      </c>
      <c r="D19" s="7">
        <v>64598</v>
      </c>
      <c r="E19" s="9">
        <f t="shared" si="0"/>
        <v>2853</v>
      </c>
      <c r="F19" s="8">
        <v>66126</v>
      </c>
      <c r="G19" s="7">
        <v>57319</v>
      </c>
      <c r="H19" s="6">
        <f t="shared" si="1"/>
        <v>8807</v>
      </c>
      <c r="I19" s="45">
        <f t="shared" si="2"/>
        <v>-1325</v>
      </c>
      <c r="J19" s="4">
        <f t="shared" si="2"/>
        <v>-7279</v>
      </c>
      <c r="K19" s="3">
        <f t="shared" si="3"/>
        <v>5954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24253</v>
      </c>
      <c r="D23" s="7">
        <v>8921</v>
      </c>
      <c r="E23" s="9">
        <f>C23-D23</f>
        <v>15332</v>
      </c>
      <c r="F23" s="8">
        <v>10259</v>
      </c>
      <c r="G23" s="7">
        <v>3248</v>
      </c>
      <c r="H23" s="19">
        <f>F23-G23</f>
        <v>7011</v>
      </c>
      <c r="I23" s="5">
        <f t="shared" ref="I23:J25" si="4">F23-C23</f>
        <v>-13994</v>
      </c>
      <c r="J23" s="4">
        <f t="shared" si="4"/>
        <v>-5673</v>
      </c>
      <c r="K23" s="11">
        <f>I23-J23</f>
        <v>-8321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290</v>
      </c>
      <c r="G24" s="7">
        <v>0</v>
      </c>
      <c r="H24" s="19">
        <f>F24-G24</f>
        <v>290</v>
      </c>
      <c r="I24" s="5">
        <f t="shared" si="4"/>
        <v>240</v>
      </c>
      <c r="J24" s="4">
        <f t="shared" si="4"/>
        <v>-480</v>
      </c>
      <c r="K24" s="11">
        <f>I24-J24</f>
        <v>720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2500</v>
      </c>
      <c r="D25" s="7">
        <v>3248</v>
      </c>
      <c r="E25" s="9">
        <f>C25-D25</f>
        <v>-748</v>
      </c>
      <c r="F25" s="8">
        <v>1864</v>
      </c>
      <c r="G25" s="7">
        <v>1022</v>
      </c>
      <c r="H25" s="6">
        <f>F25-G25</f>
        <v>842</v>
      </c>
      <c r="I25" s="5">
        <f t="shared" si="4"/>
        <v>-636</v>
      </c>
      <c r="J25" s="4">
        <f t="shared" si="4"/>
        <v>-2226</v>
      </c>
      <c r="K25" s="3">
        <f>I25-J25</f>
        <v>1590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377</v>
      </c>
      <c r="D29" s="38">
        <v>297</v>
      </c>
      <c r="E29" s="9">
        <f>C29-D29</f>
        <v>80</v>
      </c>
      <c r="F29" s="38">
        <v>161</v>
      </c>
      <c r="G29" s="38">
        <v>119</v>
      </c>
      <c r="H29" s="9">
        <f>F29-G29</f>
        <v>42</v>
      </c>
      <c r="I29" s="5">
        <f t="shared" ref="I29:J31" si="5">F29-C29</f>
        <v>-216</v>
      </c>
      <c r="J29" s="4">
        <f t="shared" si="5"/>
        <v>-178</v>
      </c>
      <c r="K29" s="11">
        <f>I29-J29</f>
        <v>-38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155</v>
      </c>
      <c r="E30" s="9">
        <f>C30-D30</f>
        <v>-99</v>
      </c>
      <c r="F30" s="38">
        <v>57</v>
      </c>
      <c r="G30" s="38">
        <v>146</v>
      </c>
      <c r="H30" s="9">
        <f>F30-G30</f>
        <v>-89</v>
      </c>
      <c r="I30" s="5">
        <f t="shared" si="5"/>
        <v>1</v>
      </c>
      <c r="J30" s="4">
        <f t="shared" si="5"/>
        <v>-9</v>
      </c>
      <c r="K30" s="11">
        <f>I30-J30</f>
        <v>10</v>
      </c>
      <c r="M30" s="103"/>
      <c r="N30" s="103"/>
      <c r="P30" s="2"/>
      <c r="Q30" s="2"/>
    </row>
    <row r="31" spans="2:17" ht="15" thickBot="1">
      <c r="B31" s="10" t="s">
        <v>20</v>
      </c>
      <c r="C31" s="38">
        <v>716</v>
      </c>
      <c r="D31" s="38">
        <v>2495</v>
      </c>
      <c r="E31" s="9">
        <f>C31-D31</f>
        <v>-1779</v>
      </c>
      <c r="F31" s="38">
        <v>784</v>
      </c>
      <c r="G31" s="38">
        <v>2031</v>
      </c>
      <c r="H31" s="9">
        <f>F31-G31</f>
        <v>-1247</v>
      </c>
      <c r="I31" s="5">
        <f t="shared" si="5"/>
        <v>68</v>
      </c>
      <c r="J31" s="4">
        <f t="shared" si="5"/>
        <v>-464</v>
      </c>
      <c r="K31" s="3">
        <f>I31-J31</f>
        <v>532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125578</v>
      </c>
      <c r="E35" s="7">
        <v>156669</v>
      </c>
      <c r="F35" s="9">
        <f t="shared" ref="F35:F48" si="6">D35-E35</f>
        <v>-31091</v>
      </c>
      <c r="G35" s="8">
        <v>64853</v>
      </c>
      <c r="H35" s="7">
        <v>77665</v>
      </c>
      <c r="I35" s="19">
        <f t="shared" ref="I35:I48" si="7">G35-H35</f>
        <v>-12812</v>
      </c>
      <c r="J35" s="5">
        <f t="shared" ref="J35:K48" si="8">G35-D35</f>
        <v>-60725</v>
      </c>
      <c r="K35" s="4">
        <f t="shared" si="8"/>
        <v>-79004</v>
      </c>
      <c r="L35" s="11">
        <f t="shared" ref="L35:L48" si="9">J35-K35</f>
        <v>18279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175</v>
      </c>
      <c r="H36" s="7">
        <v>175</v>
      </c>
      <c r="I36" s="19">
        <f t="shared" si="7"/>
        <v>0</v>
      </c>
      <c r="J36" s="5">
        <f t="shared" si="8"/>
        <v>-5</v>
      </c>
      <c r="K36" s="4">
        <f t="shared" si="8"/>
        <v>55</v>
      </c>
      <c r="L36" s="11">
        <f t="shared" si="9"/>
        <v>-60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175482</v>
      </c>
      <c r="E37" s="7">
        <v>23693</v>
      </c>
      <c r="F37" s="9">
        <f t="shared" si="6"/>
        <v>151789</v>
      </c>
      <c r="G37" s="8">
        <v>93720</v>
      </c>
      <c r="H37" s="7">
        <v>10631</v>
      </c>
      <c r="I37" s="19">
        <f t="shared" si="7"/>
        <v>83089</v>
      </c>
      <c r="J37" s="5">
        <f t="shared" si="8"/>
        <v>-81762</v>
      </c>
      <c r="K37" s="4">
        <f t="shared" si="8"/>
        <v>-13062</v>
      </c>
      <c r="L37" s="11">
        <f t="shared" si="9"/>
        <v>-68700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79697</v>
      </c>
      <c r="E38" s="7">
        <v>67702</v>
      </c>
      <c r="F38" s="9">
        <f t="shared" si="6"/>
        <v>11995</v>
      </c>
      <c r="G38" s="8">
        <v>33785</v>
      </c>
      <c r="H38" s="7">
        <v>31150</v>
      </c>
      <c r="I38" s="19">
        <f t="shared" si="7"/>
        <v>2635</v>
      </c>
      <c r="J38" s="5">
        <f t="shared" si="8"/>
        <v>-45912</v>
      </c>
      <c r="K38" s="4">
        <f t="shared" si="8"/>
        <v>-36552</v>
      </c>
      <c r="L38" s="11">
        <f t="shared" si="9"/>
        <v>-9360</v>
      </c>
      <c r="M38" s="103"/>
      <c r="N38" s="103"/>
      <c r="P38" s="2"/>
      <c r="Q38" s="2"/>
    </row>
    <row r="39" spans="2:21">
      <c r="B39" s="95"/>
      <c r="C39" s="10" t="s">
        <v>143</v>
      </c>
      <c r="D39" s="8">
        <v>118340</v>
      </c>
      <c r="E39" s="7">
        <v>101419</v>
      </c>
      <c r="F39" s="9">
        <f t="shared" si="6"/>
        <v>16921</v>
      </c>
      <c r="G39" s="8">
        <v>52402</v>
      </c>
      <c r="H39" s="7">
        <v>47101</v>
      </c>
      <c r="I39" s="19">
        <f t="shared" si="7"/>
        <v>5301</v>
      </c>
      <c r="J39" s="5">
        <f t="shared" si="8"/>
        <v>-65938</v>
      </c>
      <c r="K39" s="4">
        <f t="shared" si="8"/>
        <v>-54318</v>
      </c>
      <c r="L39" s="11">
        <f t="shared" si="9"/>
        <v>-11620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155185</v>
      </c>
      <c r="E40" s="30">
        <v>103620</v>
      </c>
      <c r="F40" s="32">
        <f t="shared" si="6"/>
        <v>51565</v>
      </c>
      <c r="G40" s="31">
        <v>91793</v>
      </c>
      <c r="H40" s="30">
        <v>54394</v>
      </c>
      <c r="I40" s="19">
        <f t="shared" si="7"/>
        <v>37399</v>
      </c>
      <c r="J40" s="5">
        <f t="shared" si="8"/>
        <v>-63392</v>
      </c>
      <c r="K40" s="4">
        <f t="shared" si="8"/>
        <v>-49226</v>
      </c>
      <c r="L40" s="11">
        <f t="shared" si="9"/>
        <v>-14166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211329</v>
      </c>
      <c r="E41" s="26">
        <v>158717</v>
      </c>
      <c r="F41" s="28">
        <f t="shared" si="6"/>
        <v>52612</v>
      </c>
      <c r="G41" s="27">
        <v>121037</v>
      </c>
      <c r="H41" s="26">
        <v>79135</v>
      </c>
      <c r="I41" s="6">
        <f t="shared" si="7"/>
        <v>41902</v>
      </c>
      <c r="J41" s="25">
        <f t="shared" si="8"/>
        <v>-90292</v>
      </c>
      <c r="K41" s="24">
        <f t="shared" si="8"/>
        <v>-79582</v>
      </c>
      <c r="L41" s="3">
        <f t="shared" si="9"/>
        <v>-10710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161532</v>
      </c>
      <c r="E42" s="15">
        <v>220749</v>
      </c>
      <c r="F42" s="17">
        <f t="shared" si="6"/>
        <v>-59217</v>
      </c>
      <c r="G42" s="16">
        <v>79823</v>
      </c>
      <c r="H42" s="15">
        <v>84789</v>
      </c>
      <c r="I42" s="22">
        <f t="shared" si="7"/>
        <v>-4966</v>
      </c>
      <c r="J42" s="13">
        <f t="shared" si="8"/>
        <v>-81709</v>
      </c>
      <c r="K42" s="12">
        <f t="shared" si="8"/>
        <v>-135960</v>
      </c>
      <c r="L42" s="21">
        <f t="shared" si="9"/>
        <v>54251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-5</v>
      </c>
      <c r="K43" s="4">
        <f t="shared" si="8"/>
        <v>-5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240538</v>
      </c>
      <c r="E44" s="7">
        <v>60686</v>
      </c>
      <c r="F44" s="9">
        <f t="shared" si="6"/>
        <v>179852</v>
      </c>
      <c r="G44" s="8">
        <v>90249</v>
      </c>
      <c r="H44" s="7">
        <v>21551</v>
      </c>
      <c r="I44" s="19">
        <f t="shared" si="7"/>
        <v>68698</v>
      </c>
      <c r="J44" s="5">
        <f t="shared" si="8"/>
        <v>-150289</v>
      </c>
      <c r="K44" s="4">
        <f t="shared" si="8"/>
        <v>-39135</v>
      </c>
      <c r="L44" s="11">
        <f t="shared" si="9"/>
        <v>-111154</v>
      </c>
      <c r="M44" s="103"/>
      <c r="N44" s="103"/>
      <c r="P44" s="2"/>
      <c r="Q44" s="2"/>
    </row>
    <row r="45" spans="2:21">
      <c r="B45" s="84"/>
      <c r="C45" s="20" t="s">
        <v>144</v>
      </c>
      <c r="D45" s="16">
        <v>167490</v>
      </c>
      <c r="E45" s="15">
        <v>124651</v>
      </c>
      <c r="F45" s="17">
        <f t="shared" si="6"/>
        <v>42839</v>
      </c>
      <c r="G45" s="16">
        <v>28324</v>
      </c>
      <c r="H45" s="15">
        <v>34458</v>
      </c>
      <c r="I45" s="19">
        <f t="shared" si="7"/>
        <v>-6134</v>
      </c>
      <c r="J45" s="13">
        <f t="shared" si="8"/>
        <v>-139166</v>
      </c>
      <c r="K45" s="12">
        <f t="shared" si="8"/>
        <v>-90193</v>
      </c>
      <c r="L45" s="11">
        <f t="shared" si="9"/>
        <v>-48973</v>
      </c>
      <c r="M45" s="103"/>
      <c r="N45" s="103"/>
      <c r="P45" s="2"/>
      <c r="Q45" s="2"/>
    </row>
    <row r="46" spans="2:21">
      <c r="B46" s="84"/>
      <c r="C46" s="10" t="s">
        <v>145</v>
      </c>
      <c r="D46" s="16">
        <v>238242</v>
      </c>
      <c r="E46" s="15">
        <v>198043</v>
      </c>
      <c r="F46" s="17">
        <f t="shared" si="6"/>
        <v>40199</v>
      </c>
      <c r="G46" s="16">
        <v>40281</v>
      </c>
      <c r="H46" s="15">
        <v>51632</v>
      </c>
      <c r="I46" s="19">
        <f t="shared" si="7"/>
        <v>-11351</v>
      </c>
      <c r="J46" s="13">
        <f t="shared" si="8"/>
        <v>-197961</v>
      </c>
      <c r="K46" s="12">
        <f t="shared" si="8"/>
        <v>-146411</v>
      </c>
      <c r="L46" s="11">
        <f t="shared" si="9"/>
        <v>-51550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197363</v>
      </c>
      <c r="E47" s="15">
        <v>164937</v>
      </c>
      <c r="F47" s="17">
        <f t="shared" si="6"/>
        <v>32426</v>
      </c>
      <c r="G47" s="16">
        <v>63649</v>
      </c>
      <c r="H47" s="15">
        <v>83623</v>
      </c>
      <c r="I47" s="14">
        <f t="shared" si="7"/>
        <v>-19974</v>
      </c>
      <c r="J47" s="13">
        <f t="shared" si="8"/>
        <v>-133714</v>
      </c>
      <c r="K47" s="12">
        <f t="shared" si="8"/>
        <v>-81314</v>
      </c>
      <c r="L47" s="11">
        <f t="shared" si="9"/>
        <v>-52400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275416</v>
      </c>
      <c r="E48" s="7">
        <v>281280</v>
      </c>
      <c r="F48" s="9">
        <f t="shared" si="6"/>
        <v>-5864</v>
      </c>
      <c r="G48" s="8">
        <v>85868</v>
      </c>
      <c r="H48" s="7">
        <v>124591</v>
      </c>
      <c r="I48" s="6">
        <f t="shared" si="7"/>
        <v>-38723</v>
      </c>
      <c r="J48" s="5">
        <f t="shared" si="8"/>
        <v>-189548</v>
      </c>
      <c r="K48" s="4">
        <f t="shared" si="8"/>
        <v>-156689</v>
      </c>
      <c r="L48" s="3">
        <f t="shared" si="9"/>
        <v>-32859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154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2293735180</v>
      </c>
      <c r="D5" s="68">
        <v>1003206522</v>
      </c>
      <c r="E5" s="72">
        <f>C5-D5</f>
        <v>1290528658</v>
      </c>
      <c r="F5" s="104">
        <f>(C9+D9)/97969279194/2</f>
        <v>0.31870083471954547</v>
      </c>
      <c r="H5" s="71" t="s">
        <v>40</v>
      </c>
      <c r="I5" s="71" t="s">
        <v>39</v>
      </c>
      <c r="J5" s="108">
        <f>I6-H6</f>
        <v>0</v>
      </c>
      <c r="K5" s="109" t="s">
        <v>148</v>
      </c>
      <c r="L5" s="77">
        <v>10399.06</v>
      </c>
      <c r="M5" s="103"/>
      <c r="N5" s="103"/>
    </row>
    <row r="6" spans="2:17" ht="15.6" thickBot="1">
      <c r="B6" s="10" t="s">
        <v>38</v>
      </c>
      <c r="C6" s="69">
        <v>6567965192</v>
      </c>
      <c r="D6" s="68">
        <v>4918636792</v>
      </c>
      <c r="E6" s="70">
        <f>C6-D6</f>
        <v>1649328400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728396370</v>
      </c>
      <c r="D7" s="68">
        <v>684410933</v>
      </c>
      <c r="E7" s="67">
        <f>C7-D7</f>
        <v>43985437</v>
      </c>
      <c r="F7" s="106"/>
      <c r="H7" s="113"/>
      <c r="I7" s="113"/>
      <c r="J7" s="108"/>
      <c r="K7" s="111"/>
      <c r="L7" s="11">
        <v>10194</v>
      </c>
      <c r="M7" s="103"/>
      <c r="N7" s="103"/>
      <c r="P7" s="66"/>
      <c r="Q7" s="2"/>
    </row>
    <row r="8" spans="2:17" ht="15.6" thickBot="1">
      <c r="B8" s="10" t="s">
        <v>4</v>
      </c>
      <c r="C8" s="65">
        <v>24558756420</v>
      </c>
      <c r="D8" s="64">
        <v>21690674703</v>
      </c>
      <c r="E8" s="63">
        <f>C8-D8</f>
        <v>2868081717</v>
      </c>
      <c r="F8" s="106"/>
      <c r="K8" s="62"/>
      <c r="L8" s="115">
        <f>L7-L5</f>
        <v>-205.05999999999949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34148853162</v>
      </c>
      <c r="D9" s="60">
        <f>D5+D6+D7+D8</f>
        <v>28296928950</v>
      </c>
      <c r="E9" s="59">
        <f>E5+E6+E7+E8</f>
        <v>5851924212</v>
      </c>
      <c r="F9" s="107"/>
      <c r="H9" s="114" t="s">
        <v>36</v>
      </c>
      <c r="I9" s="114"/>
      <c r="J9" s="81" t="s">
        <v>152</v>
      </c>
      <c r="K9" s="57" t="s">
        <v>153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6590</v>
      </c>
      <c r="D13" s="7">
        <v>11699</v>
      </c>
      <c r="E13" s="9">
        <f t="shared" ref="E13:E19" si="0">C13-D13</f>
        <v>-5109</v>
      </c>
      <c r="F13" s="8">
        <v>7977</v>
      </c>
      <c r="G13" s="7">
        <v>11351</v>
      </c>
      <c r="H13" s="19">
        <f t="shared" ref="H13:H19" si="1">F13-G13</f>
        <v>-3374</v>
      </c>
      <c r="I13" s="5">
        <f t="shared" ref="I13:J19" si="2">F13-C13</f>
        <v>1387</v>
      </c>
      <c r="J13" s="4">
        <f t="shared" si="2"/>
        <v>-348</v>
      </c>
      <c r="K13" s="11">
        <f t="shared" ref="K13:K19" si="3">I13-J13</f>
        <v>1735</v>
      </c>
      <c r="M13" s="103"/>
      <c r="N13" s="103"/>
      <c r="P13" s="2"/>
      <c r="Q13" s="2"/>
    </row>
    <row r="14" spans="2:17" ht="15">
      <c r="B14" s="10" t="s">
        <v>5</v>
      </c>
      <c r="C14" s="8">
        <v>1874</v>
      </c>
      <c r="D14" s="7">
        <v>34989</v>
      </c>
      <c r="E14" s="9">
        <f t="shared" si="0"/>
        <v>-33115</v>
      </c>
      <c r="F14" s="8">
        <v>1885</v>
      </c>
      <c r="G14" s="7">
        <v>34664</v>
      </c>
      <c r="H14" s="19">
        <f t="shared" si="1"/>
        <v>-32779</v>
      </c>
      <c r="I14" s="5">
        <f t="shared" si="2"/>
        <v>11</v>
      </c>
      <c r="J14" s="4">
        <f t="shared" si="2"/>
        <v>-325</v>
      </c>
      <c r="K14" s="11">
        <f t="shared" si="3"/>
        <v>336</v>
      </c>
      <c r="M14" s="103"/>
      <c r="N14" s="103"/>
      <c r="P14" s="2"/>
      <c r="Q14" s="2"/>
    </row>
    <row r="15" spans="2:17" ht="15">
      <c r="B15" s="53" t="s">
        <v>4</v>
      </c>
      <c r="C15" s="51">
        <v>77879</v>
      </c>
      <c r="D15" s="50">
        <v>19079</v>
      </c>
      <c r="E15" s="52">
        <f t="shared" si="0"/>
        <v>58800</v>
      </c>
      <c r="F15" s="51">
        <v>77347</v>
      </c>
      <c r="G15" s="50">
        <v>19772</v>
      </c>
      <c r="H15" s="49">
        <f t="shared" si="1"/>
        <v>57575</v>
      </c>
      <c r="I15" s="47">
        <f t="shared" si="2"/>
        <v>-532</v>
      </c>
      <c r="J15" s="46">
        <f t="shared" si="2"/>
        <v>693</v>
      </c>
      <c r="K15" s="11">
        <f t="shared" si="3"/>
        <v>-1225</v>
      </c>
      <c r="M15" s="103"/>
      <c r="N15" s="103"/>
      <c r="P15" s="2"/>
      <c r="Q15" s="2"/>
    </row>
    <row r="16" spans="2:17">
      <c r="B16" s="20" t="s">
        <v>149</v>
      </c>
      <c r="C16" s="51">
        <v>42904</v>
      </c>
      <c r="D16" s="50">
        <v>44419</v>
      </c>
      <c r="E16" s="52">
        <f t="shared" si="0"/>
        <v>-1515</v>
      </c>
      <c r="F16" s="51">
        <v>43440</v>
      </c>
      <c r="G16" s="50">
        <v>43224</v>
      </c>
      <c r="H16" s="49">
        <f t="shared" si="1"/>
        <v>216</v>
      </c>
      <c r="I16" s="47">
        <f t="shared" si="2"/>
        <v>536</v>
      </c>
      <c r="J16" s="46">
        <f t="shared" si="2"/>
        <v>-1195</v>
      </c>
      <c r="K16" s="11">
        <f t="shared" si="3"/>
        <v>1731</v>
      </c>
      <c r="M16" s="103"/>
      <c r="N16" s="103"/>
      <c r="P16" s="2"/>
      <c r="Q16" s="2"/>
    </row>
    <row r="17" spans="2:17">
      <c r="B17" s="53" t="s">
        <v>150</v>
      </c>
      <c r="C17" s="51">
        <v>57538</v>
      </c>
      <c r="D17" s="50">
        <v>50473</v>
      </c>
      <c r="E17" s="52">
        <f t="shared" si="0"/>
        <v>7065</v>
      </c>
      <c r="F17" s="51">
        <v>57186</v>
      </c>
      <c r="G17" s="50">
        <v>49137</v>
      </c>
      <c r="H17" s="49">
        <f t="shared" si="1"/>
        <v>8049</v>
      </c>
      <c r="I17" s="47">
        <f t="shared" si="2"/>
        <v>-352</v>
      </c>
      <c r="J17" s="46">
        <f t="shared" si="2"/>
        <v>-1336</v>
      </c>
      <c r="K17" s="11">
        <f t="shared" si="3"/>
        <v>984</v>
      </c>
      <c r="M17" s="103"/>
      <c r="N17" s="103"/>
      <c r="P17" s="2"/>
      <c r="Q17" s="2"/>
    </row>
    <row r="18" spans="2:17" ht="30">
      <c r="B18" s="48" t="s">
        <v>1</v>
      </c>
      <c r="C18" s="8">
        <v>47721</v>
      </c>
      <c r="D18" s="7">
        <v>47592</v>
      </c>
      <c r="E18" s="9">
        <f t="shared" si="0"/>
        <v>129</v>
      </c>
      <c r="F18" s="8">
        <v>48066</v>
      </c>
      <c r="G18" s="7">
        <v>48527</v>
      </c>
      <c r="H18" s="19">
        <f t="shared" si="1"/>
        <v>-461</v>
      </c>
      <c r="I18" s="47">
        <f t="shared" si="2"/>
        <v>345</v>
      </c>
      <c r="J18" s="46">
        <f t="shared" si="2"/>
        <v>935</v>
      </c>
      <c r="K18" s="11">
        <f t="shared" si="3"/>
        <v>-590</v>
      </c>
      <c r="M18" s="103"/>
      <c r="N18" s="103"/>
      <c r="P18" s="2"/>
      <c r="Q18" s="2"/>
    </row>
    <row r="19" spans="2:17" ht="15.6" thickBot="1">
      <c r="B19" s="10" t="s">
        <v>0</v>
      </c>
      <c r="C19" s="8">
        <v>66126</v>
      </c>
      <c r="D19" s="7">
        <v>57319</v>
      </c>
      <c r="E19" s="9">
        <f t="shared" si="0"/>
        <v>8807</v>
      </c>
      <c r="F19" s="8">
        <v>65601</v>
      </c>
      <c r="G19" s="7">
        <v>57250</v>
      </c>
      <c r="H19" s="6">
        <f t="shared" si="1"/>
        <v>8351</v>
      </c>
      <c r="I19" s="45">
        <f t="shared" si="2"/>
        <v>-525</v>
      </c>
      <c r="J19" s="4">
        <f t="shared" si="2"/>
        <v>-69</v>
      </c>
      <c r="K19" s="3">
        <f t="shared" si="3"/>
        <v>-456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10259</v>
      </c>
      <c r="D23" s="7">
        <v>3248</v>
      </c>
      <c r="E23" s="9">
        <f>C23-D23</f>
        <v>7011</v>
      </c>
      <c r="F23" s="8">
        <v>12023</v>
      </c>
      <c r="G23" s="7">
        <v>3056</v>
      </c>
      <c r="H23" s="19">
        <f>F23-G23</f>
        <v>8967</v>
      </c>
      <c r="I23" s="5">
        <f t="shared" ref="I23:J25" si="4">F23-C23</f>
        <v>1764</v>
      </c>
      <c r="J23" s="4">
        <f t="shared" si="4"/>
        <v>-192</v>
      </c>
      <c r="K23" s="11">
        <f>I23-J23</f>
        <v>1956</v>
      </c>
      <c r="M23" s="103"/>
      <c r="N23" s="103"/>
      <c r="P23" s="2"/>
      <c r="Q23" s="2"/>
    </row>
    <row r="24" spans="2:17" ht="15">
      <c r="B24" s="10" t="s">
        <v>5</v>
      </c>
      <c r="C24" s="8">
        <v>290</v>
      </c>
      <c r="D24" s="7">
        <v>0</v>
      </c>
      <c r="E24" s="9">
        <f>C24-D24</f>
        <v>290</v>
      </c>
      <c r="F24" s="8">
        <v>290</v>
      </c>
      <c r="G24" s="7">
        <v>0</v>
      </c>
      <c r="H24" s="19">
        <f>F24-G24</f>
        <v>290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1864</v>
      </c>
      <c r="D25" s="7">
        <v>1022</v>
      </c>
      <c r="E25" s="9">
        <f>C25-D25</f>
        <v>842</v>
      </c>
      <c r="F25" s="8">
        <v>2004</v>
      </c>
      <c r="G25" s="7">
        <v>1057</v>
      </c>
      <c r="H25" s="6">
        <f>F25-G25</f>
        <v>947</v>
      </c>
      <c r="I25" s="5">
        <f t="shared" si="4"/>
        <v>140</v>
      </c>
      <c r="J25" s="4">
        <f t="shared" si="4"/>
        <v>35</v>
      </c>
      <c r="K25" s="3">
        <f>I25-J25</f>
        <v>105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161</v>
      </c>
      <c r="D29" s="38">
        <v>119</v>
      </c>
      <c r="E29" s="9">
        <f>C29-D29</f>
        <v>42</v>
      </c>
      <c r="F29" s="38">
        <v>104</v>
      </c>
      <c r="G29" s="38">
        <v>133</v>
      </c>
      <c r="H29" s="9">
        <f>F29-G29</f>
        <v>-29</v>
      </c>
      <c r="I29" s="5">
        <f t="shared" ref="I29:J31" si="5">F29-C29</f>
        <v>-57</v>
      </c>
      <c r="J29" s="4">
        <f t="shared" si="5"/>
        <v>14</v>
      </c>
      <c r="K29" s="11">
        <f>I29-J29</f>
        <v>-71</v>
      </c>
      <c r="M29" s="103"/>
      <c r="N29" s="103"/>
      <c r="P29" s="2"/>
      <c r="Q29" s="2"/>
    </row>
    <row r="30" spans="2:17">
      <c r="B30" s="10" t="s">
        <v>21</v>
      </c>
      <c r="C30" s="38">
        <v>57</v>
      </c>
      <c r="D30" s="38">
        <v>146</v>
      </c>
      <c r="E30" s="9">
        <f>C30-D30</f>
        <v>-89</v>
      </c>
      <c r="F30" s="38">
        <v>58</v>
      </c>
      <c r="G30" s="38">
        <v>146</v>
      </c>
      <c r="H30" s="9">
        <f>F30-G30</f>
        <v>-88</v>
      </c>
      <c r="I30" s="5">
        <f t="shared" si="5"/>
        <v>1</v>
      </c>
      <c r="J30" s="4">
        <f t="shared" si="5"/>
        <v>0</v>
      </c>
      <c r="K30" s="11">
        <f>I30-J30</f>
        <v>1</v>
      </c>
      <c r="M30" s="103"/>
      <c r="N30" s="103"/>
      <c r="P30" s="2"/>
      <c r="Q30" s="2"/>
    </row>
    <row r="31" spans="2:17" ht="15" thickBot="1">
      <c r="B31" s="10" t="s">
        <v>20</v>
      </c>
      <c r="C31" s="38">
        <v>784</v>
      </c>
      <c r="D31" s="38">
        <v>2031</v>
      </c>
      <c r="E31" s="9">
        <f>C31-D31</f>
        <v>-1247</v>
      </c>
      <c r="F31" s="38">
        <v>792</v>
      </c>
      <c r="G31" s="38">
        <v>2095</v>
      </c>
      <c r="H31" s="9">
        <f>F31-G31</f>
        <v>-1303</v>
      </c>
      <c r="I31" s="5">
        <f t="shared" si="5"/>
        <v>8</v>
      </c>
      <c r="J31" s="4">
        <f t="shared" si="5"/>
        <v>64</v>
      </c>
      <c r="K31" s="3">
        <f>I31-J31</f>
        <v>-56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64853</v>
      </c>
      <c r="E35" s="7">
        <v>77665</v>
      </c>
      <c r="F35" s="9">
        <f t="shared" ref="F35:F48" si="6">D35-E35</f>
        <v>-12812</v>
      </c>
      <c r="G35" s="8">
        <v>78980</v>
      </c>
      <c r="H35" s="7">
        <v>91508</v>
      </c>
      <c r="I35" s="19">
        <f t="shared" ref="I35:I48" si="7">G35-H35</f>
        <v>-12528</v>
      </c>
      <c r="J35" s="5">
        <f t="shared" ref="J35:K48" si="8">G35-D35</f>
        <v>14127</v>
      </c>
      <c r="K35" s="4">
        <f t="shared" si="8"/>
        <v>13843</v>
      </c>
      <c r="L35" s="11">
        <f t="shared" ref="L35:L48" si="9">J35-K35</f>
        <v>284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93720</v>
      </c>
      <c r="E37" s="7">
        <v>10631</v>
      </c>
      <c r="F37" s="9">
        <f t="shared" si="6"/>
        <v>83089</v>
      </c>
      <c r="G37" s="8">
        <v>102980</v>
      </c>
      <c r="H37" s="7">
        <v>13551</v>
      </c>
      <c r="I37" s="19">
        <f t="shared" si="7"/>
        <v>89429</v>
      </c>
      <c r="J37" s="5">
        <f t="shared" si="8"/>
        <v>9260</v>
      </c>
      <c r="K37" s="4">
        <f t="shared" si="8"/>
        <v>2920</v>
      </c>
      <c r="L37" s="11">
        <f t="shared" si="9"/>
        <v>6340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33785</v>
      </c>
      <c r="E38" s="7">
        <v>31150</v>
      </c>
      <c r="F38" s="9">
        <f t="shared" si="6"/>
        <v>2635</v>
      </c>
      <c r="G38" s="8">
        <v>40293</v>
      </c>
      <c r="H38" s="7">
        <v>34011</v>
      </c>
      <c r="I38" s="19">
        <f t="shared" si="7"/>
        <v>6282</v>
      </c>
      <c r="J38" s="5">
        <f t="shared" si="8"/>
        <v>6508</v>
      </c>
      <c r="K38" s="4">
        <f t="shared" si="8"/>
        <v>2861</v>
      </c>
      <c r="L38" s="11">
        <f t="shared" si="9"/>
        <v>3647</v>
      </c>
      <c r="M38" s="103"/>
      <c r="N38" s="103"/>
      <c r="P38" s="2"/>
      <c r="Q38" s="2"/>
    </row>
    <row r="39" spans="2:21">
      <c r="B39" s="95"/>
      <c r="C39" s="10" t="s">
        <v>150</v>
      </c>
      <c r="D39" s="8">
        <v>52402</v>
      </c>
      <c r="E39" s="7">
        <v>47101</v>
      </c>
      <c r="F39" s="9">
        <f t="shared" si="6"/>
        <v>5301</v>
      </c>
      <c r="G39" s="8">
        <v>59990</v>
      </c>
      <c r="H39" s="7">
        <v>49773</v>
      </c>
      <c r="I39" s="19">
        <f t="shared" si="7"/>
        <v>10217</v>
      </c>
      <c r="J39" s="5">
        <f t="shared" si="8"/>
        <v>7588</v>
      </c>
      <c r="K39" s="4">
        <f t="shared" si="8"/>
        <v>2672</v>
      </c>
      <c r="L39" s="11">
        <f t="shared" si="9"/>
        <v>4916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91793</v>
      </c>
      <c r="E40" s="30">
        <v>54394</v>
      </c>
      <c r="F40" s="32">
        <f t="shared" si="6"/>
        <v>37399</v>
      </c>
      <c r="G40" s="31">
        <v>105008</v>
      </c>
      <c r="H40" s="30">
        <v>60651</v>
      </c>
      <c r="I40" s="19">
        <f t="shared" si="7"/>
        <v>44357</v>
      </c>
      <c r="J40" s="5">
        <f t="shared" si="8"/>
        <v>13215</v>
      </c>
      <c r="K40" s="4">
        <f t="shared" si="8"/>
        <v>6257</v>
      </c>
      <c r="L40" s="11">
        <f t="shared" si="9"/>
        <v>6958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121037</v>
      </c>
      <c r="E41" s="26">
        <v>79135</v>
      </c>
      <c r="F41" s="28">
        <f t="shared" si="6"/>
        <v>41902</v>
      </c>
      <c r="G41" s="27">
        <v>135700</v>
      </c>
      <c r="H41" s="26">
        <v>88760</v>
      </c>
      <c r="I41" s="6">
        <f t="shared" si="7"/>
        <v>46940</v>
      </c>
      <c r="J41" s="25">
        <f t="shared" si="8"/>
        <v>14663</v>
      </c>
      <c r="K41" s="24">
        <f t="shared" si="8"/>
        <v>9625</v>
      </c>
      <c r="L41" s="3">
        <f t="shared" si="9"/>
        <v>5038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79823</v>
      </c>
      <c r="E42" s="15">
        <v>84789</v>
      </c>
      <c r="F42" s="17">
        <f t="shared" si="6"/>
        <v>-4966</v>
      </c>
      <c r="G42" s="16">
        <v>108766</v>
      </c>
      <c r="H42" s="15">
        <v>90040</v>
      </c>
      <c r="I42" s="22">
        <f t="shared" si="7"/>
        <v>18726</v>
      </c>
      <c r="J42" s="13">
        <f t="shared" si="8"/>
        <v>28943</v>
      </c>
      <c r="K42" s="12">
        <f t="shared" si="8"/>
        <v>5251</v>
      </c>
      <c r="L42" s="21">
        <f t="shared" si="9"/>
        <v>23692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90249</v>
      </c>
      <c r="E44" s="7">
        <v>21551</v>
      </c>
      <c r="F44" s="9">
        <f t="shared" si="6"/>
        <v>68698</v>
      </c>
      <c r="G44" s="8">
        <v>104867</v>
      </c>
      <c r="H44" s="7">
        <v>24854</v>
      </c>
      <c r="I44" s="19">
        <f t="shared" si="7"/>
        <v>80013</v>
      </c>
      <c r="J44" s="5">
        <f t="shared" si="8"/>
        <v>14618</v>
      </c>
      <c r="K44" s="4">
        <f t="shared" si="8"/>
        <v>3303</v>
      </c>
      <c r="L44" s="11">
        <f t="shared" si="9"/>
        <v>11315</v>
      </c>
      <c r="M44" s="103"/>
      <c r="N44" s="103"/>
      <c r="P44" s="2"/>
      <c r="Q44" s="2"/>
    </row>
    <row r="45" spans="2:21">
      <c r="B45" s="84"/>
      <c r="C45" s="20" t="s">
        <v>151</v>
      </c>
      <c r="D45" s="16">
        <v>28324</v>
      </c>
      <c r="E45" s="15">
        <v>34458</v>
      </c>
      <c r="F45" s="17">
        <f t="shared" si="6"/>
        <v>-6134</v>
      </c>
      <c r="G45" s="16">
        <v>26467</v>
      </c>
      <c r="H45" s="15">
        <v>36210</v>
      </c>
      <c r="I45" s="19">
        <f t="shared" si="7"/>
        <v>-9743</v>
      </c>
      <c r="J45" s="13">
        <f t="shared" si="8"/>
        <v>-1857</v>
      </c>
      <c r="K45" s="12">
        <f t="shared" si="8"/>
        <v>1752</v>
      </c>
      <c r="L45" s="11">
        <f t="shared" si="9"/>
        <v>-3609</v>
      </c>
      <c r="M45" s="103"/>
      <c r="N45" s="103"/>
      <c r="P45" s="2"/>
      <c r="Q45" s="2"/>
    </row>
    <row r="46" spans="2:21">
      <c r="B46" s="84"/>
      <c r="C46" s="10" t="s">
        <v>150</v>
      </c>
      <c r="D46" s="16">
        <v>40281</v>
      </c>
      <c r="E46" s="15">
        <v>51632</v>
      </c>
      <c r="F46" s="17">
        <f t="shared" si="6"/>
        <v>-11351</v>
      </c>
      <c r="G46" s="16">
        <v>40415</v>
      </c>
      <c r="H46" s="15">
        <v>55722</v>
      </c>
      <c r="I46" s="19">
        <f t="shared" si="7"/>
        <v>-15307</v>
      </c>
      <c r="J46" s="13">
        <f t="shared" si="8"/>
        <v>134</v>
      </c>
      <c r="K46" s="12">
        <f t="shared" si="8"/>
        <v>4090</v>
      </c>
      <c r="L46" s="11">
        <f t="shared" si="9"/>
        <v>-3956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63649</v>
      </c>
      <c r="E47" s="15">
        <v>83623</v>
      </c>
      <c r="F47" s="17">
        <f t="shared" si="6"/>
        <v>-19974</v>
      </c>
      <c r="G47" s="16">
        <v>85837</v>
      </c>
      <c r="H47" s="15">
        <v>108577</v>
      </c>
      <c r="I47" s="14">
        <f t="shared" si="7"/>
        <v>-22740</v>
      </c>
      <c r="J47" s="13">
        <f t="shared" si="8"/>
        <v>22188</v>
      </c>
      <c r="K47" s="12">
        <f t="shared" si="8"/>
        <v>24954</v>
      </c>
      <c r="L47" s="11">
        <f t="shared" si="9"/>
        <v>-2766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85868</v>
      </c>
      <c r="E48" s="7">
        <v>124591</v>
      </c>
      <c r="F48" s="9">
        <f t="shared" si="6"/>
        <v>-38723</v>
      </c>
      <c r="G48" s="8">
        <v>121130</v>
      </c>
      <c r="H48" s="7">
        <v>154254</v>
      </c>
      <c r="I48" s="6">
        <f t="shared" si="7"/>
        <v>-33124</v>
      </c>
      <c r="J48" s="5">
        <f t="shared" si="8"/>
        <v>35262</v>
      </c>
      <c r="K48" s="4">
        <f t="shared" si="8"/>
        <v>29663</v>
      </c>
      <c r="L48" s="3">
        <f t="shared" si="9"/>
        <v>5599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161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1786014410</v>
      </c>
      <c r="D5" s="68">
        <v>1228028112</v>
      </c>
      <c r="E5" s="72">
        <f>C5-D5</f>
        <v>557986298</v>
      </c>
      <c r="F5" s="104">
        <f>(C9+D9)/91395185958/2</f>
        <v>0.32392664257617376</v>
      </c>
      <c r="H5" s="71" t="s">
        <v>40</v>
      </c>
      <c r="I5" s="71" t="s">
        <v>39</v>
      </c>
      <c r="J5" s="108">
        <f>I6-H6</f>
        <v>0</v>
      </c>
      <c r="K5" s="116" t="s">
        <v>155</v>
      </c>
      <c r="L5" s="77">
        <v>10377.700000000001</v>
      </c>
      <c r="M5" s="103"/>
      <c r="N5" s="103"/>
    </row>
    <row r="6" spans="2:17" ht="15.6" thickBot="1">
      <c r="B6" s="10" t="s">
        <v>38</v>
      </c>
      <c r="C6" s="69">
        <v>5605805112</v>
      </c>
      <c r="D6" s="68">
        <v>4929821354</v>
      </c>
      <c r="E6" s="70">
        <f>C6-D6</f>
        <v>675983758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764888630</v>
      </c>
      <c r="D7" s="68">
        <v>1042645864</v>
      </c>
      <c r="E7" s="67">
        <f>C7-D7</f>
        <v>-277757234</v>
      </c>
      <c r="F7" s="106"/>
      <c r="H7" s="113"/>
      <c r="I7" s="113"/>
      <c r="J7" s="108"/>
      <c r="K7" s="111"/>
      <c r="L7" s="11">
        <v>10220</v>
      </c>
      <c r="M7" s="103"/>
      <c r="N7" s="103"/>
      <c r="P7" s="66"/>
      <c r="Q7" s="2"/>
    </row>
    <row r="8" spans="2:17" ht="15.6" thickBot="1">
      <c r="B8" s="10" t="s">
        <v>4</v>
      </c>
      <c r="C8" s="65">
        <v>20463204446</v>
      </c>
      <c r="D8" s="64">
        <v>23390263542</v>
      </c>
      <c r="E8" s="63">
        <f>C8-D8</f>
        <v>-2927059096</v>
      </c>
      <c r="F8" s="106"/>
      <c r="K8" s="62"/>
      <c r="L8" s="115">
        <f>L7-L5</f>
        <v>-157.70000000000073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28619912598</v>
      </c>
      <c r="D9" s="60">
        <f>D5+D6+D7+D8</f>
        <v>30590758872</v>
      </c>
      <c r="E9" s="59">
        <f>E5+E6+E7+E8</f>
        <v>-1970846274</v>
      </c>
      <c r="F9" s="107"/>
      <c r="H9" s="114" t="s">
        <v>36</v>
      </c>
      <c r="I9" s="114"/>
      <c r="J9" s="58" t="s">
        <v>159</v>
      </c>
      <c r="K9" s="57" t="s">
        <v>160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7977</v>
      </c>
      <c r="D13" s="7">
        <v>11351</v>
      </c>
      <c r="E13" s="9">
        <f t="shared" ref="E13:E19" si="0">C13-D13</f>
        <v>-3374</v>
      </c>
      <c r="F13" s="8">
        <v>7817</v>
      </c>
      <c r="G13" s="7">
        <v>13193</v>
      </c>
      <c r="H13" s="19">
        <f t="shared" ref="H13:H19" si="1">F13-G13</f>
        <v>-5376</v>
      </c>
      <c r="I13" s="5">
        <f t="shared" ref="I13:J19" si="2">F13-C13</f>
        <v>-160</v>
      </c>
      <c r="J13" s="4">
        <f t="shared" si="2"/>
        <v>1842</v>
      </c>
      <c r="K13" s="11">
        <f t="shared" ref="K13:K19" si="3">I13-J13</f>
        <v>-2002</v>
      </c>
      <c r="M13" s="103"/>
      <c r="N13" s="103"/>
      <c r="P13" s="2"/>
      <c r="Q13" s="2"/>
    </row>
    <row r="14" spans="2:17" ht="15">
      <c r="B14" s="10" t="s">
        <v>5</v>
      </c>
      <c r="C14" s="8">
        <v>1885</v>
      </c>
      <c r="D14" s="7">
        <v>34664</v>
      </c>
      <c r="E14" s="9">
        <f t="shared" si="0"/>
        <v>-32779</v>
      </c>
      <c r="F14" s="8">
        <v>2162</v>
      </c>
      <c r="G14" s="7">
        <v>34155</v>
      </c>
      <c r="H14" s="19">
        <f t="shared" si="1"/>
        <v>-31993</v>
      </c>
      <c r="I14" s="5">
        <f t="shared" si="2"/>
        <v>277</v>
      </c>
      <c r="J14" s="4">
        <f t="shared" si="2"/>
        <v>-509</v>
      </c>
      <c r="K14" s="11">
        <f t="shared" si="3"/>
        <v>786</v>
      </c>
      <c r="M14" s="103"/>
      <c r="N14" s="103"/>
      <c r="P14" s="2"/>
      <c r="Q14" s="2"/>
    </row>
    <row r="15" spans="2:17" ht="15">
      <c r="B15" s="53" t="s">
        <v>4</v>
      </c>
      <c r="C15" s="51">
        <v>77347</v>
      </c>
      <c r="D15" s="50">
        <v>19772</v>
      </c>
      <c r="E15" s="52">
        <f t="shared" si="0"/>
        <v>57575</v>
      </c>
      <c r="F15" s="51">
        <v>76549</v>
      </c>
      <c r="G15" s="50">
        <v>19633</v>
      </c>
      <c r="H15" s="49">
        <f t="shared" si="1"/>
        <v>56916</v>
      </c>
      <c r="I15" s="47">
        <f t="shared" si="2"/>
        <v>-798</v>
      </c>
      <c r="J15" s="46">
        <f t="shared" si="2"/>
        <v>-139</v>
      </c>
      <c r="K15" s="11">
        <f t="shared" si="3"/>
        <v>-659</v>
      </c>
      <c r="M15" s="103"/>
      <c r="N15" s="103"/>
      <c r="P15" s="2"/>
      <c r="Q15" s="2"/>
    </row>
    <row r="16" spans="2:17">
      <c r="B16" s="20" t="s">
        <v>156</v>
      </c>
      <c r="C16" s="51">
        <v>43440</v>
      </c>
      <c r="D16" s="50">
        <v>43224</v>
      </c>
      <c r="E16" s="52">
        <f t="shared" si="0"/>
        <v>216</v>
      </c>
      <c r="F16" s="51">
        <v>42632</v>
      </c>
      <c r="G16" s="50">
        <v>43299</v>
      </c>
      <c r="H16" s="49">
        <f t="shared" si="1"/>
        <v>-667</v>
      </c>
      <c r="I16" s="47">
        <f t="shared" si="2"/>
        <v>-808</v>
      </c>
      <c r="J16" s="46">
        <f t="shared" si="2"/>
        <v>75</v>
      </c>
      <c r="K16" s="11">
        <f t="shared" si="3"/>
        <v>-883</v>
      </c>
      <c r="M16" s="103"/>
      <c r="N16" s="103"/>
      <c r="P16" s="2"/>
      <c r="Q16" s="2"/>
    </row>
    <row r="17" spans="2:17">
      <c r="B17" s="53" t="s">
        <v>145</v>
      </c>
      <c r="C17" s="51">
        <v>57186</v>
      </c>
      <c r="D17" s="50">
        <v>49137</v>
      </c>
      <c r="E17" s="52">
        <f t="shared" si="0"/>
        <v>8049</v>
      </c>
      <c r="F17" s="51">
        <v>56228</v>
      </c>
      <c r="G17" s="50">
        <v>50294</v>
      </c>
      <c r="H17" s="49">
        <f t="shared" si="1"/>
        <v>5934</v>
      </c>
      <c r="I17" s="47">
        <f t="shared" si="2"/>
        <v>-958</v>
      </c>
      <c r="J17" s="46">
        <f t="shared" si="2"/>
        <v>1157</v>
      </c>
      <c r="K17" s="11">
        <f t="shared" si="3"/>
        <v>-2115</v>
      </c>
      <c r="M17" s="103"/>
      <c r="N17" s="103"/>
      <c r="P17" s="2"/>
      <c r="Q17" s="2"/>
    </row>
    <row r="18" spans="2:17" ht="30">
      <c r="B18" s="48" t="s">
        <v>1</v>
      </c>
      <c r="C18" s="8">
        <v>48066</v>
      </c>
      <c r="D18" s="7">
        <v>48527</v>
      </c>
      <c r="E18" s="9">
        <f t="shared" si="0"/>
        <v>-461</v>
      </c>
      <c r="F18" s="8">
        <v>47711</v>
      </c>
      <c r="G18" s="7">
        <v>48490</v>
      </c>
      <c r="H18" s="19">
        <f t="shared" si="1"/>
        <v>-779</v>
      </c>
      <c r="I18" s="47">
        <f t="shared" si="2"/>
        <v>-355</v>
      </c>
      <c r="J18" s="46">
        <f t="shared" si="2"/>
        <v>-37</v>
      </c>
      <c r="K18" s="11">
        <f t="shared" si="3"/>
        <v>-318</v>
      </c>
      <c r="M18" s="103"/>
      <c r="N18" s="103"/>
      <c r="P18" s="2"/>
      <c r="Q18" s="2"/>
    </row>
    <row r="19" spans="2:17" ht="15.6" thickBot="1">
      <c r="B19" s="10" t="s">
        <v>0</v>
      </c>
      <c r="C19" s="8">
        <v>65601</v>
      </c>
      <c r="D19" s="7">
        <v>57250</v>
      </c>
      <c r="E19" s="9">
        <f t="shared" si="0"/>
        <v>8351</v>
      </c>
      <c r="F19" s="8">
        <v>64957</v>
      </c>
      <c r="G19" s="7">
        <v>58385</v>
      </c>
      <c r="H19" s="6">
        <f t="shared" si="1"/>
        <v>6572</v>
      </c>
      <c r="I19" s="45">
        <f t="shared" si="2"/>
        <v>-644</v>
      </c>
      <c r="J19" s="4">
        <f t="shared" si="2"/>
        <v>1135</v>
      </c>
      <c r="K19" s="3">
        <f t="shared" si="3"/>
        <v>-1779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12023</v>
      </c>
      <c r="D23" s="7">
        <v>3056</v>
      </c>
      <c r="E23" s="9">
        <f>C23-D23</f>
        <v>8967</v>
      </c>
      <c r="F23" s="8">
        <v>11517</v>
      </c>
      <c r="G23" s="7">
        <v>3733</v>
      </c>
      <c r="H23" s="19">
        <f>F23-G23</f>
        <v>7784</v>
      </c>
      <c r="I23" s="5">
        <f t="shared" ref="I23:J25" si="4">F23-C23</f>
        <v>-506</v>
      </c>
      <c r="J23" s="4">
        <f t="shared" si="4"/>
        <v>677</v>
      </c>
      <c r="K23" s="11">
        <f>I23-J23</f>
        <v>-1183</v>
      </c>
      <c r="M23" s="103"/>
      <c r="N23" s="103"/>
      <c r="P23" s="2"/>
      <c r="Q23" s="2"/>
    </row>
    <row r="24" spans="2:17" ht="15">
      <c r="B24" s="10" t="s">
        <v>5</v>
      </c>
      <c r="C24" s="8">
        <v>290</v>
      </c>
      <c r="D24" s="7">
        <v>0</v>
      </c>
      <c r="E24" s="9">
        <f>C24-D24</f>
        <v>290</v>
      </c>
      <c r="F24" s="8">
        <v>316</v>
      </c>
      <c r="G24" s="7">
        <v>0</v>
      </c>
      <c r="H24" s="19">
        <f>F24-G24</f>
        <v>316</v>
      </c>
      <c r="I24" s="5">
        <f t="shared" si="4"/>
        <v>26</v>
      </c>
      <c r="J24" s="4">
        <f t="shared" si="4"/>
        <v>0</v>
      </c>
      <c r="K24" s="11">
        <f>I24-J24</f>
        <v>26</v>
      </c>
      <c r="M24" s="103"/>
      <c r="N24" s="103"/>
      <c r="P24" s="2"/>
      <c r="Q24" s="2"/>
    </row>
    <row r="25" spans="2:17" ht="15.6" thickBot="1">
      <c r="B25" s="10" t="s">
        <v>4</v>
      </c>
      <c r="C25" s="8">
        <v>2004</v>
      </c>
      <c r="D25" s="7">
        <v>1057</v>
      </c>
      <c r="E25" s="9">
        <f>C25-D25</f>
        <v>947</v>
      </c>
      <c r="F25" s="8">
        <v>1770</v>
      </c>
      <c r="G25" s="7">
        <v>1263</v>
      </c>
      <c r="H25" s="6">
        <f>F25-G25</f>
        <v>507</v>
      </c>
      <c r="I25" s="5">
        <f t="shared" si="4"/>
        <v>-234</v>
      </c>
      <c r="J25" s="4">
        <f t="shared" si="4"/>
        <v>206</v>
      </c>
      <c r="K25" s="3">
        <f>I25-J25</f>
        <v>-440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104</v>
      </c>
      <c r="D29" s="38">
        <v>133</v>
      </c>
      <c r="E29" s="9">
        <f>C29-D29</f>
        <v>-29</v>
      </c>
      <c r="F29" s="38">
        <v>108</v>
      </c>
      <c r="G29" s="38">
        <v>159</v>
      </c>
      <c r="H29" s="9">
        <f>F29-G29</f>
        <v>-51</v>
      </c>
      <c r="I29" s="5">
        <f t="shared" ref="I29:J31" si="5">F29-C29</f>
        <v>4</v>
      </c>
      <c r="J29" s="4">
        <f t="shared" si="5"/>
        <v>26</v>
      </c>
      <c r="K29" s="11">
        <f>I29-J29</f>
        <v>-22</v>
      </c>
      <c r="M29" s="103"/>
      <c r="N29" s="103"/>
      <c r="P29" s="2"/>
      <c r="Q29" s="2"/>
    </row>
    <row r="30" spans="2:17">
      <c r="B30" s="10" t="s">
        <v>21</v>
      </c>
      <c r="C30" s="38">
        <v>58</v>
      </c>
      <c r="D30" s="38">
        <v>146</v>
      </c>
      <c r="E30" s="9">
        <f>C30-D30</f>
        <v>-88</v>
      </c>
      <c r="F30" s="38">
        <v>58</v>
      </c>
      <c r="G30" s="38">
        <v>146</v>
      </c>
      <c r="H30" s="9">
        <f>F30-G30</f>
        <v>-88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792</v>
      </c>
      <c r="D31" s="38">
        <v>2095</v>
      </c>
      <c r="E31" s="9">
        <f>C31-D31</f>
        <v>-1303</v>
      </c>
      <c r="F31" s="38">
        <v>744</v>
      </c>
      <c r="G31" s="38">
        <v>2184</v>
      </c>
      <c r="H31" s="9">
        <f>F31-G31</f>
        <v>-1440</v>
      </c>
      <c r="I31" s="5">
        <f t="shared" si="5"/>
        <v>-48</v>
      </c>
      <c r="J31" s="4">
        <f t="shared" si="5"/>
        <v>89</v>
      </c>
      <c r="K31" s="3">
        <f>I31-J31</f>
        <v>-137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78980</v>
      </c>
      <c r="E35" s="7">
        <v>91508</v>
      </c>
      <c r="F35" s="9">
        <f t="shared" ref="F35:F48" si="6">D35-E35</f>
        <v>-12528</v>
      </c>
      <c r="G35" s="8">
        <v>87391</v>
      </c>
      <c r="H35" s="7">
        <v>101091</v>
      </c>
      <c r="I35" s="19">
        <f t="shared" ref="I35:I48" si="7">G35-H35</f>
        <v>-13700</v>
      </c>
      <c r="J35" s="5">
        <f t="shared" ref="J35:K48" si="8">G35-D35</f>
        <v>8411</v>
      </c>
      <c r="K35" s="4">
        <f t="shared" si="8"/>
        <v>9583</v>
      </c>
      <c r="L35" s="11">
        <f t="shared" ref="L35:L48" si="9">J35-K35</f>
        <v>-1172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102980</v>
      </c>
      <c r="E37" s="7">
        <v>13551</v>
      </c>
      <c r="F37" s="9">
        <f t="shared" si="6"/>
        <v>89429</v>
      </c>
      <c r="G37" s="8">
        <v>107753</v>
      </c>
      <c r="H37" s="7">
        <v>15025</v>
      </c>
      <c r="I37" s="19">
        <f t="shared" si="7"/>
        <v>92728</v>
      </c>
      <c r="J37" s="5">
        <f t="shared" si="8"/>
        <v>4773</v>
      </c>
      <c r="K37" s="4">
        <f t="shared" si="8"/>
        <v>1474</v>
      </c>
      <c r="L37" s="11">
        <f t="shared" si="9"/>
        <v>3299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40293</v>
      </c>
      <c r="E38" s="7">
        <v>34011</v>
      </c>
      <c r="F38" s="9">
        <f t="shared" si="6"/>
        <v>6282</v>
      </c>
      <c r="G38" s="8">
        <v>42852</v>
      </c>
      <c r="H38" s="7">
        <v>34387</v>
      </c>
      <c r="I38" s="19">
        <f t="shared" si="7"/>
        <v>8465</v>
      </c>
      <c r="J38" s="5">
        <f t="shared" si="8"/>
        <v>2559</v>
      </c>
      <c r="K38" s="4">
        <f t="shared" si="8"/>
        <v>376</v>
      </c>
      <c r="L38" s="11">
        <f t="shared" si="9"/>
        <v>2183</v>
      </c>
      <c r="M38" s="103"/>
      <c r="N38" s="103"/>
      <c r="P38" s="2"/>
      <c r="Q38" s="2"/>
    </row>
    <row r="39" spans="2:21">
      <c r="B39" s="95"/>
      <c r="C39" s="10" t="s">
        <v>145</v>
      </c>
      <c r="D39" s="8">
        <v>59990</v>
      </c>
      <c r="E39" s="7">
        <v>49773</v>
      </c>
      <c r="F39" s="9">
        <f t="shared" si="6"/>
        <v>10217</v>
      </c>
      <c r="G39" s="8">
        <v>62068</v>
      </c>
      <c r="H39" s="7">
        <v>50003</v>
      </c>
      <c r="I39" s="19">
        <f t="shared" si="7"/>
        <v>12065</v>
      </c>
      <c r="J39" s="5">
        <f t="shared" si="8"/>
        <v>2078</v>
      </c>
      <c r="K39" s="4">
        <f t="shared" si="8"/>
        <v>230</v>
      </c>
      <c r="L39" s="11">
        <f t="shared" si="9"/>
        <v>1848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105008</v>
      </c>
      <c r="E40" s="30">
        <v>60651</v>
      </c>
      <c r="F40" s="32">
        <f t="shared" si="6"/>
        <v>44357</v>
      </c>
      <c r="G40" s="31">
        <v>112179</v>
      </c>
      <c r="H40" s="30">
        <v>66056</v>
      </c>
      <c r="I40" s="19">
        <f t="shared" si="7"/>
        <v>46123</v>
      </c>
      <c r="J40" s="5">
        <f t="shared" si="8"/>
        <v>7171</v>
      </c>
      <c r="K40" s="4">
        <f t="shared" si="8"/>
        <v>5405</v>
      </c>
      <c r="L40" s="11">
        <f t="shared" si="9"/>
        <v>1766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135700</v>
      </c>
      <c r="E41" s="26">
        <v>88760</v>
      </c>
      <c r="F41" s="28">
        <f t="shared" si="6"/>
        <v>46940</v>
      </c>
      <c r="G41" s="27">
        <v>145022</v>
      </c>
      <c r="H41" s="26">
        <v>97824</v>
      </c>
      <c r="I41" s="6">
        <f t="shared" si="7"/>
        <v>47198</v>
      </c>
      <c r="J41" s="25">
        <f t="shared" si="8"/>
        <v>9322</v>
      </c>
      <c r="K41" s="24">
        <f t="shared" si="8"/>
        <v>9064</v>
      </c>
      <c r="L41" s="3">
        <f t="shared" si="9"/>
        <v>258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108766</v>
      </c>
      <c r="E42" s="15">
        <v>90040</v>
      </c>
      <c r="F42" s="17">
        <f t="shared" si="6"/>
        <v>18726</v>
      </c>
      <c r="G42" s="16">
        <v>129090</v>
      </c>
      <c r="H42" s="15">
        <v>100058</v>
      </c>
      <c r="I42" s="22">
        <f t="shared" si="7"/>
        <v>29032</v>
      </c>
      <c r="J42" s="13">
        <f t="shared" si="8"/>
        <v>20324</v>
      </c>
      <c r="K42" s="12">
        <f t="shared" si="8"/>
        <v>10018</v>
      </c>
      <c r="L42" s="21">
        <f t="shared" si="9"/>
        <v>10306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104867</v>
      </c>
      <c r="E44" s="7">
        <v>24854</v>
      </c>
      <c r="F44" s="9">
        <f t="shared" si="6"/>
        <v>80013</v>
      </c>
      <c r="G44" s="8">
        <v>109872</v>
      </c>
      <c r="H44" s="7">
        <v>26129</v>
      </c>
      <c r="I44" s="19">
        <f t="shared" si="7"/>
        <v>83743</v>
      </c>
      <c r="J44" s="5">
        <f t="shared" si="8"/>
        <v>5005</v>
      </c>
      <c r="K44" s="4">
        <f t="shared" si="8"/>
        <v>1275</v>
      </c>
      <c r="L44" s="11">
        <f t="shared" si="9"/>
        <v>3730</v>
      </c>
      <c r="M44" s="103"/>
      <c r="N44" s="103"/>
      <c r="P44" s="2"/>
      <c r="Q44" s="2"/>
    </row>
    <row r="45" spans="2:21">
      <c r="B45" s="84"/>
      <c r="C45" s="20" t="s">
        <v>157</v>
      </c>
      <c r="D45" s="16">
        <v>26467</v>
      </c>
      <c r="E45" s="15">
        <v>36210</v>
      </c>
      <c r="F45" s="17">
        <f t="shared" si="6"/>
        <v>-9743</v>
      </c>
      <c r="G45" s="16">
        <v>26064</v>
      </c>
      <c r="H45" s="15">
        <v>36464</v>
      </c>
      <c r="I45" s="19">
        <f t="shared" si="7"/>
        <v>-10400</v>
      </c>
      <c r="J45" s="13">
        <f t="shared" si="8"/>
        <v>-403</v>
      </c>
      <c r="K45" s="12">
        <f t="shared" si="8"/>
        <v>254</v>
      </c>
      <c r="L45" s="11">
        <f t="shared" si="9"/>
        <v>-657</v>
      </c>
      <c r="M45" s="103"/>
      <c r="N45" s="103"/>
      <c r="P45" s="2"/>
      <c r="Q45" s="2"/>
    </row>
    <row r="46" spans="2:21">
      <c r="B46" s="84"/>
      <c r="C46" s="10" t="s">
        <v>158</v>
      </c>
      <c r="D46" s="16">
        <v>40415</v>
      </c>
      <c r="E46" s="15">
        <v>55722</v>
      </c>
      <c r="F46" s="17">
        <f t="shared" si="6"/>
        <v>-15307</v>
      </c>
      <c r="G46" s="16">
        <v>39602</v>
      </c>
      <c r="H46" s="15">
        <v>57328</v>
      </c>
      <c r="I46" s="19">
        <f t="shared" si="7"/>
        <v>-17726</v>
      </c>
      <c r="J46" s="13">
        <f t="shared" si="8"/>
        <v>-813</v>
      </c>
      <c r="K46" s="12">
        <f t="shared" si="8"/>
        <v>1606</v>
      </c>
      <c r="L46" s="11">
        <f t="shared" si="9"/>
        <v>-2419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85837</v>
      </c>
      <c r="E47" s="15">
        <v>108577</v>
      </c>
      <c r="F47" s="17">
        <f t="shared" si="6"/>
        <v>-22740</v>
      </c>
      <c r="G47" s="16">
        <v>119546</v>
      </c>
      <c r="H47" s="15">
        <v>127420</v>
      </c>
      <c r="I47" s="14">
        <f t="shared" si="7"/>
        <v>-7874</v>
      </c>
      <c r="J47" s="13">
        <f t="shared" si="8"/>
        <v>33709</v>
      </c>
      <c r="K47" s="12">
        <f t="shared" si="8"/>
        <v>18843</v>
      </c>
      <c r="L47" s="11">
        <f t="shared" si="9"/>
        <v>14866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121130</v>
      </c>
      <c r="E48" s="7">
        <v>154254</v>
      </c>
      <c r="F48" s="9">
        <f t="shared" si="6"/>
        <v>-33124</v>
      </c>
      <c r="G48" s="8">
        <v>156145</v>
      </c>
      <c r="H48" s="7">
        <v>184123</v>
      </c>
      <c r="I48" s="6">
        <f t="shared" si="7"/>
        <v>-27978</v>
      </c>
      <c r="J48" s="5">
        <f t="shared" si="8"/>
        <v>35015</v>
      </c>
      <c r="K48" s="4">
        <f t="shared" si="8"/>
        <v>29869</v>
      </c>
      <c r="L48" s="3">
        <f t="shared" si="9"/>
        <v>5146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59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1145643710</v>
      </c>
      <c r="D5" s="68">
        <v>1160896650</v>
      </c>
      <c r="E5" s="72">
        <f>C5-D5</f>
        <v>-15252940</v>
      </c>
      <c r="F5" s="104">
        <f>(C9+D9)/82752107040/2</f>
        <v>0.35997889346310957</v>
      </c>
      <c r="H5" s="71" t="s">
        <v>40</v>
      </c>
      <c r="I5" s="71" t="s">
        <v>39</v>
      </c>
      <c r="J5" s="108">
        <f>I6-H6</f>
        <v>0</v>
      </c>
      <c r="K5" s="109" t="s">
        <v>52</v>
      </c>
      <c r="L5" s="77">
        <v>10087.42</v>
      </c>
      <c r="M5" s="103"/>
      <c r="N5" s="103"/>
    </row>
    <row r="6" spans="2:17" ht="15.6" thickBot="1">
      <c r="B6" s="10" t="s">
        <v>38</v>
      </c>
      <c r="C6" s="69">
        <v>4252785932</v>
      </c>
      <c r="D6" s="68">
        <v>3252168465</v>
      </c>
      <c r="E6" s="70">
        <f>C6-D6</f>
        <v>1000617467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843775750</v>
      </c>
      <c r="D7" s="68">
        <v>1234385726</v>
      </c>
      <c r="E7" s="67">
        <f>C7-D7</f>
        <v>-390609976</v>
      </c>
      <c r="F7" s="106"/>
      <c r="H7" s="113"/>
      <c r="I7" s="113"/>
      <c r="J7" s="108"/>
      <c r="K7" s="111"/>
      <c r="L7" s="11">
        <v>10069</v>
      </c>
      <c r="M7" s="103"/>
      <c r="N7" s="103"/>
      <c r="P7" s="66"/>
      <c r="Q7" s="2"/>
    </row>
    <row r="8" spans="2:17" ht="15.6" thickBot="1">
      <c r="B8" s="10" t="s">
        <v>4</v>
      </c>
      <c r="C8" s="65">
        <v>25127388391</v>
      </c>
      <c r="D8" s="64">
        <v>22560979224</v>
      </c>
      <c r="E8" s="63">
        <f>C8-D8</f>
        <v>2566409167</v>
      </c>
      <c r="F8" s="106"/>
      <c r="K8" s="62"/>
      <c r="L8" s="115">
        <f>L7-L5</f>
        <v>-18.420000000000073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31369593783</v>
      </c>
      <c r="D9" s="60">
        <f>D5+D6+D7+D8</f>
        <v>28208430065</v>
      </c>
      <c r="E9" s="59">
        <f>E5+E6+E7+E8</f>
        <v>3161163718</v>
      </c>
      <c r="F9" s="107"/>
      <c r="H9" s="114" t="s">
        <v>36</v>
      </c>
      <c r="I9" s="114"/>
      <c r="J9" s="81" t="s">
        <v>57</v>
      </c>
      <c r="K9" s="82" t="s">
        <v>58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10547</v>
      </c>
      <c r="D13" s="7">
        <v>13037</v>
      </c>
      <c r="E13" s="9">
        <f t="shared" ref="E13:E19" si="0">C13-D13</f>
        <v>-2490</v>
      </c>
      <c r="F13" s="8">
        <v>12630</v>
      </c>
      <c r="G13" s="7">
        <v>11666</v>
      </c>
      <c r="H13" s="19">
        <f t="shared" ref="H13:H19" si="1">F13-G13</f>
        <v>964</v>
      </c>
      <c r="I13" s="5">
        <f t="shared" ref="I13:J19" si="2">F13-C13</f>
        <v>2083</v>
      </c>
      <c r="J13" s="4">
        <f t="shared" si="2"/>
        <v>-1371</v>
      </c>
      <c r="K13" s="11">
        <f t="shared" ref="K13:K19" si="3">I13-J13</f>
        <v>3454</v>
      </c>
      <c r="M13" s="103"/>
      <c r="N13" s="103"/>
      <c r="P13" s="2"/>
      <c r="Q13" s="2"/>
    </row>
    <row r="14" spans="2:17" ht="15">
      <c r="B14" s="10" t="s">
        <v>5</v>
      </c>
      <c r="C14" s="8">
        <v>1607</v>
      </c>
      <c r="D14" s="7">
        <v>37537</v>
      </c>
      <c r="E14" s="9">
        <f t="shared" si="0"/>
        <v>-35930</v>
      </c>
      <c r="F14" s="8">
        <v>1617</v>
      </c>
      <c r="G14" s="7">
        <v>37063</v>
      </c>
      <c r="H14" s="19">
        <f t="shared" si="1"/>
        <v>-35446</v>
      </c>
      <c r="I14" s="5">
        <f t="shared" si="2"/>
        <v>10</v>
      </c>
      <c r="J14" s="4">
        <f t="shared" si="2"/>
        <v>-474</v>
      </c>
      <c r="K14" s="11">
        <f t="shared" si="3"/>
        <v>484</v>
      </c>
      <c r="M14" s="103"/>
      <c r="N14" s="103"/>
      <c r="P14" s="2"/>
      <c r="Q14" s="2"/>
    </row>
    <row r="15" spans="2:17" ht="15">
      <c r="B15" s="53" t="s">
        <v>4</v>
      </c>
      <c r="C15" s="51">
        <v>78492</v>
      </c>
      <c r="D15" s="50">
        <v>21293</v>
      </c>
      <c r="E15" s="52">
        <f t="shared" si="0"/>
        <v>57199</v>
      </c>
      <c r="F15" s="51">
        <v>76635</v>
      </c>
      <c r="G15" s="50">
        <v>21318</v>
      </c>
      <c r="H15" s="49">
        <f t="shared" si="1"/>
        <v>55317</v>
      </c>
      <c r="I15" s="47">
        <f t="shared" si="2"/>
        <v>-1857</v>
      </c>
      <c r="J15" s="46">
        <f t="shared" si="2"/>
        <v>25</v>
      </c>
      <c r="K15" s="11">
        <f t="shared" si="3"/>
        <v>-1882</v>
      </c>
      <c r="M15" s="103"/>
      <c r="N15" s="103"/>
      <c r="P15" s="2"/>
      <c r="Q15" s="2"/>
    </row>
    <row r="16" spans="2:17">
      <c r="B16" s="20" t="s">
        <v>53</v>
      </c>
      <c r="C16" s="51">
        <v>45681</v>
      </c>
      <c r="D16" s="50">
        <v>47105</v>
      </c>
      <c r="E16" s="52">
        <f t="shared" si="0"/>
        <v>-1424</v>
      </c>
      <c r="F16" s="51">
        <v>42585</v>
      </c>
      <c r="G16" s="50">
        <v>46236</v>
      </c>
      <c r="H16" s="49">
        <f t="shared" si="1"/>
        <v>-3651</v>
      </c>
      <c r="I16" s="47">
        <f t="shared" si="2"/>
        <v>-3096</v>
      </c>
      <c r="J16" s="46">
        <f t="shared" si="2"/>
        <v>-869</v>
      </c>
      <c r="K16" s="11">
        <f t="shared" si="3"/>
        <v>-2227</v>
      </c>
      <c r="M16" s="103"/>
      <c r="N16" s="103"/>
      <c r="P16" s="2"/>
      <c r="Q16" s="2"/>
    </row>
    <row r="17" spans="2:17">
      <c r="B17" s="53" t="s">
        <v>54</v>
      </c>
      <c r="C17" s="51">
        <v>59742</v>
      </c>
      <c r="D17" s="50">
        <v>53116</v>
      </c>
      <c r="E17" s="52">
        <f t="shared" si="0"/>
        <v>6626</v>
      </c>
      <c r="F17" s="51">
        <v>57683</v>
      </c>
      <c r="G17" s="50">
        <v>52158</v>
      </c>
      <c r="H17" s="49">
        <f t="shared" si="1"/>
        <v>5525</v>
      </c>
      <c r="I17" s="47">
        <f t="shared" si="2"/>
        <v>-2059</v>
      </c>
      <c r="J17" s="46">
        <f t="shared" si="2"/>
        <v>-958</v>
      </c>
      <c r="K17" s="11">
        <f t="shared" si="3"/>
        <v>-1101</v>
      </c>
      <c r="M17" s="103"/>
      <c r="N17" s="103"/>
      <c r="P17" s="2"/>
      <c r="Q17" s="2"/>
    </row>
    <row r="18" spans="2:17" ht="30">
      <c r="B18" s="48" t="s">
        <v>1</v>
      </c>
      <c r="C18" s="8">
        <v>50427</v>
      </c>
      <c r="D18" s="7">
        <v>50399</v>
      </c>
      <c r="E18" s="9">
        <f t="shared" si="0"/>
        <v>28</v>
      </c>
      <c r="F18" s="8">
        <v>47234</v>
      </c>
      <c r="G18" s="7">
        <v>49795</v>
      </c>
      <c r="H18" s="19">
        <f t="shared" si="1"/>
        <v>-2561</v>
      </c>
      <c r="I18" s="47">
        <f t="shared" si="2"/>
        <v>-3193</v>
      </c>
      <c r="J18" s="46">
        <f t="shared" si="2"/>
        <v>-604</v>
      </c>
      <c r="K18" s="11">
        <f t="shared" si="3"/>
        <v>-2589</v>
      </c>
      <c r="M18" s="103"/>
      <c r="N18" s="103"/>
      <c r="P18" s="2"/>
      <c r="Q18" s="2"/>
    </row>
    <row r="19" spans="2:17" ht="15.6" thickBot="1">
      <c r="B19" s="10" t="s">
        <v>0</v>
      </c>
      <c r="C19" s="8">
        <v>70156</v>
      </c>
      <c r="D19" s="7">
        <v>62927</v>
      </c>
      <c r="E19" s="9">
        <f t="shared" si="0"/>
        <v>7229</v>
      </c>
      <c r="F19" s="8">
        <v>68326</v>
      </c>
      <c r="G19" s="7">
        <v>61801</v>
      </c>
      <c r="H19" s="6">
        <f t="shared" si="1"/>
        <v>6525</v>
      </c>
      <c r="I19" s="45">
        <f t="shared" si="2"/>
        <v>-1830</v>
      </c>
      <c r="J19" s="4">
        <f t="shared" si="2"/>
        <v>-1126</v>
      </c>
      <c r="K19" s="3">
        <f t="shared" si="3"/>
        <v>-704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19003</v>
      </c>
      <c r="D23" s="7">
        <v>6956</v>
      </c>
      <c r="E23" s="9">
        <f>C23-D23</f>
        <v>12047</v>
      </c>
      <c r="F23" s="8">
        <v>19713</v>
      </c>
      <c r="G23" s="7">
        <v>6299</v>
      </c>
      <c r="H23" s="19">
        <f>F23-G23</f>
        <v>13414</v>
      </c>
      <c r="I23" s="5">
        <f t="shared" ref="I23:J25" si="4">F23-C23</f>
        <v>710</v>
      </c>
      <c r="J23" s="4">
        <f t="shared" si="4"/>
        <v>-657</v>
      </c>
      <c r="K23" s="11">
        <f>I23-J23</f>
        <v>1367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2356</v>
      </c>
      <c r="D25" s="7">
        <v>3056</v>
      </c>
      <c r="E25" s="9">
        <f>C25-D25</f>
        <v>-700</v>
      </c>
      <c r="F25" s="8">
        <v>2496</v>
      </c>
      <c r="G25" s="7">
        <v>3164</v>
      </c>
      <c r="H25" s="6">
        <f>F25-G25</f>
        <v>-668</v>
      </c>
      <c r="I25" s="5">
        <f t="shared" si="4"/>
        <v>140</v>
      </c>
      <c r="J25" s="4">
        <f t="shared" si="4"/>
        <v>108</v>
      </c>
      <c r="K25" s="3">
        <f>I25-J25</f>
        <v>32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228</v>
      </c>
      <c r="D29" s="38">
        <v>356</v>
      </c>
      <c r="E29" s="9">
        <f>C29-D29</f>
        <v>-128</v>
      </c>
      <c r="F29" s="38">
        <v>246</v>
      </c>
      <c r="G29" s="38">
        <v>358</v>
      </c>
      <c r="H29" s="9">
        <f>F29-G29</f>
        <v>-112</v>
      </c>
      <c r="I29" s="5">
        <f t="shared" ref="I29:J31" si="5">F29-C29</f>
        <v>18</v>
      </c>
      <c r="J29" s="4">
        <f t="shared" si="5"/>
        <v>2</v>
      </c>
      <c r="K29" s="11">
        <f>I29-J29</f>
        <v>16</v>
      </c>
      <c r="M29" s="103"/>
      <c r="N29" s="103"/>
      <c r="P29" s="2"/>
      <c r="Q29" s="2"/>
    </row>
    <row r="30" spans="2:17">
      <c r="B30" s="10" t="s">
        <v>21</v>
      </c>
      <c r="C30" s="38">
        <v>54</v>
      </c>
      <c r="D30" s="38">
        <v>146</v>
      </c>
      <c r="E30" s="9">
        <f>C30-D30</f>
        <v>-92</v>
      </c>
      <c r="F30" s="38">
        <v>56</v>
      </c>
      <c r="G30" s="38">
        <v>146</v>
      </c>
      <c r="H30" s="9">
        <f>F30-G30</f>
        <v>-90</v>
      </c>
      <c r="I30" s="5">
        <f t="shared" si="5"/>
        <v>2</v>
      </c>
      <c r="J30" s="4">
        <f t="shared" si="5"/>
        <v>0</v>
      </c>
      <c r="K30" s="11">
        <f>I30-J30</f>
        <v>2</v>
      </c>
      <c r="M30" s="103"/>
      <c r="N30" s="103"/>
      <c r="P30" s="2"/>
      <c r="Q30" s="2"/>
    </row>
    <row r="31" spans="2:17" ht="15" thickBot="1">
      <c r="B31" s="10" t="s">
        <v>20</v>
      </c>
      <c r="C31" s="38">
        <v>516</v>
      </c>
      <c r="D31" s="38">
        <v>2101</v>
      </c>
      <c r="E31" s="9">
        <f>C31-D31</f>
        <v>-1585</v>
      </c>
      <c r="F31" s="38">
        <v>503</v>
      </c>
      <c r="G31" s="38">
        <v>2171</v>
      </c>
      <c r="H31" s="9">
        <f>F31-G31</f>
        <v>-1668</v>
      </c>
      <c r="I31" s="5">
        <f t="shared" si="5"/>
        <v>-13</v>
      </c>
      <c r="J31" s="4">
        <f t="shared" si="5"/>
        <v>70</v>
      </c>
      <c r="K31" s="3">
        <f>I31-J31</f>
        <v>-83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92641</v>
      </c>
      <c r="E35" s="7">
        <v>112355</v>
      </c>
      <c r="F35" s="9">
        <f t="shared" ref="F35:F48" si="6">D35-E35</f>
        <v>-19714</v>
      </c>
      <c r="G35" s="8">
        <v>103543</v>
      </c>
      <c r="H35" s="7">
        <v>125652</v>
      </c>
      <c r="I35" s="19">
        <f t="shared" ref="I35:I48" si="7">G35-H35</f>
        <v>-22109</v>
      </c>
      <c r="J35" s="5">
        <f t="shared" ref="J35:K48" si="8">G35-D35</f>
        <v>10902</v>
      </c>
      <c r="K35" s="4">
        <f t="shared" si="8"/>
        <v>13297</v>
      </c>
      <c r="L35" s="11">
        <f t="shared" ref="L35:L48" si="9">J35-K35</f>
        <v>-2395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146306</v>
      </c>
      <c r="E37" s="7">
        <v>16922</v>
      </c>
      <c r="F37" s="9">
        <f t="shared" si="6"/>
        <v>129384</v>
      </c>
      <c r="G37" s="8">
        <v>150539</v>
      </c>
      <c r="H37" s="7">
        <v>17393</v>
      </c>
      <c r="I37" s="19">
        <f t="shared" si="7"/>
        <v>133146</v>
      </c>
      <c r="J37" s="5">
        <f t="shared" si="8"/>
        <v>4233</v>
      </c>
      <c r="K37" s="4">
        <f t="shared" si="8"/>
        <v>471</v>
      </c>
      <c r="L37" s="11">
        <f t="shared" si="9"/>
        <v>3762</v>
      </c>
      <c r="M37" s="103"/>
      <c r="N37" s="103"/>
      <c r="P37" s="2"/>
      <c r="Q37" s="2"/>
    </row>
    <row r="38" spans="2:21">
      <c r="B38" s="95"/>
      <c r="C38" s="20" t="s">
        <v>53</v>
      </c>
      <c r="D38" s="8">
        <v>75828</v>
      </c>
      <c r="E38" s="7">
        <v>34350</v>
      </c>
      <c r="F38" s="9">
        <f t="shared" si="6"/>
        <v>41478</v>
      </c>
      <c r="G38" s="8">
        <v>75050</v>
      </c>
      <c r="H38" s="7">
        <v>34871</v>
      </c>
      <c r="I38" s="19">
        <f t="shared" si="7"/>
        <v>40179</v>
      </c>
      <c r="J38" s="5">
        <f t="shared" si="8"/>
        <v>-778</v>
      </c>
      <c r="K38" s="4">
        <f t="shared" si="8"/>
        <v>521</v>
      </c>
      <c r="L38" s="11">
        <f t="shared" si="9"/>
        <v>-1299</v>
      </c>
      <c r="M38" s="103"/>
      <c r="N38" s="103"/>
      <c r="P38" s="2"/>
      <c r="Q38" s="2"/>
    </row>
    <row r="39" spans="2:21">
      <c r="B39" s="95"/>
      <c r="C39" s="10" t="s">
        <v>55</v>
      </c>
      <c r="D39" s="8">
        <v>111687</v>
      </c>
      <c r="E39" s="7">
        <v>57248</v>
      </c>
      <c r="F39" s="9">
        <f t="shared" si="6"/>
        <v>54439</v>
      </c>
      <c r="G39" s="8">
        <v>112206</v>
      </c>
      <c r="H39" s="7">
        <v>58654</v>
      </c>
      <c r="I39" s="19">
        <f t="shared" si="7"/>
        <v>53552</v>
      </c>
      <c r="J39" s="5">
        <f t="shared" si="8"/>
        <v>519</v>
      </c>
      <c r="K39" s="4">
        <f t="shared" si="8"/>
        <v>1406</v>
      </c>
      <c r="L39" s="11">
        <f t="shared" si="9"/>
        <v>-887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135651</v>
      </c>
      <c r="E40" s="30">
        <v>62859</v>
      </c>
      <c r="F40" s="32">
        <f t="shared" si="6"/>
        <v>72792</v>
      </c>
      <c r="G40" s="31">
        <v>146421</v>
      </c>
      <c r="H40" s="30">
        <v>67809</v>
      </c>
      <c r="I40" s="19">
        <f t="shared" si="7"/>
        <v>78612</v>
      </c>
      <c r="J40" s="5">
        <f t="shared" si="8"/>
        <v>10770</v>
      </c>
      <c r="K40" s="4">
        <f t="shared" si="8"/>
        <v>4950</v>
      </c>
      <c r="L40" s="11">
        <f t="shared" si="9"/>
        <v>5820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178360</v>
      </c>
      <c r="E41" s="26">
        <v>103579</v>
      </c>
      <c r="F41" s="28">
        <f t="shared" si="6"/>
        <v>74781</v>
      </c>
      <c r="G41" s="27">
        <v>196300</v>
      </c>
      <c r="H41" s="26">
        <v>115286</v>
      </c>
      <c r="I41" s="6">
        <f t="shared" si="7"/>
        <v>81014</v>
      </c>
      <c r="J41" s="25">
        <f t="shared" si="8"/>
        <v>17940</v>
      </c>
      <c r="K41" s="24">
        <f t="shared" si="8"/>
        <v>11707</v>
      </c>
      <c r="L41" s="3">
        <f t="shared" si="9"/>
        <v>6233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119215</v>
      </c>
      <c r="E42" s="15">
        <v>135096</v>
      </c>
      <c r="F42" s="17">
        <f t="shared" si="6"/>
        <v>-15881</v>
      </c>
      <c r="G42" s="16">
        <v>147309</v>
      </c>
      <c r="H42" s="15">
        <v>141140</v>
      </c>
      <c r="I42" s="22">
        <f t="shared" si="7"/>
        <v>6169</v>
      </c>
      <c r="J42" s="13">
        <f t="shared" si="8"/>
        <v>28094</v>
      </c>
      <c r="K42" s="12">
        <f t="shared" si="8"/>
        <v>6044</v>
      </c>
      <c r="L42" s="21">
        <f t="shared" si="9"/>
        <v>22050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179756</v>
      </c>
      <c r="E44" s="7">
        <v>41945</v>
      </c>
      <c r="F44" s="9">
        <f t="shared" si="6"/>
        <v>137811</v>
      </c>
      <c r="G44" s="8">
        <v>183533</v>
      </c>
      <c r="H44" s="7">
        <v>42456</v>
      </c>
      <c r="I44" s="19">
        <f t="shared" si="7"/>
        <v>141077</v>
      </c>
      <c r="J44" s="5">
        <f t="shared" si="8"/>
        <v>3777</v>
      </c>
      <c r="K44" s="4">
        <f t="shared" si="8"/>
        <v>511</v>
      </c>
      <c r="L44" s="11">
        <f t="shared" si="9"/>
        <v>3266</v>
      </c>
      <c r="M44" s="103"/>
      <c r="N44" s="103"/>
      <c r="P44" s="2"/>
      <c r="Q44" s="2"/>
    </row>
    <row r="45" spans="2:21">
      <c r="B45" s="84"/>
      <c r="C45" s="20" t="s">
        <v>56</v>
      </c>
      <c r="D45" s="16">
        <v>83721</v>
      </c>
      <c r="E45" s="15">
        <v>90076</v>
      </c>
      <c r="F45" s="17">
        <f t="shared" si="6"/>
        <v>-6355</v>
      </c>
      <c r="G45" s="16">
        <v>83915</v>
      </c>
      <c r="H45" s="15">
        <v>90358</v>
      </c>
      <c r="I45" s="19">
        <f t="shared" si="7"/>
        <v>-6443</v>
      </c>
      <c r="J45" s="13">
        <f t="shared" si="8"/>
        <v>194</v>
      </c>
      <c r="K45" s="12">
        <f t="shared" si="8"/>
        <v>282</v>
      </c>
      <c r="L45" s="11">
        <f t="shared" si="9"/>
        <v>-88</v>
      </c>
      <c r="M45" s="103"/>
      <c r="N45" s="103"/>
      <c r="P45" s="2"/>
      <c r="Q45" s="2"/>
    </row>
    <row r="46" spans="2:21">
      <c r="B46" s="84"/>
      <c r="C46" s="10" t="s">
        <v>55</v>
      </c>
      <c r="D46" s="16">
        <v>112802</v>
      </c>
      <c r="E46" s="15">
        <v>143931</v>
      </c>
      <c r="F46" s="17">
        <f t="shared" si="6"/>
        <v>-31129</v>
      </c>
      <c r="G46" s="16">
        <v>113290</v>
      </c>
      <c r="H46" s="15">
        <v>145079</v>
      </c>
      <c r="I46" s="19">
        <f t="shared" si="7"/>
        <v>-31789</v>
      </c>
      <c r="J46" s="13">
        <f t="shared" si="8"/>
        <v>488</v>
      </c>
      <c r="K46" s="12">
        <f t="shared" si="8"/>
        <v>1148</v>
      </c>
      <c r="L46" s="11">
        <f t="shared" si="9"/>
        <v>-660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102736</v>
      </c>
      <c r="E47" s="15">
        <v>134439</v>
      </c>
      <c r="F47" s="17">
        <f t="shared" si="6"/>
        <v>-31703</v>
      </c>
      <c r="G47" s="16">
        <v>111259</v>
      </c>
      <c r="H47" s="15">
        <v>153561</v>
      </c>
      <c r="I47" s="14">
        <f t="shared" si="7"/>
        <v>-42302</v>
      </c>
      <c r="J47" s="13">
        <f t="shared" si="8"/>
        <v>8523</v>
      </c>
      <c r="K47" s="12">
        <f t="shared" si="8"/>
        <v>19122</v>
      </c>
      <c r="L47" s="11">
        <f t="shared" si="9"/>
        <v>-10599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135891</v>
      </c>
      <c r="E48" s="7">
        <v>212843</v>
      </c>
      <c r="F48" s="9">
        <f t="shared" si="6"/>
        <v>-76952</v>
      </c>
      <c r="G48" s="8">
        <v>161526</v>
      </c>
      <c r="H48" s="7">
        <v>234916</v>
      </c>
      <c r="I48" s="6">
        <f t="shared" si="7"/>
        <v>-73390</v>
      </c>
      <c r="J48" s="5">
        <f t="shared" si="8"/>
        <v>25635</v>
      </c>
      <c r="K48" s="4">
        <f t="shared" si="8"/>
        <v>22073</v>
      </c>
      <c r="L48" s="3">
        <f t="shared" si="9"/>
        <v>3562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164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3135881480</v>
      </c>
      <c r="D5" s="68">
        <v>2462524393</v>
      </c>
      <c r="E5" s="72">
        <f>C5-D5</f>
        <v>673357087</v>
      </c>
      <c r="F5" s="104">
        <f>(C9+D9)/135026851454/2</f>
        <v>0.36297972318266686</v>
      </c>
      <c r="H5" s="71" t="s">
        <v>40</v>
      </c>
      <c r="I5" s="71" t="s">
        <v>39</v>
      </c>
      <c r="J5" s="108">
        <f>I6-H6</f>
        <v>0</v>
      </c>
      <c r="K5" s="116" t="s">
        <v>97</v>
      </c>
      <c r="L5" s="77">
        <v>10513.96</v>
      </c>
      <c r="M5" s="103"/>
      <c r="N5" s="103"/>
    </row>
    <row r="6" spans="2:17" ht="15.6" thickBot="1">
      <c r="B6" s="10" t="s">
        <v>38</v>
      </c>
      <c r="C6" s="69">
        <v>7515396952</v>
      </c>
      <c r="D6" s="68">
        <v>6629944282</v>
      </c>
      <c r="E6" s="70">
        <f>C6-D6</f>
        <v>885452670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878353750</v>
      </c>
      <c r="D7" s="68">
        <v>828850493</v>
      </c>
      <c r="E7" s="67">
        <f>C7-D7</f>
        <v>49503257</v>
      </c>
      <c r="F7" s="106"/>
      <c r="H7" s="113"/>
      <c r="I7" s="113"/>
      <c r="J7" s="108"/>
      <c r="K7" s="111"/>
      <c r="L7" s="11">
        <v>10195</v>
      </c>
      <c r="M7" s="103"/>
      <c r="N7" s="103"/>
      <c r="P7" s="66"/>
      <c r="Q7" s="2"/>
    </row>
    <row r="8" spans="2:17" ht="15.6" thickBot="1">
      <c r="B8" s="10" t="s">
        <v>4</v>
      </c>
      <c r="C8" s="65">
        <v>46858360339</v>
      </c>
      <c r="D8" s="64">
        <v>29714706637</v>
      </c>
      <c r="E8" s="63">
        <f>C8-D8</f>
        <v>17143653702</v>
      </c>
      <c r="F8" s="106"/>
      <c r="K8" s="62"/>
      <c r="L8" s="115">
        <f>L7-L5</f>
        <v>-318.95999999999913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58387992521</v>
      </c>
      <c r="D9" s="60">
        <f>D5+D6+D7+D8</f>
        <v>39636025805</v>
      </c>
      <c r="E9" s="59">
        <f>E5+E6+E7+E8</f>
        <v>18751966716</v>
      </c>
      <c r="F9" s="107"/>
      <c r="H9" s="114" t="s">
        <v>36</v>
      </c>
      <c r="I9" s="114"/>
      <c r="J9" s="81" t="s">
        <v>63</v>
      </c>
      <c r="K9" s="82" t="s">
        <v>163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7817</v>
      </c>
      <c r="D13" s="7">
        <v>13193</v>
      </c>
      <c r="E13" s="9">
        <f t="shared" ref="E13:E19" si="0">C13-D13</f>
        <v>-5376</v>
      </c>
      <c r="F13" s="8">
        <v>12775</v>
      </c>
      <c r="G13" s="7">
        <v>13618</v>
      </c>
      <c r="H13" s="19">
        <f t="shared" ref="H13:H19" si="1">F13-G13</f>
        <v>-843</v>
      </c>
      <c r="I13" s="5">
        <f t="shared" ref="I13:J19" si="2">F13-C13</f>
        <v>4958</v>
      </c>
      <c r="J13" s="4">
        <f t="shared" si="2"/>
        <v>425</v>
      </c>
      <c r="K13" s="11">
        <f t="shared" ref="K13:K19" si="3">I13-J13</f>
        <v>4533</v>
      </c>
      <c r="M13" s="103"/>
      <c r="N13" s="103"/>
      <c r="P13" s="2"/>
      <c r="Q13" s="2"/>
    </row>
    <row r="14" spans="2:17" ht="15">
      <c r="B14" s="10" t="s">
        <v>5</v>
      </c>
      <c r="C14" s="8">
        <v>2162</v>
      </c>
      <c r="D14" s="7">
        <v>34155</v>
      </c>
      <c r="E14" s="9">
        <f t="shared" si="0"/>
        <v>-31993</v>
      </c>
      <c r="F14" s="8">
        <v>2212</v>
      </c>
      <c r="G14" s="7">
        <v>32970</v>
      </c>
      <c r="H14" s="19">
        <f t="shared" si="1"/>
        <v>-30758</v>
      </c>
      <c r="I14" s="5">
        <f t="shared" si="2"/>
        <v>50</v>
      </c>
      <c r="J14" s="4">
        <f t="shared" si="2"/>
        <v>-1185</v>
      </c>
      <c r="K14" s="11">
        <f t="shared" si="3"/>
        <v>1235</v>
      </c>
      <c r="M14" s="103"/>
      <c r="N14" s="103"/>
      <c r="P14" s="2"/>
      <c r="Q14" s="2"/>
    </row>
    <row r="15" spans="2:17" ht="15">
      <c r="B15" s="53" t="s">
        <v>4</v>
      </c>
      <c r="C15" s="51">
        <v>76549</v>
      </c>
      <c r="D15" s="50">
        <v>19633</v>
      </c>
      <c r="E15" s="52">
        <f t="shared" si="0"/>
        <v>56916</v>
      </c>
      <c r="F15" s="51">
        <v>77463</v>
      </c>
      <c r="G15" s="50">
        <v>23836</v>
      </c>
      <c r="H15" s="49">
        <f t="shared" si="1"/>
        <v>53627</v>
      </c>
      <c r="I15" s="47">
        <f t="shared" si="2"/>
        <v>914</v>
      </c>
      <c r="J15" s="46">
        <f t="shared" si="2"/>
        <v>4203</v>
      </c>
      <c r="K15" s="11">
        <f t="shared" si="3"/>
        <v>-3289</v>
      </c>
      <c r="M15" s="103"/>
      <c r="N15" s="103"/>
      <c r="P15" s="2"/>
      <c r="Q15" s="2"/>
    </row>
    <row r="16" spans="2:17">
      <c r="B16" s="20" t="s">
        <v>149</v>
      </c>
      <c r="C16" s="51">
        <v>42632</v>
      </c>
      <c r="D16" s="50">
        <v>43299</v>
      </c>
      <c r="E16" s="52">
        <f t="shared" si="0"/>
        <v>-667</v>
      </c>
      <c r="F16" s="51">
        <v>42659</v>
      </c>
      <c r="G16" s="50">
        <v>43503</v>
      </c>
      <c r="H16" s="49">
        <f t="shared" si="1"/>
        <v>-844</v>
      </c>
      <c r="I16" s="47">
        <f t="shared" si="2"/>
        <v>27</v>
      </c>
      <c r="J16" s="46">
        <f t="shared" si="2"/>
        <v>204</v>
      </c>
      <c r="K16" s="11">
        <f t="shared" si="3"/>
        <v>-177</v>
      </c>
      <c r="M16" s="103"/>
      <c r="N16" s="103"/>
      <c r="P16" s="2"/>
      <c r="Q16" s="2"/>
    </row>
    <row r="17" spans="2:17">
      <c r="B17" s="53" t="s">
        <v>162</v>
      </c>
      <c r="C17" s="51">
        <v>56228</v>
      </c>
      <c r="D17" s="50">
        <v>50294</v>
      </c>
      <c r="E17" s="52">
        <f t="shared" si="0"/>
        <v>5934</v>
      </c>
      <c r="F17" s="51">
        <v>57104</v>
      </c>
      <c r="G17" s="50">
        <v>51458</v>
      </c>
      <c r="H17" s="49">
        <f t="shared" si="1"/>
        <v>5646</v>
      </c>
      <c r="I17" s="47">
        <f t="shared" si="2"/>
        <v>876</v>
      </c>
      <c r="J17" s="46">
        <f t="shared" si="2"/>
        <v>1164</v>
      </c>
      <c r="K17" s="11">
        <f t="shared" si="3"/>
        <v>-288</v>
      </c>
      <c r="M17" s="103"/>
      <c r="N17" s="103"/>
      <c r="P17" s="2"/>
      <c r="Q17" s="2"/>
    </row>
    <row r="18" spans="2:17" ht="30">
      <c r="B18" s="48" t="s">
        <v>1</v>
      </c>
      <c r="C18" s="8">
        <v>47711</v>
      </c>
      <c r="D18" s="7">
        <v>48490</v>
      </c>
      <c r="E18" s="9">
        <f t="shared" si="0"/>
        <v>-779</v>
      </c>
      <c r="F18" s="8">
        <v>46993</v>
      </c>
      <c r="G18" s="7">
        <v>47986</v>
      </c>
      <c r="H18" s="19">
        <f t="shared" si="1"/>
        <v>-993</v>
      </c>
      <c r="I18" s="47">
        <f t="shared" si="2"/>
        <v>-718</v>
      </c>
      <c r="J18" s="46">
        <f t="shared" si="2"/>
        <v>-504</v>
      </c>
      <c r="K18" s="11">
        <f t="shared" si="3"/>
        <v>-214</v>
      </c>
      <c r="M18" s="103"/>
      <c r="N18" s="103"/>
      <c r="P18" s="2"/>
      <c r="Q18" s="2"/>
    </row>
    <row r="19" spans="2:17" ht="15.6" thickBot="1">
      <c r="B19" s="10" t="s">
        <v>0</v>
      </c>
      <c r="C19" s="8">
        <v>64957</v>
      </c>
      <c r="D19" s="7">
        <v>58385</v>
      </c>
      <c r="E19" s="9">
        <f t="shared" si="0"/>
        <v>6572</v>
      </c>
      <c r="F19" s="8">
        <v>65538</v>
      </c>
      <c r="G19" s="7">
        <v>59320</v>
      </c>
      <c r="H19" s="6">
        <f t="shared" si="1"/>
        <v>6218</v>
      </c>
      <c r="I19" s="45">
        <f t="shared" si="2"/>
        <v>581</v>
      </c>
      <c r="J19" s="4">
        <f t="shared" si="2"/>
        <v>935</v>
      </c>
      <c r="K19" s="3">
        <f t="shared" si="3"/>
        <v>-354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11517</v>
      </c>
      <c r="D23" s="7">
        <v>3733</v>
      </c>
      <c r="E23" s="9">
        <f>C23-D23</f>
        <v>7784</v>
      </c>
      <c r="F23" s="8">
        <v>13787</v>
      </c>
      <c r="G23" s="7">
        <v>4442</v>
      </c>
      <c r="H23" s="19">
        <f>F23-G23</f>
        <v>9345</v>
      </c>
      <c r="I23" s="5">
        <f t="shared" ref="I23:J25" si="4">F23-C23</f>
        <v>2270</v>
      </c>
      <c r="J23" s="4">
        <f t="shared" si="4"/>
        <v>709</v>
      </c>
      <c r="K23" s="11">
        <f>I23-J23</f>
        <v>1561</v>
      </c>
      <c r="M23" s="103"/>
      <c r="N23" s="103"/>
      <c r="P23" s="2"/>
      <c r="Q23" s="2"/>
    </row>
    <row r="24" spans="2:17" ht="15">
      <c r="B24" s="10" t="s">
        <v>5</v>
      </c>
      <c r="C24" s="8">
        <v>316</v>
      </c>
      <c r="D24" s="7">
        <v>0</v>
      </c>
      <c r="E24" s="9">
        <f>C24-D24</f>
        <v>316</v>
      </c>
      <c r="F24" s="8">
        <v>323</v>
      </c>
      <c r="G24" s="7">
        <v>0</v>
      </c>
      <c r="H24" s="19">
        <f>F24-G24</f>
        <v>323</v>
      </c>
      <c r="I24" s="5">
        <f t="shared" si="4"/>
        <v>7</v>
      </c>
      <c r="J24" s="4">
        <f t="shared" si="4"/>
        <v>0</v>
      </c>
      <c r="K24" s="11">
        <f>I24-J24</f>
        <v>7</v>
      </c>
      <c r="M24" s="103"/>
      <c r="N24" s="103"/>
      <c r="P24" s="2"/>
      <c r="Q24" s="2"/>
    </row>
    <row r="25" spans="2:17" ht="15.6" thickBot="1">
      <c r="B25" s="10" t="s">
        <v>4</v>
      </c>
      <c r="C25" s="8">
        <v>1770</v>
      </c>
      <c r="D25" s="7">
        <v>1263</v>
      </c>
      <c r="E25" s="9">
        <f>C25-D25</f>
        <v>507</v>
      </c>
      <c r="F25" s="8">
        <v>2226</v>
      </c>
      <c r="G25" s="7">
        <v>1071</v>
      </c>
      <c r="H25" s="6">
        <f>F25-G25</f>
        <v>1155</v>
      </c>
      <c r="I25" s="5">
        <f t="shared" si="4"/>
        <v>456</v>
      </c>
      <c r="J25" s="4">
        <f t="shared" si="4"/>
        <v>-192</v>
      </c>
      <c r="K25" s="3">
        <f>I25-J25</f>
        <v>648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108</v>
      </c>
      <c r="D29" s="38">
        <v>159</v>
      </c>
      <c r="E29" s="9">
        <f>C29-D29</f>
        <v>-51</v>
      </c>
      <c r="F29" s="38">
        <v>540</v>
      </c>
      <c r="G29" s="38">
        <v>103</v>
      </c>
      <c r="H29" s="9">
        <f>F29-G29</f>
        <v>437</v>
      </c>
      <c r="I29" s="5">
        <f t="shared" ref="I29:J31" si="5">F29-C29</f>
        <v>432</v>
      </c>
      <c r="J29" s="4">
        <f t="shared" si="5"/>
        <v>-56</v>
      </c>
      <c r="K29" s="11">
        <f>I29-J29</f>
        <v>488</v>
      </c>
      <c r="M29" s="103"/>
      <c r="N29" s="103"/>
      <c r="P29" s="2"/>
      <c r="Q29" s="2"/>
    </row>
    <row r="30" spans="2:17">
      <c r="B30" s="10" t="s">
        <v>21</v>
      </c>
      <c r="C30" s="38">
        <v>58</v>
      </c>
      <c r="D30" s="38">
        <v>146</v>
      </c>
      <c r="E30" s="9">
        <f>C30-D30</f>
        <v>-88</v>
      </c>
      <c r="F30" s="38">
        <v>58</v>
      </c>
      <c r="G30" s="38">
        <v>146</v>
      </c>
      <c r="H30" s="9">
        <f>F30-G30</f>
        <v>-88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744</v>
      </c>
      <c r="D31" s="38">
        <v>2184</v>
      </c>
      <c r="E31" s="9">
        <f>C31-D31</f>
        <v>-1440</v>
      </c>
      <c r="F31" s="38">
        <v>823</v>
      </c>
      <c r="G31" s="38">
        <v>2843</v>
      </c>
      <c r="H31" s="9">
        <f>F31-G31</f>
        <v>-2020</v>
      </c>
      <c r="I31" s="5">
        <f t="shared" si="5"/>
        <v>79</v>
      </c>
      <c r="J31" s="4">
        <f t="shared" si="5"/>
        <v>659</v>
      </c>
      <c r="K31" s="3">
        <f>I31-J31</f>
        <v>-580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87391</v>
      </c>
      <c r="E35" s="7">
        <v>101091</v>
      </c>
      <c r="F35" s="9">
        <f t="shared" ref="F35:F48" si="6">D35-E35</f>
        <v>-13700</v>
      </c>
      <c r="G35" s="8">
        <v>103620</v>
      </c>
      <c r="H35" s="7">
        <v>118885</v>
      </c>
      <c r="I35" s="19">
        <f t="shared" ref="I35:I48" si="7">G35-H35</f>
        <v>-15265</v>
      </c>
      <c r="J35" s="5">
        <f t="shared" ref="J35:K48" si="8">G35-D35</f>
        <v>16229</v>
      </c>
      <c r="K35" s="4">
        <f t="shared" si="8"/>
        <v>17794</v>
      </c>
      <c r="L35" s="11">
        <f t="shared" ref="L35:L48" si="9">J35-K35</f>
        <v>-1565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107753</v>
      </c>
      <c r="E37" s="7">
        <v>15025</v>
      </c>
      <c r="F37" s="9">
        <f t="shared" si="6"/>
        <v>92728</v>
      </c>
      <c r="G37" s="8">
        <v>118286</v>
      </c>
      <c r="H37" s="7">
        <v>23826</v>
      </c>
      <c r="I37" s="19">
        <f t="shared" si="7"/>
        <v>94460</v>
      </c>
      <c r="J37" s="5">
        <f t="shared" si="8"/>
        <v>10533</v>
      </c>
      <c r="K37" s="4">
        <f t="shared" si="8"/>
        <v>8801</v>
      </c>
      <c r="L37" s="11">
        <f t="shared" si="9"/>
        <v>1732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42852</v>
      </c>
      <c r="E38" s="7">
        <v>34387</v>
      </c>
      <c r="F38" s="9">
        <f t="shared" si="6"/>
        <v>8465</v>
      </c>
      <c r="G38" s="8">
        <v>43395</v>
      </c>
      <c r="H38" s="7">
        <v>38328</v>
      </c>
      <c r="I38" s="19">
        <f t="shared" si="7"/>
        <v>5067</v>
      </c>
      <c r="J38" s="5">
        <f t="shared" si="8"/>
        <v>543</v>
      </c>
      <c r="K38" s="4">
        <f t="shared" si="8"/>
        <v>3941</v>
      </c>
      <c r="L38" s="11">
        <f t="shared" si="9"/>
        <v>-3398</v>
      </c>
      <c r="M38" s="103"/>
      <c r="N38" s="103"/>
      <c r="P38" s="2"/>
      <c r="Q38" s="2"/>
    </row>
    <row r="39" spans="2:21">
      <c r="B39" s="95"/>
      <c r="C39" s="10" t="s">
        <v>145</v>
      </c>
      <c r="D39" s="8">
        <v>62068</v>
      </c>
      <c r="E39" s="7">
        <v>50003</v>
      </c>
      <c r="F39" s="9">
        <f t="shared" si="6"/>
        <v>12065</v>
      </c>
      <c r="G39" s="8">
        <v>67486</v>
      </c>
      <c r="H39" s="7">
        <v>60334</v>
      </c>
      <c r="I39" s="19">
        <f t="shared" si="7"/>
        <v>7152</v>
      </c>
      <c r="J39" s="5">
        <f t="shared" si="8"/>
        <v>5418</v>
      </c>
      <c r="K39" s="4">
        <f t="shared" si="8"/>
        <v>10331</v>
      </c>
      <c r="L39" s="11">
        <f t="shared" si="9"/>
        <v>-4913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112179</v>
      </c>
      <c r="E40" s="30">
        <v>66056</v>
      </c>
      <c r="F40" s="32">
        <f t="shared" si="6"/>
        <v>46123</v>
      </c>
      <c r="G40" s="31">
        <v>126402</v>
      </c>
      <c r="H40" s="30">
        <v>80443</v>
      </c>
      <c r="I40" s="19">
        <f t="shared" si="7"/>
        <v>45959</v>
      </c>
      <c r="J40" s="5">
        <f t="shared" si="8"/>
        <v>14223</v>
      </c>
      <c r="K40" s="4">
        <f t="shared" si="8"/>
        <v>14387</v>
      </c>
      <c r="L40" s="11">
        <f t="shared" si="9"/>
        <v>-164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145022</v>
      </c>
      <c r="E41" s="26">
        <v>97824</v>
      </c>
      <c r="F41" s="28">
        <f t="shared" si="6"/>
        <v>47198</v>
      </c>
      <c r="G41" s="27">
        <v>170380</v>
      </c>
      <c r="H41" s="26">
        <v>125491</v>
      </c>
      <c r="I41" s="6">
        <f t="shared" si="7"/>
        <v>44889</v>
      </c>
      <c r="J41" s="25">
        <f t="shared" si="8"/>
        <v>25358</v>
      </c>
      <c r="K41" s="24">
        <f t="shared" si="8"/>
        <v>27667</v>
      </c>
      <c r="L41" s="3">
        <f t="shared" si="9"/>
        <v>-2309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129090</v>
      </c>
      <c r="E42" s="15">
        <v>100058</v>
      </c>
      <c r="F42" s="17">
        <f t="shared" si="6"/>
        <v>29032</v>
      </c>
      <c r="G42" s="16">
        <v>140177</v>
      </c>
      <c r="H42" s="15">
        <v>125018</v>
      </c>
      <c r="I42" s="22">
        <f t="shared" si="7"/>
        <v>15159</v>
      </c>
      <c r="J42" s="13">
        <f t="shared" si="8"/>
        <v>11087</v>
      </c>
      <c r="K42" s="12">
        <f t="shared" si="8"/>
        <v>24960</v>
      </c>
      <c r="L42" s="21">
        <f t="shared" si="9"/>
        <v>-13873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109872</v>
      </c>
      <c r="E44" s="7">
        <v>26129</v>
      </c>
      <c r="F44" s="9">
        <f t="shared" si="6"/>
        <v>83743</v>
      </c>
      <c r="G44" s="8">
        <v>114897</v>
      </c>
      <c r="H44" s="7">
        <v>33964</v>
      </c>
      <c r="I44" s="19">
        <f t="shared" si="7"/>
        <v>80933</v>
      </c>
      <c r="J44" s="5">
        <f t="shared" si="8"/>
        <v>5025</v>
      </c>
      <c r="K44" s="4">
        <f t="shared" si="8"/>
        <v>7835</v>
      </c>
      <c r="L44" s="11">
        <f t="shared" si="9"/>
        <v>-2810</v>
      </c>
      <c r="M44" s="103"/>
      <c r="N44" s="103"/>
      <c r="P44" s="2"/>
      <c r="Q44" s="2"/>
    </row>
    <row r="45" spans="2:21">
      <c r="B45" s="84"/>
      <c r="C45" s="20" t="s">
        <v>156</v>
      </c>
      <c r="D45" s="16">
        <v>26064</v>
      </c>
      <c r="E45" s="15">
        <v>36464</v>
      </c>
      <c r="F45" s="17">
        <f t="shared" si="6"/>
        <v>-10400</v>
      </c>
      <c r="G45" s="16">
        <v>26619</v>
      </c>
      <c r="H45" s="15">
        <v>40279</v>
      </c>
      <c r="I45" s="19">
        <f t="shared" si="7"/>
        <v>-13660</v>
      </c>
      <c r="J45" s="13">
        <f t="shared" si="8"/>
        <v>555</v>
      </c>
      <c r="K45" s="12">
        <f t="shared" si="8"/>
        <v>3815</v>
      </c>
      <c r="L45" s="11">
        <f t="shared" si="9"/>
        <v>-3260</v>
      </c>
      <c r="M45" s="103"/>
      <c r="N45" s="103"/>
      <c r="P45" s="2"/>
      <c r="Q45" s="2"/>
    </row>
    <row r="46" spans="2:21">
      <c r="B46" s="84"/>
      <c r="C46" s="10" t="s">
        <v>145</v>
      </c>
      <c r="D46" s="16">
        <v>39602</v>
      </c>
      <c r="E46" s="15">
        <v>57328</v>
      </c>
      <c r="F46" s="17">
        <f t="shared" si="6"/>
        <v>-17726</v>
      </c>
      <c r="G46" s="16">
        <v>41594</v>
      </c>
      <c r="H46" s="15">
        <v>61620</v>
      </c>
      <c r="I46" s="19">
        <f t="shared" si="7"/>
        <v>-20026</v>
      </c>
      <c r="J46" s="13">
        <f t="shared" si="8"/>
        <v>1992</v>
      </c>
      <c r="K46" s="12">
        <f t="shared" si="8"/>
        <v>4292</v>
      </c>
      <c r="L46" s="11">
        <f t="shared" si="9"/>
        <v>-2300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119546</v>
      </c>
      <c r="E47" s="15">
        <v>127420</v>
      </c>
      <c r="F47" s="17">
        <f t="shared" si="6"/>
        <v>-7874</v>
      </c>
      <c r="G47" s="16">
        <v>136206</v>
      </c>
      <c r="H47" s="15">
        <v>142043</v>
      </c>
      <c r="I47" s="14">
        <f t="shared" si="7"/>
        <v>-5837</v>
      </c>
      <c r="J47" s="13">
        <f t="shared" si="8"/>
        <v>16660</v>
      </c>
      <c r="K47" s="12">
        <f t="shared" si="8"/>
        <v>14623</v>
      </c>
      <c r="L47" s="11">
        <f t="shared" si="9"/>
        <v>2037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156145</v>
      </c>
      <c r="E48" s="7">
        <v>184123</v>
      </c>
      <c r="F48" s="9">
        <f t="shared" si="6"/>
        <v>-27978</v>
      </c>
      <c r="G48" s="8">
        <v>193438</v>
      </c>
      <c r="H48" s="7">
        <v>207137</v>
      </c>
      <c r="I48" s="6">
        <f t="shared" si="7"/>
        <v>-13699</v>
      </c>
      <c r="J48" s="5">
        <f t="shared" si="8"/>
        <v>37293</v>
      </c>
      <c r="K48" s="4">
        <f t="shared" si="8"/>
        <v>23014</v>
      </c>
      <c r="L48" s="3">
        <f t="shared" si="9"/>
        <v>14279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169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2736798990</v>
      </c>
      <c r="D5" s="68">
        <v>1069820532</v>
      </c>
      <c r="E5" s="72">
        <f>C5-D5</f>
        <v>1666978458</v>
      </c>
      <c r="F5" s="104">
        <f>(C9+D9)/114683454819/2</f>
        <v>0.32413338066653241</v>
      </c>
      <c r="H5" s="71" t="s">
        <v>40</v>
      </c>
      <c r="I5" s="71" t="s">
        <v>39</v>
      </c>
      <c r="J5" s="108">
        <f>I6-H6</f>
        <v>0</v>
      </c>
      <c r="K5" s="109" t="s">
        <v>165</v>
      </c>
      <c r="L5" s="77">
        <v>10512.06</v>
      </c>
      <c r="M5" s="103"/>
      <c r="N5" s="103"/>
    </row>
    <row r="6" spans="2:17" ht="15.6" thickBot="1">
      <c r="B6" s="10" t="s">
        <v>38</v>
      </c>
      <c r="C6" s="69">
        <v>6536444026</v>
      </c>
      <c r="D6" s="68">
        <v>5324978806</v>
      </c>
      <c r="E6" s="70">
        <f>C6-D6</f>
        <v>1211465220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581364130</v>
      </c>
      <c r="D7" s="68">
        <v>1043671790</v>
      </c>
      <c r="E7" s="67">
        <f>C7-D7</f>
        <v>-462307660</v>
      </c>
      <c r="F7" s="106"/>
      <c r="H7" s="113"/>
      <c r="I7" s="113"/>
      <c r="J7" s="108"/>
      <c r="K7" s="111"/>
      <c r="L7" s="11">
        <v>10394</v>
      </c>
      <c r="M7" s="103"/>
      <c r="N7" s="103"/>
      <c r="P7" s="66"/>
      <c r="Q7" s="2"/>
    </row>
    <row r="8" spans="2:17" ht="15.6" thickBot="1">
      <c r="B8" s="10" t="s">
        <v>4</v>
      </c>
      <c r="C8" s="65">
        <v>28581071497</v>
      </c>
      <c r="D8" s="64">
        <v>28471322063</v>
      </c>
      <c r="E8" s="63">
        <f>C8-D8</f>
        <v>109749434</v>
      </c>
      <c r="F8" s="106"/>
      <c r="K8" s="62"/>
      <c r="L8" s="115">
        <f>L7-L5</f>
        <v>-118.05999999999949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38435678643</v>
      </c>
      <c r="D9" s="60">
        <f>D5+D6+D7+D8</f>
        <v>35909793191</v>
      </c>
      <c r="E9" s="59">
        <f>E5+E6+E7+E8</f>
        <v>2525885452</v>
      </c>
      <c r="F9" s="107"/>
      <c r="H9" s="114" t="s">
        <v>36</v>
      </c>
      <c r="I9" s="114"/>
      <c r="J9" s="81" t="s">
        <v>100</v>
      </c>
      <c r="K9" s="57" t="s">
        <v>168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12775</v>
      </c>
      <c r="D13" s="7">
        <v>13618</v>
      </c>
      <c r="E13" s="9">
        <f t="shared" ref="E13:E19" si="0">C13-D13</f>
        <v>-843</v>
      </c>
      <c r="F13" s="8">
        <v>13922</v>
      </c>
      <c r="G13" s="7">
        <v>13942</v>
      </c>
      <c r="H13" s="19">
        <f t="shared" ref="H13:H19" si="1">F13-G13</f>
        <v>-20</v>
      </c>
      <c r="I13" s="5">
        <f t="shared" ref="I13:J19" si="2">F13-C13</f>
        <v>1147</v>
      </c>
      <c r="J13" s="4">
        <f t="shared" si="2"/>
        <v>324</v>
      </c>
      <c r="K13" s="11">
        <f t="shared" ref="K13:K19" si="3">I13-J13</f>
        <v>823</v>
      </c>
      <c r="M13" s="103"/>
      <c r="N13" s="103"/>
      <c r="P13" s="2"/>
      <c r="Q13" s="2"/>
    </row>
    <row r="14" spans="2:17" ht="15">
      <c r="B14" s="10" t="s">
        <v>5</v>
      </c>
      <c r="C14" s="8">
        <v>2212</v>
      </c>
      <c r="D14" s="7">
        <v>32970</v>
      </c>
      <c r="E14" s="9">
        <f t="shared" si="0"/>
        <v>-30758</v>
      </c>
      <c r="F14" s="8">
        <v>2175</v>
      </c>
      <c r="G14" s="7">
        <v>32819</v>
      </c>
      <c r="H14" s="19">
        <f t="shared" si="1"/>
        <v>-30644</v>
      </c>
      <c r="I14" s="5">
        <f t="shared" si="2"/>
        <v>-37</v>
      </c>
      <c r="J14" s="4">
        <f t="shared" si="2"/>
        <v>-151</v>
      </c>
      <c r="K14" s="11">
        <f t="shared" si="3"/>
        <v>114</v>
      </c>
      <c r="M14" s="103"/>
      <c r="N14" s="103"/>
      <c r="P14" s="2"/>
      <c r="Q14" s="2"/>
    </row>
    <row r="15" spans="2:17" ht="15">
      <c r="B15" s="53" t="s">
        <v>4</v>
      </c>
      <c r="C15" s="51">
        <v>77463</v>
      </c>
      <c r="D15" s="50">
        <v>23836</v>
      </c>
      <c r="E15" s="52">
        <f t="shared" si="0"/>
        <v>53627</v>
      </c>
      <c r="F15" s="51">
        <v>75761</v>
      </c>
      <c r="G15" s="50">
        <v>27063</v>
      </c>
      <c r="H15" s="49">
        <f t="shared" si="1"/>
        <v>48698</v>
      </c>
      <c r="I15" s="47">
        <f t="shared" si="2"/>
        <v>-1702</v>
      </c>
      <c r="J15" s="46">
        <f t="shared" si="2"/>
        <v>3227</v>
      </c>
      <c r="K15" s="11">
        <f t="shared" si="3"/>
        <v>-4929</v>
      </c>
      <c r="M15" s="103"/>
      <c r="N15" s="103"/>
      <c r="P15" s="2"/>
      <c r="Q15" s="2"/>
    </row>
    <row r="16" spans="2:17">
      <c r="B16" s="20" t="s">
        <v>149</v>
      </c>
      <c r="C16" s="51">
        <v>42659</v>
      </c>
      <c r="D16" s="50">
        <v>43503</v>
      </c>
      <c r="E16" s="52">
        <f t="shared" si="0"/>
        <v>-844</v>
      </c>
      <c r="F16" s="51">
        <v>42012</v>
      </c>
      <c r="G16" s="50">
        <v>43913</v>
      </c>
      <c r="H16" s="49">
        <f t="shared" si="1"/>
        <v>-1901</v>
      </c>
      <c r="I16" s="47">
        <f t="shared" si="2"/>
        <v>-647</v>
      </c>
      <c r="J16" s="46">
        <f t="shared" si="2"/>
        <v>410</v>
      </c>
      <c r="K16" s="11">
        <f t="shared" si="3"/>
        <v>-1057</v>
      </c>
      <c r="M16" s="103"/>
      <c r="N16" s="103"/>
      <c r="P16" s="2"/>
      <c r="Q16" s="2"/>
    </row>
    <row r="17" spans="2:17">
      <c r="B17" s="53" t="s">
        <v>166</v>
      </c>
      <c r="C17" s="51">
        <v>57104</v>
      </c>
      <c r="D17" s="50">
        <v>51458</v>
      </c>
      <c r="E17" s="52">
        <f t="shared" si="0"/>
        <v>5646</v>
      </c>
      <c r="F17" s="51">
        <v>57896</v>
      </c>
      <c r="G17" s="50">
        <v>52509</v>
      </c>
      <c r="H17" s="49">
        <f t="shared" si="1"/>
        <v>5387</v>
      </c>
      <c r="I17" s="47">
        <f t="shared" si="2"/>
        <v>792</v>
      </c>
      <c r="J17" s="46">
        <f t="shared" si="2"/>
        <v>1051</v>
      </c>
      <c r="K17" s="11">
        <f t="shared" si="3"/>
        <v>-259</v>
      </c>
      <c r="M17" s="103"/>
      <c r="N17" s="103"/>
      <c r="P17" s="2"/>
      <c r="Q17" s="2"/>
    </row>
    <row r="18" spans="2:17" ht="30">
      <c r="B18" s="48" t="s">
        <v>1</v>
      </c>
      <c r="C18" s="8">
        <v>46993</v>
      </c>
      <c r="D18" s="7">
        <v>47986</v>
      </c>
      <c r="E18" s="9">
        <f t="shared" si="0"/>
        <v>-993</v>
      </c>
      <c r="F18" s="8">
        <v>48185</v>
      </c>
      <c r="G18" s="7">
        <v>48990</v>
      </c>
      <c r="H18" s="19">
        <f t="shared" si="1"/>
        <v>-805</v>
      </c>
      <c r="I18" s="47">
        <f t="shared" si="2"/>
        <v>1192</v>
      </c>
      <c r="J18" s="46">
        <f t="shared" si="2"/>
        <v>1004</v>
      </c>
      <c r="K18" s="11">
        <f t="shared" si="3"/>
        <v>188</v>
      </c>
      <c r="M18" s="103"/>
      <c r="N18" s="103"/>
      <c r="P18" s="2"/>
      <c r="Q18" s="2"/>
    </row>
    <row r="19" spans="2:17" ht="15.6" thickBot="1">
      <c r="B19" s="10" t="s">
        <v>0</v>
      </c>
      <c r="C19" s="8">
        <v>65538</v>
      </c>
      <c r="D19" s="7">
        <v>59320</v>
      </c>
      <c r="E19" s="9">
        <f t="shared" si="0"/>
        <v>6218</v>
      </c>
      <c r="F19" s="8">
        <v>66677</v>
      </c>
      <c r="G19" s="7">
        <v>60523</v>
      </c>
      <c r="H19" s="6">
        <f t="shared" si="1"/>
        <v>6154</v>
      </c>
      <c r="I19" s="45">
        <f t="shared" si="2"/>
        <v>1139</v>
      </c>
      <c r="J19" s="4">
        <f t="shared" si="2"/>
        <v>1203</v>
      </c>
      <c r="K19" s="3">
        <f t="shared" si="3"/>
        <v>-64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13787</v>
      </c>
      <c r="D23" s="7">
        <v>4442</v>
      </c>
      <c r="E23" s="9">
        <f>C23-D23</f>
        <v>9345</v>
      </c>
      <c r="F23" s="8">
        <v>12940</v>
      </c>
      <c r="G23" s="7">
        <v>5131</v>
      </c>
      <c r="H23" s="19">
        <f>F23-G23</f>
        <v>7809</v>
      </c>
      <c r="I23" s="5">
        <f t="shared" ref="I23:J25" si="4">F23-C23</f>
        <v>-847</v>
      </c>
      <c r="J23" s="4">
        <f t="shared" si="4"/>
        <v>689</v>
      </c>
      <c r="K23" s="11">
        <f>I23-J23</f>
        <v>-1536</v>
      </c>
      <c r="M23" s="103"/>
      <c r="N23" s="103"/>
      <c r="P23" s="2"/>
      <c r="Q23" s="2"/>
    </row>
    <row r="24" spans="2:17" ht="15">
      <c r="B24" s="10" t="s">
        <v>5</v>
      </c>
      <c r="C24" s="8">
        <v>323</v>
      </c>
      <c r="D24" s="7">
        <v>0</v>
      </c>
      <c r="E24" s="9">
        <f>C24-D24</f>
        <v>323</v>
      </c>
      <c r="F24" s="8">
        <v>323</v>
      </c>
      <c r="G24" s="7">
        <v>0</v>
      </c>
      <c r="H24" s="19">
        <f>F24-G24</f>
        <v>323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2226</v>
      </c>
      <c r="D25" s="7">
        <v>1071</v>
      </c>
      <c r="E25" s="9">
        <f>C25-D25</f>
        <v>1155</v>
      </c>
      <c r="F25" s="8">
        <v>2585</v>
      </c>
      <c r="G25" s="7">
        <v>2596</v>
      </c>
      <c r="H25" s="6">
        <f>F25-G25</f>
        <v>-11</v>
      </c>
      <c r="I25" s="5">
        <f t="shared" si="4"/>
        <v>359</v>
      </c>
      <c r="J25" s="4">
        <f t="shared" si="4"/>
        <v>1525</v>
      </c>
      <c r="K25" s="3">
        <f>I25-J25</f>
        <v>-1166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540</v>
      </c>
      <c r="D29" s="38">
        <v>103</v>
      </c>
      <c r="E29" s="9">
        <f>C29-D29</f>
        <v>437</v>
      </c>
      <c r="F29" s="38">
        <v>499</v>
      </c>
      <c r="G29" s="38">
        <v>141</v>
      </c>
      <c r="H29" s="9">
        <f>F29-G29</f>
        <v>358</v>
      </c>
      <c r="I29" s="5">
        <f t="shared" ref="I29:J31" si="5">F29-C29</f>
        <v>-41</v>
      </c>
      <c r="J29" s="4">
        <f t="shared" si="5"/>
        <v>38</v>
      </c>
      <c r="K29" s="11">
        <f>I29-J29</f>
        <v>-79</v>
      </c>
      <c r="M29" s="103"/>
      <c r="N29" s="103"/>
      <c r="P29" s="2"/>
      <c r="Q29" s="2"/>
    </row>
    <row r="30" spans="2:17">
      <c r="B30" s="10" t="s">
        <v>21</v>
      </c>
      <c r="C30" s="38">
        <v>58</v>
      </c>
      <c r="D30" s="38">
        <v>146</v>
      </c>
      <c r="E30" s="9">
        <f>C30-D30</f>
        <v>-88</v>
      </c>
      <c r="F30" s="38">
        <v>58</v>
      </c>
      <c r="G30" s="38">
        <v>146</v>
      </c>
      <c r="H30" s="9">
        <f>F30-G30</f>
        <v>-88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823</v>
      </c>
      <c r="D31" s="38">
        <v>2843</v>
      </c>
      <c r="E31" s="9">
        <f>C31-D31</f>
        <v>-2020</v>
      </c>
      <c r="F31" s="38">
        <v>841</v>
      </c>
      <c r="G31" s="38">
        <v>3167</v>
      </c>
      <c r="H31" s="9">
        <f>F31-G31</f>
        <v>-2326</v>
      </c>
      <c r="I31" s="5">
        <f t="shared" si="5"/>
        <v>18</v>
      </c>
      <c r="J31" s="4">
        <f t="shared" si="5"/>
        <v>324</v>
      </c>
      <c r="K31" s="3">
        <f>I31-J31</f>
        <v>-306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103620</v>
      </c>
      <c r="E35" s="7">
        <v>118885</v>
      </c>
      <c r="F35" s="9">
        <f t="shared" ref="F35:F48" si="6">D35-E35</f>
        <v>-15265</v>
      </c>
      <c r="G35" s="8">
        <v>119333</v>
      </c>
      <c r="H35" s="7">
        <v>134121</v>
      </c>
      <c r="I35" s="19">
        <f t="shared" ref="I35:I48" si="7">G35-H35</f>
        <v>-14788</v>
      </c>
      <c r="J35" s="5">
        <f t="shared" ref="J35:K48" si="8">G35-D35</f>
        <v>15713</v>
      </c>
      <c r="K35" s="4">
        <f t="shared" si="8"/>
        <v>15236</v>
      </c>
      <c r="L35" s="11">
        <f t="shared" ref="L35:L48" si="9">J35-K35</f>
        <v>477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118286</v>
      </c>
      <c r="E37" s="7">
        <v>23826</v>
      </c>
      <c r="F37" s="9">
        <f t="shared" si="6"/>
        <v>94460</v>
      </c>
      <c r="G37" s="8">
        <v>119830</v>
      </c>
      <c r="H37" s="7">
        <v>27104</v>
      </c>
      <c r="I37" s="19">
        <f t="shared" si="7"/>
        <v>92726</v>
      </c>
      <c r="J37" s="5">
        <f t="shared" si="8"/>
        <v>1544</v>
      </c>
      <c r="K37" s="4">
        <f t="shared" si="8"/>
        <v>3278</v>
      </c>
      <c r="L37" s="11">
        <f t="shared" si="9"/>
        <v>-1734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43395</v>
      </c>
      <c r="E38" s="7">
        <v>38328</v>
      </c>
      <c r="F38" s="9">
        <f t="shared" si="6"/>
        <v>5067</v>
      </c>
      <c r="G38" s="8">
        <v>47207</v>
      </c>
      <c r="H38" s="7">
        <v>42341</v>
      </c>
      <c r="I38" s="19">
        <f t="shared" si="7"/>
        <v>4866</v>
      </c>
      <c r="J38" s="5">
        <f t="shared" si="8"/>
        <v>3812</v>
      </c>
      <c r="K38" s="4">
        <f t="shared" si="8"/>
        <v>4013</v>
      </c>
      <c r="L38" s="11">
        <f t="shared" si="9"/>
        <v>-201</v>
      </c>
      <c r="M38" s="103"/>
      <c r="N38" s="103"/>
      <c r="P38" s="2"/>
      <c r="Q38" s="2"/>
    </row>
    <row r="39" spans="2:21">
      <c r="B39" s="95"/>
      <c r="C39" s="10" t="s">
        <v>166</v>
      </c>
      <c r="D39" s="8">
        <v>67486</v>
      </c>
      <c r="E39" s="7">
        <v>60334</v>
      </c>
      <c r="F39" s="9">
        <f t="shared" si="6"/>
        <v>7152</v>
      </c>
      <c r="G39" s="8">
        <v>71936</v>
      </c>
      <c r="H39" s="7">
        <v>64272</v>
      </c>
      <c r="I39" s="19">
        <f t="shared" si="7"/>
        <v>7664</v>
      </c>
      <c r="J39" s="5">
        <f t="shared" si="8"/>
        <v>4450</v>
      </c>
      <c r="K39" s="4">
        <f t="shared" si="8"/>
        <v>3938</v>
      </c>
      <c r="L39" s="11">
        <f t="shared" si="9"/>
        <v>512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126402</v>
      </c>
      <c r="E40" s="30">
        <v>80443</v>
      </c>
      <c r="F40" s="32">
        <f t="shared" si="6"/>
        <v>45959</v>
      </c>
      <c r="G40" s="31">
        <v>137353</v>
      </c>
      <c r="H40" s="30">
        <v>102874</v>
      </c>
      <c r="I40" s="19">
        <f t="shared" si="7"/>
        <v>34479</v>
      </c>
      <c r="J40" s="5">
        <f t="shared" si="8"/>
        <v>10951</v>
      </c>
      <c r="K40" s="4">
        <f t="shared" si="8"/>
        <v>22431</v>
      </c>
      <c r="L40" s="11">
        <f t="shared" si="9"/>
        <v>-11480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170380</v>
      </c>
      <c r="E41" s="26">
        <v>125491</v>
      </c>
      <c r="F41" s="28">
        <f t="shared" si="6"/>
        <v>44889</v>
      </c>
      <c r="G41" s="27">
        <v>185587</v>
      </c>
      <c r="H41" s="26">
        <v>154426</v>
      </c>
      <c r="I41" s="6">
        <f t="shared" si="7"/>
        <v>31161</v>
      </c>
      <c r="J41" s="25">
        <f t="shared" si="8"/>
        <v>15207</v>
      </c>
      <c r="K41" s="24">
        <f t="shared" si="8"/>
        <v>28935</v>
      </c>
      <c r="L41" s="3">
        <f t="shared" si="9"/>
        <v>-13728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140177</v>
      </c>
      <c r="E42" s="15">
        <v>125018</v>
      </c>
      <c r="F42" s="17">
        <f t="shared" si="6"/>
        <v>15159</v>
      </c>
      <c r="G42" s="16">
        <v>151139</v>
      </c>
      <c r="H42" s="15">
        <v>118191</v>
      </c>
      <c r="I42" s="22">
        <f t="shared" si="7"/>
        <v>32948</v>
      </c>
      <c r="J42" s="13">
        <f t="shared" si="8"/>
        <v>10962</v>
      </c>
      <c r="K42" s="12">
        <f t="shared" si="8"/>
        <v>-6827</v>
      </c>
      <c r="L42" s="21">
        <f t="shared" si="9"/>
        <v>17789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114897</v>
      </c>
      <c r="E44" s="7">
        <v>33964</v>
      </c>
      <c r="F44" s="9">
        <f t="shared" si="6"/>
        <v>80933</v>
      </c>
      <c r="G44" s="8">
        <v>118640</v>
      </c>
      <c r="H44" s="7">
        <v>38087</v>
      </c>
      <c r="I44" s="19">
        <f t="shared" si="7"/>
        <v>80553</v>
      </c>
      <c r="J44" s="5">
        <f t="shared" si="8"/>
        <v>3743</v>
      </c>
      <c r="K44" s="4">
        <f t="shared" si="8"/>
        <v>4123</v>
      </c>
      <c r="L44" s="11">
        <f t="shared" si="9"/>
        <v>-380</v>
      </c>
      <c r="M44" s="103"/>
      <c r="N44" s="103"/>
      <c r="P44" s="2"/>
      <c r="Q44" s="2"/>
    </row>
    <row r="45" spans="2:21">
      <c r="B45" s="84"/>
      <c r="C45" s="20" t="s">
        <v>167</v>
      </c>
      <c r="D45" s="16">
        <v>26619</v>
      </c>
      <c r="E45" s="15">
        <v>40279</v>
      </c>
      <c r="F45" s="17">
        <f t="shared" si="6"/>
        <v>-13660</v>
      </c>
      <c r="G45" s="16">
        <v>24137</v>
      </c>
      <c r="H45" s="15">
        <v>45972</v>
      </c>
      <c r="I45" s="19">
        <f t="shared" si="7"/>
        <v>-21835</v>
      </c>
      <c r="J45" s="13">
        <f t="shared" si="8"/>
        <v>-2482</v>
      </c>
      <c r="K45" s="12">
        <f t="shared" si="8"/>
        <v>5693</v>
      </c>
      <c r="L45" s="11">
        <f t="shared" si="9"/>
        <v>-8175</v>
      </c>
      <c r="M45" s="103"/>
      <c r="N45" s="103"/>
      <c r="P45" s="2"/>
      <c r="Q45" s="2"/>
    </row>
    <row r="46" spans="2:21">
      <c r="B46" s="84"/>
      <c r="C46" s="10" t="s">
        <v>166</v>
      </c>
      <c r="D46" s="16">
        <v>41594</v>
      </c>
      <c r="E46" s="15">
        <v>61620</v>
      </c>
      <c r="F46" s="17">
        <f t="shared" si="6"/>
        <v>-20026</v>
      </c>
      <c r="G46" s="16">
        <v>39978</v>
      </c>
      <c r="H46" s="15">
        <v>67454</v>
      </c>
      <c r="I46" s="19">
        <f t="shared" si="7"/>
        <v>-27476</v>
      </c>
      <c r="J46" s="13">
        <f t="shared" si="8"/>
        <v>-1616</v>
      </c>
      <c r="K46" s="12">
        <f t="shared" si="8"/>
        <v>5834</v>
      </c>
      <c r="L46" s="11">
        <f t="shared" si="9"/>
        <v>-7450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136206</v>
      </c>
      <c r="E47" s="15">
        <v>142043</v>
      </c>
      <c r="F47" s="17">
        <f t="shared" si="6"/>
        <v>-5837</v>
      </c>
      <c r="G47" s="16">
        <v>129576</v>
      </c>
      <c r="H47" s="15">
        <v>155293</v>
      </c>
      <c r="I47" s="14">
        <f t="shared" si="7"/>
        <v>-25717</v>
      </c>
      <c r="J47" s="13">
        <f t="shared" si="8"/>
        <v>-6630</v>
      </c>
      <c r="K47" s="12">
        <f t="shared" si="8"/>
        <v>13250</v>
      </c>
      <c r="L47" s="11">
        <f t="shared" si="9"/>
        <v>-19880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193438</v>
      </c>
      <c r="E48" s="7">
        <v>207137</v>
      </c>
      <c r="F48" s="9">
        <f t="shared" si="6"/>
        <v>-13699</v>
      </c>
      <c r="G48" s="8">
        <v>180734</v>
      </c>
      <c r="H48" s="7">
        <v>225605</v>
      </c>
      <c r="I48" s="6">
        <f t="shared" si="7"/>
        <v>-44871</v>
      </c>
      <c r="J48" s="5">
        <f t="shared" si="8"/>
        <v>-12704</v>
      </c>
      <c r="K48" s="4">
        <f t="shared" si="8"/>
        <v>18468</v>
      </c>
      <c r="L48" s="3">
        <f t="shared" si="9"/>
        <v>-31172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174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2061095360</v>
      </c>
      <c r="D5" s="68">
        <v>2001544476</v>
      </c>
      <c r="E5" s="72">
        <f>C5-D5</f>
        <v>59550884</v>
      </c>
      <c r="F5" s="104">
        <f>(C9+D9)/124947255267/2</f>
        <v>0.3370598252439001</v>
      </c>
      <c r="H5" s="71" t="s">
        <v>40</v>
      </c>
      <c r="I5" s="71" t="s">
        <v>39</v>
      </c>
      <c r="J5" s="108">
        <f>I6-H6</f>
        <v>0</v>
      </c>
      <c r="K5" s="116" t="s">
        <v>103</v>
      </c>
      <c r="L5" s="77">
        <v>10390.549999999999</v>
      </c>
      <c r="M5" s="103"/>
      <c r="N5" s="103"/>
    </row>
    <row r="6" spans="2:17" ht="15.6" thickBot="1">
      <c r="B6" s="10" t="s">
        <v>38</v>
      </c>
      <c r="C6" s="69">
        <v>5812448190</v>
      </c>
      <c r="D6" s="68">
        <v>5008357356</v>
      </c>
      <c r="E6" s="70">
        <f>C6-D6</f>
        <v>804090834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826680050</v>
      </c>
      <c r="D7" s="68">
        <v>1523840896</v>
      </c>
      <c r="E7" s="67">
        <f>C7-D7</f>
        <v>-697160846</v>
      </c>
      <c r="F7" s="106"/>
      <c r="H7" s="113"/>
      <c r="I7" s="113"/>
      <c r="J7" s="108"/>
      <c r="K7" s="111"/>
      <c r="L7" s="11">
        <v>10297</v>
      </c>
      <c r="M7" s="103"/>
      <c r="N7" s="103"/>
      <c r="P7" s="66"/>
      <c r="Q7" s="2"/>
    </row>
    <row r="8" spans="2:17" ht="15.6" thickBot="1">
      <c r="B8" s="10" t="s">
        <v>4</v>
      </c>
      <c r="C8" s="65">
        <v>32851714210</v>
      </c>
      <c r="D8" s="64">
        <v>34143719512</v>
      </c>
      <c r="E8" s="63">
        <f>C8-D8</f>
        <v>-1292005302</v>
      </c>
      <c r="F8" s="106"/>
      <c r="K8" s="62"/>
      <c r="L8" s="115">
        <f>L7-L5</f>
        <v>-93.549999999999272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41551937810</v>
      </c>
      <c r="D9" s="60">
        <f>D5+D6+D7+D8</f>
        <v>42677462240</v>
      </c>
      <c r="E9" s="59">
        <f>E5+E6+E7+E8</f>
        <v>-1125524430</v>
      </c>
      <c r="F9" s="107"/>
      <c r="H9" s="114" t="s">
        <v>36</v>
      </c>
      <c r="I9" s="114"/>
      <c r="J9" s="81" t="s">
        <v>63</v>
      </c>
      <c r="K9" s="82" t="s">
        <v>173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13922</v>
      </c>
      <c r="D13" s="7">
        <v>13942</v>
      </c>
      <c r="E13" s="9">
        <f t="shared" ref="E13:E19" si="0">C13-D13</f>
        <v>-20</v>
      </c>
      <c r="F13" s="8">
        <v>11614</v>
      </c>
      <c r="G13" s="7">
        <v>14227</v>
      </c>
      <c r="H13" s="19">
        <f t="shared" ref="H13:H19" si="1">F13-G13</f>
        <v>-2613</v>
      </c>
      <c r="I13" s="5">
        <f t="shared" ref="I13:J19" si="2">F13-C13</f>
        <v>-2308</v>
      </c>
      <c r="J13" s="4">
        <f t="shared" si="2"/>
        <v>285</v>
      </c>
      <c r="K13" s="11">
        <f t="shared" ref="K13:K19" si="3">I13-J13</f>
        <v>-2593</v>
      </c>
      <c r="M13" s="103"/>
      <c r="N13" s="103"/>
      <c r="P13" s="2"/>
      <c r="Q13" s="2"/>
    </row>
    <row r="14" spans="2:17" ht="15">
      <c r="B14" s="10" t="s">
        <v>5</v>
      </c>
      <c r="C14" s="8">
        <v>2175</v>
      </c>
      <c r="D14" s="7">
        <v>32819</v>
      </c>
      <c r="E14" s="9">
        <f t="shared" si="0"/>
        <v>-30644</v>
      </c>
      <c r="F14" s="8">
        <v>1949</v>
      </c>
      <c r="G14" s="7">
        <v>33283</v>
      </c>
      <c r="H14" s="19">
        <f t="shared" si="1"/>
        <v>-31334</v>
      </c>
      <c r="I14" s="5">
        <f t="shared" si="2"/>
        <v>-226</v>
      </c>
      <c r="J14" s="4">
        <f t="shared" si="2"/>
        <v>464</v>
      </c>
      <c r="K14" s="11">
        <f t="shared" si="3"/>
        <v>-690</v>
      </c>
      <c r="M14" s="103"/>
      <c r="N14" s="103"/>
      <c r="P14" s="2"/>
      <c r="Q14" s="2"/>
    </row>
    <row r="15" spans="2:17" ht="15">
      <c r="B15" s="53" t="s">
        <v>4</v>
      </c>
      <c r="C15" s="51">
        <v>75761</v>
      </c>
      <c r="D15" s="50">
        <v>27063</v>
      </c>
      <c r="E15" s="52">
        <f t="shared" si="0"/>
        <v>48698</v>
      </c>
      <c r="F15" s="51">
        <v>76546</v>
      </c>
      <c r="G15" s="50">
        <v>27275</v>
      </c>
      <c r="H15" s="49">
        <f t="shared" si="1"/>
        <v>49271</v>
      </c>
      <c r="I15" s="47">
        <f t="shared" si="2"/>
        <v>785</v>
      </c>
      <c r="J15" s="46">
        <f t="shared" si="2"/>
        <v>212</v>
      </c>
      <c r="K15" s="11">
        <f t="shared" si="3"/>
        <v>573</v>
      </c>
      <c r="M15" s="103"/>
      <c r="N15" s="103"/>
      <c r="P15" s="2"/>
      <c r="Q15" s="2"/>
    </row>
    <row r="16" spans="2:17">
      <c r="B16" s="20" t="s">
        <v>149</v>
      </c>
      <c r="C16" s="51">
        <v>42012</v>
      </c>
      <c r="D16" s="50">
        <v>43913</v>
      </c>
      <c r="E16" s="52">
        <f t="shared" si="0"/>
        <v>-1901</v>
      </c>
      <c r="F16" s="51">
        <v>42807</v>
      </c>
      <c r="G16" s="50">
        <v>42851</v>
      </c>
      <c r="H16" s="49">
        <f t="shared" si="1"/>
        <v>-44</v>
      </c>
      <c r="I16" s="47">
        <f t="shared" si="2"/>
        <v>795</v>
      </c>
      <c r="J16" s="46">
        <f t="shared" si="2"/>
        <v>-1062</v>
      </c>
      <c r="K16" s="11">
        <f t="shared" si="3"/>
        <v>1857</v>
      </c>
      <c r="M16" s="103"/>
      <c r="N16" s="103"/>
      <c r="P16" s="2"/>
      <c r="Q16" s="2"/>
    </row>
    <row r="17" spans="2:17">
      <c r="B17" s="53" t="s">
        <v>170</v>
      </c>
      <c r="C17" s="51">
        <v>57896</v>
      </c>
      <c r="D17" s="50">
        <v>52509</v>
      </c>
      <c r="E17" s="52">
        <f t="shared" si="0"/>
        <v>5387</v>
      </c>
      <c r="F17" s="51">
        <v>58190</v>
      </c>
      <c r="G17" s="50">
        <v>50534</v>
      </c>
      <c r="H17" s="49">
        <f t="shared" si="1"/>
        <v>7656</v>
      </c>
      <c r="I17" s="47">
        <f t="shared" si="2"/>
        <v>294</v>
      </c>
      <c r="J17" s="46">
        <f t="shared" si="2"/>
        <v>-1975</v>
      </c>
      <c r="K17" s="11">
        <f t="shared" si="3"/>
        <v>2269</v>
      </c>
      <c r="M17" s="103"/>
      <c r="N17" s="103"/>
      <c r="P17" s="2"/>
      <c r="Q17" s="2"/>
    </row>
    <row r="18" spans="2:17" ht="30">
      <c r="B18" s="48" t="s">
        <v>1</v>
      </c>
      <c r="C18" s="8">
        <v>48185</v>
      </c>
      <c r="D18" s="7">
        <v>48990</v>
      </c>
      <c r="E18" s="9">
        <f t="shared" si="0"/>
        <v>-805</v>
      </c>
      <c r="F18" s="8">
        <v>48109</v>
      </c>
      <c r="G18" s="7">
        <v>48473</v>
      </c>
      <c r="H18" s="19">
        <f t="shared" si="1"/>
        <v>-364</v>
      </c>
      <c r="I18" s="47">
        <f t="shared" si="2"/>
        <v>-76</v>
      </c>
      <c r="J18" s="46">
        <f t="shared" si="2"/>
        <v>-517</v>
      </c>
      <c r="K18" s="11">
        <f t="shared" si="3"/>
        <v>441</v>
      </c>
      <c r="M18" s="103"/>
      <c r="N18" s="103"/>
      <c r="P18" s="2"/>
      <c r="Q18" s="2"/>
    </row>
    <row r="19" spans="2:17" ht="15.6" thickBot="1">
      <c r="B19" s="10" t="s">
        <v>0</v>
      </c>
      <c r="C19" s="8">
        <v>66677</v>
      </c>
      <c r="D19" s="7">
        <v>60523</v>
      </c>
      <c r="E19" s="9">
        <f t="shared" si="0"/>
        <v>6154</v>
      </c>
      <c r="F19" s="8">
        <v>66760</v>
      </c>
      <c r="G19" s="7">
        <v>58841</v>
      </c>
      <c r="H19" s="6">
        <f t="shared" si="1"/>
        <v>7919</v>
      </c>
      <c r="I19" s="45">
        <f t="shared" si="2"/>
        <v>83</v>
      </c>
      <c r="J19" s="4">
        <f t="shared" si="2"/>
        <v>-1682</v>
      </c>
      <c r="K19" s="3">
        <f t="shared" si="3"/>
        <v>1765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12940</v>
      </c>
      <c r="D23" s="7">
        <v>5131</v>
      </c>
      <c r="E23" s="9">
        <f>C23-D23</f>
        <v>7809</v>
      </c>
      <c r="F23" s="8">
        <v>11197</v>
      </c>
      <c r="G23" s="7">
        <v>5332</v>
      </c>
      <c r="H23" s="19">
        <f>F23-G23</f>
        <v>5865</v>
      </c>
      <c r="I23" s="5">
        <f t="shared" ref="I23:J25" si="4">F23-C23</f>
        <v>-1743</v>
      </c>
      <c r="J23" s="4">
        <f t="shared" si="4"/>
        <v>201</v>
      </c>
      <c r="K23" s="11">
        <f>I23-J23</f>
        <v>-1944</v>
      </c>
      <c r="M23" s="103"/>
      <c r="N23" s="103"/>
      <c r="P23" s="2"/>
      <c r="Q23" s="2"/>
    </row>
    <row r="24" spans="2:17" ht="15">
      <c r="B24" s="10" t="s">
        <v>5</v>
      </c>
      <c r="C24" s="8">
        <v>323</v>
      </c>
      <c r="D24" s="7">
        <v>0</v>
      </c>
      <c r="E24" s="9">
        <f>C24-D24</f>
        <v>323</v>
      </c>
      <c r="F24" s="8">
        <v>323</v>
      </c>
      <c r="G24" s="7">
        <v>0</v>
      </c>
      <c r="H24" s="19">
        <f>F24-G24</f>
        <v>323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2585</v>
      </c>
      <c r="D25" s="7">
        <v>2596</v>
      </c>
      <c r="E25" s="9">
        <f>C25-D25</f>
        <v>-11</v>
      </c>
      <c r="F25" s="8">
        <v>2619</v>
      </c>
      <c r="G25" s="7">
        <v>3519</v>
      </c>
      <c r="H25" s="6">
        <f>F25-G25</f>
        <v>-900</v>
      </c>
      <c r="I25" s="5">
        <f t="shared" si="4"/>
        <v>34</v>
      </c>
      <c r="J25" s="4">
        <f t="shared" si="4"/>
        <v>923</v>
      </c>
      <c r="K25" s="3">
        <f>I25-J25</f>
        <v>-889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499</v>
      </c>
      <c r="D29" s="38">
        <v>141</v>
      </c>
      <c r="E29" s="9">
        <f>C29-D29</f>
        <v>358</v>
      </c>
      <c r="F29" s="38">
        <v>473</v>
      </c>
      <c r="G29" s="38">
        <v>177</v>
      </c>
      <c r="H29" s="9">
        <f>F29-G29</f>
        <v>296</v>
      </c>
      <c r="I29" s="5">
        <f t="shared" ref="I29:J31" si="5">F29-C29</f>
        <v>-26</v>
      </c>
      <c r="J29" s="4">
        <f t="shared" si="5"/>
        <v>36</v>
      </c>
      <c r="K29" s="11">
        <f>I29-J29</f>
        <v>-62</v>
      </c>
      <c r="M29" s="103"/>
      <c r="N29" s="103"/>
      <c r="P29" s="2"/>
      <c r="Q29" s="2"/>
    </row>
    <row r="30" spans="2:17">
      <c r="B30" s="10" t="s">
        <v>21</v>
      </c>
      <c r="C30" s="38">
        <v>58</v>
      </c>
      <c r="D30" s="38">
        <v>146</v>
      </c>
      <c r="E30" s="9">
        <f>C30-D30</f>
        <v>-88</v>
      </c>
      <c r="F30" s="38">
        <v>58</v>
      </c>
      <c r="G30" s="38">
        <v>146</v>
      </c>
      <c r="H30" s="9">
        <f>F30-G30</f>
        <v>-88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841</v>
      </c>
      <c r="D31" s="38">
        <v>3167</v>
      </c>
      <c r="E31" s="9">
        <f>C31-D31</f>
        <v>-2326</v>
      </c>
      <c r="F31" s="38">
        <v>784</v>
      </c>
      <c r="G31" s="38">
        <v>3267</v>
      </c>
      <c r="H31" s="9">
        <f>F31-G31</f>
        <v>-2483</v>
      </c>
      <c r="I31" s="5">
        <f t="shared" si="5"/>
        <v>-57</v>
      </c>
      <c r="J31" s="4">
        <f t="shared" si="5"/>
        <v>100</v>
      </c>
      <c r="K31" s="3">
        <f>I31-J31</f>
        <v>-157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119333</v>
      </c>
      <c r="E35" s="7">
        <v>134121</v>
      </c>
      <c r="F35" s="9">
        <f t="shared" ref="F35:F48" si="6">D35-E35</f>
        <v>-14788</v>
      </c>
      <c r="G35" s="8">
        <v>87047</v>
      </c>
      <c r="H35" s="7">
        <v>116988</v>
      </c>
      <c r="I35" s="19">
        <f t="shared" ref="I35:I48" si="7">G35-H35</f>
        <v>-29941</v>
      </c>
      <c r="J35" s="5">
        <f t="shared" ref="J35:K48" si="8">G35-D35</f>
        <v>-32286</v>
      </c>
      <c r="K35" s="4">
        <f t="shared" si="8"/>
        <v>-17133</v>
      </c>
      <c r="L35" s="11">
        <f t="shared" ref="L35:L48" si="9">J35-K35</f>
        <v>-15153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119830</v>
      </c>
      <c r="E37" s="7">
        <v>27104</v>
      </c>
      <c r="F37" s="9">
        <f t="shared" si="6"/>
        <v>92726</v>
      </c>
      <c r="G37" s="8">
        <v>117409</v>
      </c>
      <c r="H37" s="7">
        <v>27655</v>
      </c>
      <c r="I37" s="19">
        <f t="shared" si="7"/>
        <v>89754</v>
      </c>
      <c r="J37" s="5">
        <f t="shared" si="8"/>
        <v>-2421</v>
      </c>
      <c r="K37" s="4">
        <f t="shared" si="8"/>
        <v>551</v>
      </c>
      <c r="L37" s="11">
        <f t="shared" si="9"/>
        <v>-2972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47207</v>
      </c>
      <c r="E38" s="7">
        <v>42341</v>
      </c>
      <c r="F38" s="9">
        <f t="shared" si="6"/>
        <v>4866</v>
      </c>
      <c r="G38" s="8">
        <v>51825</v>
      </c>
      <c r="H38" s="7">
        <v>44912</v>
      </c>
      <c r="I38" s="19">
        <f t="shared" si="7"/>
        <v>6913</v>
      </c>
      <c r="J38" s="5">
        <f t="shared" si="8"/>
        <v>4618</v>
      </c>
      <c r="K38" s="4">
        <f t="shared" si="8"/>
        <v>2571</v>
      </c>
      <c r="L38" s="11">
        <f t="shared" si="9"/>
        <v>2047</v>
      </c>
      <c r="M38" s="103"/>
      <c r="N38" s="103"/>
      <c r="P38" s="2"/>
      <c r="Q38" s="2"/>
    </row>
    <row r="39" spans="2:21">
      <c r="B39" s="95"/>
      <c r="C39" s="10" t="s">
        <v>171</v>
      </c>
      <c r="D39" s="8">
        <v>71936</v>
      </c>
      <c r="E39" s="7">
        <v>64272</v>
      </c>
      <c r="F39" s="9">
        <f t="shared" si="6"/>
        <v>7664</v>
      </c>
      <c r="G39" s="8">
        <v>80203</v>
      </c>
      <c r="H39" s="7">
        <v>66627</v>
      </c>
      <c r="I39" s="19">
        <f t="shared" si="7"/>
        <v>13576</v>
      </c>
      <c r="J39" s="5">
        <f t="shared" si="8"/>
        <v>8267</v>
      </c>
      <c r="K39" s="4">
        <f t="shared" si="8"/>
        <v>2355</v>
      </c>
      <c r="L39" s="11">
        <f t="shared" si="9"/>
        <v>5912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137353</v>
      </c>
      <c r="E40" s="30">
        <v>102874</v>
      </c>
      <c r="F40" s="32">
        <f t="shared" si="6"/>
        <v>34479</v>
      </c>
      <c r="G40" s="31">
        <v>118542</v>
      </c>
      <c r="H40" s="30">
        <v>74692</v>
      </c>
      <c r="I40" s="19">
        <f t="shared" si="7"/>
        <v>43850</v>
      </c>
      <c r="J40" s="5">
        <f t="shared" si="8"/>
        <v>-18811</v>
      </c>
      <c r="K40" s="4">
        <f t="shared" si="8"/>
        <v>-28182</v>
      </c>
      <c r="L40" s="11">
        <f t="shared" si="9"/>
        <v>9371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185587</v>
      </c>
      <c r="E41" s="26">
        <v>154426</v>
      </c>
      <c r="F41" s="28">
        <f t="shared" si="6"/>
        <v>31161</v>
      </c>
      <c r="G41" s="27">
        <v>162638</v>
      </c>
      <c r="H41" s="26">
        <v>106124</v>
      </c>
      <c r="I41" s="6">
        <f t="shared" si="7"/>
        <v>56514</v>
      </c>
      <c r="J41" s="25">
        <f t="shared" si="8"/>
        <v>-22949</v>
      </c>
      <c r="K41" s="24">
        <f t="shared" si="8"/>
        <v>-48302</v>
      </c>
      <c r="L41" s="3">
        <f t="shared" si="9"/>
        <v>25353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151139</v>
      </c>
      <c r="E42" s="15">
        <v>118191</v>
      </c>
      <c r="F42" s="17">
        <f t="shared" si="6"/>
        <v>32948</v>
      </c>
      <c r="G42" s="16">
        <v>112140</v>
      </c>
      <c r="H42" s="15">
        <v>85688</v>
      </c>
      <c r="I42" s="22">
        <f t="shared" si="7"/>
        <v>26452</v>
      </c>
      <c r="J42" s="13">
        <f t="shared" si="8"/>
        <v>-38999</v>
      </c>
      <c r="K42" s="12">
        <f t="shared" si="8"/>
        <v>-32503</v>
      </c>
      <c r="L42" s="21">
        <f t="shared" si="9"/>
        <v>-6496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118640</v>
      </c>
      <c r="E44" s="7">
        <v>38087</v>
      </c>
      <c r="F44" s="9">
        <f t="shared" si="6"/>
        <v>80553</v>
      </c>
      <c r="G44" s="8">
        <v>127310</v>
      </c>
      <c r="H44" s="7">
        <v>30032</v>
      </c>
      <c r="I44" s="19">
        <f t="shared" si="7"/>
        <v>97278</v>
      </c>
      <c r="J44" s="5">
        <f t="shared" si="8"/>
        <v>8670</v>
      </c>
      <c r="K44" s="4">
        <f t="shared" si="8"/>
        <v>-8055</v>
      </c>
      <c r="L44" s="11">
        <f t="shared" si="9"/>
        <v>16725</v>
      </c>
      <c r="M44" s="103"/>
      <c r="N44" s="103"/>
      <c r="P44" s="2"/>
      <c r="Q44" s="2"/>
    </row>
    <row r="45" spans="2:21">
      <c r="B45" s="84"/>
      <c r="C45" s="20" t="s">
        <v>172</v>
      </c>
      <c r="D45" s="16">
        <v>24137</v>
      </c>
      <c r="E45" s="15">
        <v>45972</v>
      </c>
      <c r="F45" s="17">
        <f t="shared" si="6"/>
        <v>-21835</v>
      </c>
      <c r="G45" s="16">
        <v>23588</v>
      </c>
      <c r="H45" s="15">
        <v>49891</v>
      </c>
      <c r="I45" s="19">
        <f t="shared" si="7"/>
        <v>-26303</v>
      </c>
      <c r="J45" s="13">
        <f t="shared" si="8"/>
        <v>-549</v>
      </c>
      <c r="K45" s="12">
        <f t="shared" si="8"/>
        <v>3919</v>
      </c>
      <c r="L45" s="11">
        <f t="shared" si="9"/>
        <v>-4468</v>
      </c>
      <c r="M45" s="103"/>
      <c r="N45" s="103"/>
      <c r="P45" s="2"/>
      <c r="Q45" s="2"/>
    </row>
    <row r="46" spans="2:21">
      <c r="B46" s="84"/>
      <c r="C46" s="10" t="s">
        <v>171</v>
      </c>
      <c r="D46" s="16">
        <v>39978</v>
      </c>
      <c r="E46" s="15">
        <v>67454</v>
      </c>
      <c r="F46" s="17">
        <f t="shared" si="6"/>
        <v>-27476</v>
      </c>
      <c r="G46" s="16">
        <v>39772</v>
      </c>
      <c r="H46" s="15">
        <v>74090</v>
      </c>
      <c r="I46" s="19">
        <f t="shared" si="7"/>
        <v>-34318</v>
      </c>
      <c r="J46" s="13">
        <f t="shared" si="8"/>
        <v>-206</v>
      </c>
      <c r="K46" s="12">
        <f t="shared" si="8"/>
        <v>6636</v>
      </c>
      <c r="L46" s="11">
        <f t="shared" si="9"/>
        <v>-6842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129576</v>
      </c>
      <c r="E47" s="15">
        <v>155293</v>
      </c>
      <c r="F47" s="17">
        <f t="shared" si="6"/>
        <v>-25717</v>
      </c>
      <c r="G47" s="16">
        <v>63072</v>
      </c>
      <c r="H47" s="15">
        <v>110012</v>
      </c>
      <c r="I47" s="14">
        <f t="shared" si="7"/>
        <v>-46940</v>
      </c>
      <c r="J47" s="13">
        <f t="shared" si="8"/>
        <v>-66504</v>
      </c>
      <c r="K47" s="12">
        <f t="shared" si="8"/>
        <v>-45281</v>
      </c>
      <c r="L47" s="11">
        <f t="shared" si="9"/>
        <v>-21223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180734</v>
      </c>
      <c r="E48" s="7">
        <v>225605</v>
      </c>
      <c r="F48" s="9">
        <f t="shared" si="6"/>
        <v>-44871</v>
      </c>
      <c r="G48" s="8">
        <v>89174</v>
      </c>
      <c r="H48" s="7">
        <v>163711</v>
      </c>
      <c r="I48" s="6">
        <f t="shared" si="7"/>
        <v>-74537</v>
      </c>
      <c r="J48" s="5">
        <f t="shared" si="8"/>
        <v>-91560</v>
      </c>
      <c r="K48" s="4">
        <f t="shared" si="8"/>
        <v>-61894</v>
      </c>
      <c r="L48" s="3">
        <f t="shared" si="9"/>
        <v>-29666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178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1042829390</v>
      </c>
      <c r="D5" s="68">
        <v>1724054103</v>
      </c>
      <c r="E5" s="72">
        <f>C5-D5</f>
        <v>-681224713</v>
      </c>
      <c r="F5" s="104">
        <f>(C9+D9)/100488780115/2</f>
        <v>0.30640763999486431</v>
      </c>
      <c r="H5" s="71" t="s">
        <v>40</v>
      </c>
      <c r="I5" s="71" t="s">
        <v>39</v>
      </c>
      <c r="J5" s="108">
        <f>I6-H6</f>
        <v>0</v>
      </c>
      <c r="K5" s="109" t="s">
        <v>175</v>
      </c>
      <c r="L5" s="77">
        <v>10421.65</v>
      </c>
      <c r="M5" s="103"/>
      <c r="N5" s="103"/>
    </row>
    <row r="6" spans="2:17" ht="15.6" thickBot="1">
      <c r="B6" s="10" t="s">
        <v>38</v>
      </c>
      <c r="C6" s="69">
        <v>4655127516</v>
      </c>
      <c r="D6" s="68">
        <v>4467745124</v>
      </c>
      <c r="E6" s="70">
        <f>C6-D6</f>
        <v>187382392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608761250</v>
      </c>
      <c r="D7" s="68">
        <v>1308015328</v>
      </c>
      <c r="E7" s="67">
        <f>C7-D7</f>
        <v>-699254078</v>
      </c>
      <c r="F7" s="106"/>
      <c r="H7" s="113"/>
      <c r="I7" s="113"/>
      <c r="J7" s="108"/>
      <c r="K7" s="111"/>
      <c r="L7" s="11">
        <v>10317</v>
      </c>
      <c r="M7" s="103"/>
      <c r="N7" s="103"/>
      <c r="P7" s="66"/>
      <c r="Q7" s="2"/>
    </row>
    <row r="8" spans="2:17" ht="15.6" thickBot="1">
      <c r="B8" s="10" t="s">
        <v>4</v>
      </c>
      <c r="C8" s="65">
        <v>25932249311</v>
      </c>
      <c r="D8" s="64">
        <v>21842277900</v>
      </c>
      <c r="E8" s="63">
        <f>C8-D8</f>
        <v>4089971411</v>
      </c>
      <c r="F8" s="106"/>
      <c r="K8" s="62"/>
      <c r="L8" s="115">
        <f>L7-L5</f>
        <v>-104.64999999999964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32238967467</v>
      </c>
      <c r="D9" s="60">
        <f>D5+D6+D7+D8</f>
        <v>29342092455</v>
      </c>
      <c r="E9" s="59">
        <f>E5+E6+E7+E8</f>
        <v>2896875012</v>
      </c>
      <c r="F9" s="107"/>
      <c r="H9" s="114" t="s">
        <v>36</v>
      </c>
      <c r="I9" s="114"/>
      <c r="J9" s="81" t="s">
        <v>57</v>
      </c>
      <c r="K9" s="57" t="s">
        <v>177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11614</v>
      </c>
      <c r="D13" s="7">
        <v>14227</v>
      </c>
      <c r="E13" s="9">
        <f t="shared" ref="E13:E19" si="0">C13-D13</f>
        <v>-2613</v>
      </c>
      <c r="F13" s="8">
        <v>11630</v>
      </c>
      <c r="G13" s="7">
        <v>14037</v>
      </c>
      <c r="H13" s="19">
        <f t="shared" ref="H13:H19" si="1">F13-G13</f>
        <v>-2407</v>
      </c>
      <c r="I13" s="5">
        <f t="shared" ref="I13:J19" si="2">F13-C13</f>
        <v>16</v>
      </c>
      <c r="J13" s="4">
        <f t="shared" si="2"/>
        <v>-190</v>
      </c>
      <c r="K13" s="11">
        <f t="shared" ref="K13:K19" si="3">I13-J13</f>
        <v>206</v>
      </c>
      <c r="M13" s="103"/>
      <c r="N13" s="103"/>
      <c r="P13" s="2"/>
      <c r="Q13" s="2"/>
    </row>
    <row r="14" spans="2:17" ht="15">
      <c r="B14" s="10" t="s">
        <v>5</v>
      </c>
      <c r="C14" s="8">
        <v>1949</v>
      </c>
      <c r="D14" s="7">
        <v>33283</v>
      </c>
      <c r="E14" s="9">
        <f t="shared" si="0"/>
        <v>-31334</v>
      </c>
      <c r="F14" s="8">
        <v>1856</v>
      </c>
      <c r="G14" s="7">
        <v>33317</v>
      </c>
      <c r="H14" s="19">
        <f t="shared" si="1"/>
        <v>-31461</v>
      </c>
      <c r="I14" s="5">
        <f t="shared" si="2"/>
        <v>-93</v>
      </c>
      <c r="J14" s="4">
        <f t="shared" si="2"/>
        <v>34</v>
      </c>
      <c r="K14" s="11">
        <f t="shared" si="3"/>
        <v>-127</v>
      </c>
      <c r="M14" s="103"/>
      <c r="N14" s="103"/>
      <c r="P14" s="2"/>
      <c r="Q14" s="2"/>
    </row>
    <row r="15" spans="2:17" ht="15">
      <c r="B15" s="53" t="s">
        <v>4</v>
      </c>
      <c r="C15" s="51">
        <v>76546</v>
      </c>
      <c r="D15" s="50">
        <v>27275</v>
      </c>
      <c r="E15" s="52">
        <f t="shared" si="0"/>
        <v>49271</v>
      </c>
      <c r="F15" s="51">
        <v>77496</v>
      </c>
      <c r="G15" s="50">
        <v>28220</v>
      </c>
      <c r="H15" s="49">
        <f t="shared" si="1"/>
        <v>49276</v>
      </c>
      <c r="I15" s="47">
        <f t="shared" si="2"/>
        <v>950</v>
      </c>
      <c r="J15" s="46">
        <f t="shared" si="2"/>
        <v>945</v>
      </c>
      <c r="K15" s="11">
        <f t="shared" si="3"/>
        <v>5</v>
      </c>
      <c r="M15" s="103"/>
      <c r="N15" s="103"/>
      <c r="P15" s="2"/>
      <c r="Q15" s="2"/>
    </row>
    <row r="16" spans="2:17">
      <c r="B16" s="20" t="s">
        <v>149</v>
      </c>
      <c r="C16" s="51">
        <v>42807</v>
      </c>
      <c r="D16" s="50">
        <v>42851</v>
      </c>
      <c r="E16" s="52">
        <f t="shared" si="0"/>
        <v>-44</v>
      </c>
      <c r="F16" s="51">
        <v>42505</v>
      </c>
      <c r="G16" s="50">
        <v>42586</v>
      </c>
      <c r="H16" s="49">
        <f t="shared" si="1"/>
        <v>-81</v>
      </c>
      <c r="I16" s="47">
        <f t="shared" si="2"/>
        <v>-302</v>
      </c>
      <c r="J16" s="46">
        <f t="shared" si="2"/>
        <v>-265</v>
      </c>
      <c r="K16" s="11">
        <f t="shared" si="3"/>
        <v>-37</v>
      </c>
      <c r="M16" s="103"/>
      <c r="N16" s="103"/>
      <c r="P16" s="2"/>
      <c r="Q16" s="2"/>
    </row>
    <row r="17" spans="2:17">
      <c r="B17" s="53" t="s">
        <v>171</v>
      </c>
      <c r="C17" s="51">
        <v>58190</v>
      </c>
      <c r="D17" s="50">
        <v>50534</v>
      </c>
      <c r="E17" s="52">
        <f t="shared" si="0"/>
        <v>7656</v>
      </c>
      <c r="F17" s="51">
        <v>58753</v>
      </c>
      <c r="G17" s="50">
        <v>50875</v>
      </c>
      <c r="H17" s="49">
        <f t="shared" si="1"/>
        <v>7878</v>
      </c>
      <c r="I17" s="47">
        <f t="shared" si="2"/>
        <v>563</v>
      </c>
      <c r="J17" s="46">
        <f t="shared" si="2"/>
        <v>341</v>
      </c>
      <c r="K17" s="11">
        <f t="shared" si="3"/>
        <v>222</v>
      </c>
      <c r="M17" s="103"/>
      <c r="N17" s="103"/>
      <c r="P17" s="2"/>
      <c r="Q17" s="2"/>
    </row>
    <row r="18" spans="2:17" ht="30">
      <c r="B18" s="48" t="s">
        <v>1</v>
      </c>
      <c r="C18" s="8">
        <v>48109</v>
      </c>
      <c r="D18" s="7">
        <v>48473</v>
      </c>
      <c r="E18" s="9">
        <f t="shared" si="0"/>
        <v>-364</v>
      </c>
      <c r="F18" s="8">
        <v>49035</v>
      </c>
      <c r="G18" s="7">
        <v>48408</v>
      </c>
      <c r="H18" s="19">
        <f t="shared" si="1"/>
        <v>627</v>
      </c>
      <c r="I18" s="47">
        <f t="shared" si="2"/>
        <v>926</v>
      </c>
      <c r="J18" s="46">
        <f t="shared" si="2"/>
        <v>-65</v>
      </c>
      <c r="K18" s="11">
        <f t="shared" si="3"/>
        <v>991</v>
      </c>
      <c r="M18" s="103"/>
      <c r="N18" s="103"/>
      <c r="P18" s="2"/>
      <c r="Q18" s="2"/>
    </row>
    <row r="19" spans="2:17" ht="15.6" thickBot="1">
      <c r="B19" s="10" t="s">
        <v>0</v>
      </c>
      <c r="C19" s="8">
        <v>66760</v>
      </c>
      <c r="D19" s="7">
        <v>58841</v>
      </c>
      <c r="E19" s="9">
        <f t="shared" si="0"/>
        <v>7919</v>
      </c>
      <c r="F19" s="8">
        <v>67657</v>
      </c>
      <c r="G19" s="7">
        <v>59257</v>
      </c>
      <c r="H19" s="6">
        <f t="shared" si="1"/>
        <v>8400</v>
      </c>
      <c r="I19" s="45">
        <f t="shared" si="2"/>
        <v>897</v>
      </c>
      <c r="J19" s="4">
        <f t="shared" si="2"/>
        <v>416</v>
      </c>
      <c r="K19" s="3">
        <f t="shared" si="3"/>
        <v>481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11197</v>
      </c>
      <c r="D23" s="7">
        <v>5332</v>
      </c>
      <c r="E23" s="9">
        <f>C23-D23</f>
        <v>5865</v>
      </c>
      <c r="F23" s="8">
        <v>11136</v>
      </c>
      <c r="G23" s="7">
        <v>5013</v>
      </c>
      <c r="H23" s="19">
        <f>F23-G23</f>
        <v>6123</v>
      </c>
      <c r="I23" s="5">
        <f t="shared" ref="I23:J25" si="4">F23-C23</f>
        <v>-61</v>
      </c>
      <c r="J23" s="4">
        <f t="shared" si="4"/>
        <v>-319</v>
      </c>
      <c r="K23" s="11">
        <f>I23-J23</f>
        <v>258</v>
      </c>
      <c r="M23" s="103"/>
      <c r="N23" s="103"/>
      <c r="P23" s="2"/>
      <c r="Q23" s="2"/>
    </row>
    <row r="24" spans="2:17" ht="15">
      <c r="B24" s="10" t="s">
        <v>5</v>
      </c>
      <c r="C24" s="8">
        <v>323</v>
      </c>
      <c r="D24" s="7">
        <v>0</v>
      </c>
      <c r="E24" s="9">
        <f>C24-D24</f>
        <v>323</v>
      </c>
      <c r="F24" s="8">
        <v>83</v>
      </c>
      <c r="G24" s="7">
        <v>210</v>
      </c>
      <c r="H24" s="19">
        <f>F24-G24</f>
        <v>-127</v>
      </c>
      <c r="I24" s="5">
        <f t="shared" si="4"/>
        <v>-240</v>
      </c>
      <c r="J24" s="4">
        <f t="shared" si="4"/>
        <v>210</v>
      </c>
      <c r="K24" s="11">
        <f>I24-J24</f>
        <v>-450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2619</v>
      </c>
      <c r="D25" s="7">
        <v>3519</v>
      </c>
      <c r="E25" s="9">
        <f>C25-D25</f>
        <v>-900</v>
      </c>
      <c r="F25" s="8">
        <v>2604</v>
      </c>
      <c r="G25" s="7">
        <v>3526</v>
      </c>
      <c r="H25" s="6">
        <f>F25-G25</f>
        <v>-922</v>
      </c>
      <c r="I25" s="5">
        <f t="shared" si="4"/>
        <v>-15</v>
      </c>
      <c r="J25" s="4">
        <f t="shared" si="4"/>
        <v>7</v>
      </c>
      <c r="K25" s="3">
        <f>I25-J25</f>
        <v>-22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473</v>
      </c>
      <c r="D29" s="38">
        <v>177</v>
      </c>
      <c r="E29" s="9">
        <f>C29-D29</f>
        <v>296</v>
      </c>
      <c r="F29" s="38">
        <v>709</v>
      </c>
      <c r="G29" s="38">
        <v>194</v>
      </c>
      <c r="H29" s="9">
        <f>F29-G29</f>
        <v>515</v>
      </c>
      <c r="I29" s="5">
        <f t="shared" ref="I29:J31" si="5">F29-C29</f>
        <v>236</v>
      </c>
      <c r="J29" s="4">
        <f t="shared" si="5"/>
        <v>17</v>
      </c>
      <c r="K29" s="11">
        <f>I29-J29</f>
        <v>219</v>
      </c>
      <c r="M29" s="103"/>
      <c r="N29" s="103"/>
      <c r="P29" s="2"/>
      <c r="Q29" s="2"/>
    </row>
    <row r="30" spans="2:17">
      <c r="B30" s="10" t="s">
        <v>21</v>
      </c>
      <c r="C30" s="38">
        <v>58</v>
      </c>
      <c r="D30" s="38">
        <v>146</v>
      </c>
      <c r="E30" s="9">
        <f>C30-D30</f>
        <v>-88</v>
      </c>
      <c r="F30" s="38">
        <v>64</v>
      </c>
      <c r="G30" s="38">
        <v>146</v>
      </c>
      <c r="H30" s="9">
        <f>F30-G30</f>
        <v>-82</v>
      </c>
      <c r="I30" s="5">
        <f t="shared" si="5"/>
        <v>6</v>
      </c>
      <c r="J30" s="4">
        <f t="shared" si="5"/>
        <v>0</v>
      </c>
      <c r="K30" s="11">
        <f>I30-J30</f>
        <v>6</v>
      </c>
      <c r="M30" s="103"/>
      <c r="N30" s="103"/>
      <c r="P30" s="2"/>
      <c r="Q30" s="2"/>
    </row>
    <row r="31" spans="2:17" ht="15" thickBot="1">
      <c r="B31" s="10" t="s">
        <v>20</v>
      </c>
      <c r="C31" s="38">
        <v>784</v>
      </c>
      <c r="D31" s="38">
        <v>3267</v>
      </c>
      <c r="E31" s="9">
        <f>C31-D31</f>
        <v>-2483</v>
      </c>
      <c r="F31" s="38">
        <v>785</v>
      </c>
      <c r="G31" s="38">
        <v>3082</v>
      </c>
      <c r="H31" s="9">
        <f>F31-G31</f>
        <v>-2297</v>
      </c>
      <c r="I31" s="5">
        <f t="shared" si="5"/>
        <v>1</v>
      </c>
      <c r="J31" s="4">
        <f t="shared" si="5"/>
        <v>-185</v>
      </c>
      <c r="K31" s="3">
        <f>I31-J31</f>
        <v>186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87047</v>
      </c>
      <c r="E35" s="7">
        <v>116988</v>
      </c>
      <c r="F35" s="9">
        <f t="shared" ref="F35:F48" si="6">D35-E35</f>
        <v>-29941</v>
      </c>
      <c r="G35" s="8">
        <v>108996</v>
      </c>
      <c r="H35" s="7">
        <v>122805</v>
      </c>
      <c r="I35" s="19">
        <f t="shared" ref="I35:I48" si="7">G35-H35</f>
        <v>-13809</v>
      </c>
      <c r="J35" s="5">
        <f t="shared" ref="J35:K48" si="8">G35-D35</f>
        <v>21949</v>
      </c>
      <c r="K35" s="4">
        <f t="shared" si="8"/>
        <v>5817</v>
      </c>
      <c r="L35" s="11">
        <f t="shared" ref="L35:L48" si="9">J35-K35</f>
        <v>16132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117409</v>
      </c>
      <c r="E37" s="7">
        <v>27655</v>
      </c>
      <c r="F37" s="9">
        <f t="shared" si="6"/>
        <v>89754</v>
      </c>
      <c r="G37" s="8">
        <v>118830</v>
      </c>
      <c r="H37" s="7">
        <v>33309</v>
      </c>
      <c r="I37" s="19">
        <f t="shared" si="7"/>
        <v>85521</v>
      </c>
      <c r="J37" s="5">
        <f t="shared" si="8"/>
        <v>1421</v>
      </c>
      <c r="K37" s="4">
        <f t="shared" si="8"/>
        <v>5654</v>
      </c>
      <c r="L37" s="11">
        <f t="shared" si="9"/>
        <v>-4233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51825</v>
      </c>
      <c r="E38" s="7">
        <v>44912</v>
      </c>
      <c r="F38" s="9">
        <f t="shared" si="6"/>
        <v>6913</v>
      </c>
      <c r="G38" s="8">
        <v>53059</v>
      </c>
      <c r="H38" s="7">
        <v>43091</v>
      </c>
      <c r="I38" s="19">
        <f t="shared" si="7"/>
        <v>9968</v>
      </c>
      <c r="J38" s="5">
        <f t="shared" si="8"/>
        <v>1234</v>
      </c>
      <c r="K38" s="4">
        <f t="shared" si="8"/>
        <v>-1821</v>
      </c>
      <c r="L38" s="11">
        <f t="shared" si="9"/>
        <v>3055</v>
      </c>
      <c r="M38" s="103"/>
      <c r="N38" s="103"/>
      <c r="P38" s="2"/>
      <c r="Q38" s="2"/>
    </row>
    <row r="39" spans="2:21">
      <c r="B39" s="95"/>
      <c r="C39" s="10" t="s">
        <v>171</v>
      </c>
      <c r="D39" s="8">
        <v>80203</v>
      </c>
      <c r="E39" s="7">
        <v>66627</v>
      </c>
      <c r="F39" s="9">
        <f t="shared" si="6"/>
        <v>13576</v>
      </c>
      <c r="G39" s="8">
        <v>77518</v>
      </c>
      <c r="H39" s="7">
        <v>64955</v>
      </c>
      <c r="I39" s="19">
        <f t="shared" si="7"/>
        <v>12563</v>
      </c>
      <c r="J39" s="5">
        <f t="shared" si="8"/>
        <v>-2685</v>
      </c>
      <c r="K39" s="4">
        <f t="shared" si="8"/>
        <v>-1672</v>
      </c>
      <c r="L39" s="11">
        <f t="shared" si="9"/>
        <v>-1013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118542</v>
      </c>
      <c r="E40" s="30">
        <v>74692</v>
      </c>
      <c r="F40" s="32">
        <f t="shared" si="6"/>
        <v>43850</v>
      </c>
      <c r="G40" s="31">
        <v>137841</v>
      </c>
      <c r="H40" s="30">
        <v>85605</v>
      </c>
      <c r="I40" s="19">
        <f t="shared" si="7"/>
        <v>52236</v>
      </c>
      <c r="J40" s="5">
        <f t="shared" si="8"/>
        <v>19299</v>
      </c>
      <c r="K40" s="4">
        <f t="shared" si="8"/>
        <v>10913</v>
      </c>
      <c r="L40" s="11">
        <f t="shared" si="9"/>
        <v>8386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162638</v>
      </c>
      <c r="E41" s="26">
        <v>106124</v>
      </c>
      <c r="F41" s="28">
        <f t="shared" si="6"/>
        <v>56514</v>
      </c>
      <c r="G41" s="27">
        <v>184738</v>
      </c>
      <c r="H41" s="26">
        <v>129139</v>
      </c>
      <c r="I41" s="6">
        <f t="shared" si="7"/>
        <v>55599</v>
      </c>
      <c r="J41" s="25">
        <f t="shared" si="8"/>
        <v>22100</v>
      </c>
      <c r="K41" s="24">
        <f t="shared" si="8"/>
        <v>23015</v>
      </c>
      <c r="L41" s="3">
        <f t="shared" si="9"/>
        <v>-915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112140</v>
      </c>
      <c r="E42" s="15">
        <v>85688</v>
      </c>
      <c r="F42" s="17">
        <f t="shared" si="6"/>
        <v>26452</v>
      </c>
      <c r="G42" s="16">
        <v>144989</v>
      </c>
      <c r="H42" s="15">
        <v>94369</v>
      </c>
      <c r="I42" s="22">
        <f t="shared" si="7"/>
        <v>50620</v>
      </c>
      <c r="J42" s="13">
        <f t="shared" si="8"/>
        <v>32849</v>
      </c>
      <c r="K42" s="12">
        <f t="shared" si="8"/>
        <v>8681</v>
      </c>
      <c r="L42" s="21">
        <f t="shared" si="9"/>
        <v>24168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127310</v>
      </c>
      <c r="E44" s="7">
        <v>30032</v>
      </c>
      <c r="F44" s="9">
        <f t="shared" si="6"/>
        <v>97278</v>
      </c>
      <c r="G44" s="8">
        <v>140468</v>
      </c>
      <c r="H44" s="7">
        <v>34319</v>
      </c>
      <c r="I44" s="19">
        <f t="shared" si="7"/>
        <v>106149</v>
      </c>
      <c r="J44" s="5">
        <f t="shared" si="8"/>
        <v>13158</v>
      </c>
      <c r="K44" s="4">
        <f t="shared" si="8"/>
        <v>4287</v>
      </c>
      <c r="L44" s="11">
        <f t="shared" si="9"/>
        <v>8871</v>
      </c>
      <c r="M44" s="103"/>
      <c r="N44" s="103"/>
      <c r="P44" s="2"/>
      <c r="Q44" s="2"/>
    </row>
    <row r="45" spans="2:21">
      <c r="B45" s="84"/>
      <c r="C45" s="20" t="s">
        <v>176</v>
      </c>
      <c r="D45" s="16">
        <v>23588</v>
      </c>
      <c r="E45" s="15">
        <v>49891</v>
      </c>
      <c r="F45" s="17">
        <f t="shared" si="6"/>
        <v>-26303</v>
      </c>
      <c r="G45" s="16">
        <v>24195</v>
      </c>
      <c r="H45" s="15">
        <v>56261</v>
      </c>
      <c r="I45" s="19">
        <f t="shared" si="7"/>
        <v>-32066</v>
      </c>
      <c r="J45" s="13">
        <f t="shared" si="8"/>
        <v>607</v>
      </c>
      <c r="K45" s="12">
        <f t="shared" si="8"/>
        <v>6370</v>
      </c>
      <c r="L45" s="11">
        <f t="shared" si="9"/>
        <v>-5763</v>
      </c>
      <c r="M45" s="103"/>
      <c r="N45" s="103"/>
      <c r="P45" s="2"/>
      <c r="Q45" s="2"/>
    </row>
    <row r="46" spans="2:21">
      <c r="B46" s="84"/>
      <c r="C46" s="10" t="s">
        <v>171</v>
      </c>
      <c r="D46" s="16">
        <v>39772</v>
      </c>
      <c r="E46" s="15">
        <v>74090</v>
      </c>
      <c r="F46" s="17">
        <f t="shared" si="6"/>
        <v>-34318</v>
      </c>
      <c r="G46" s="16">
        <v>41769</v>
      </c>
      <c r="H46" s="15">
        <v>81520</v>
      </c>
      <c r="I46" s="19">
        <f t="shared" si="7"/>
        <v>-39751</v>
      </c>
      <c r="J46" s="13">
        <f t="shared" si="8"/>
        <v>1997</v>
      </c>
      <c r="K46" s="12">
        <f t="shared" si="8"/>
        <v>7430</v>
      </c>
      <c r="L46" s="11">
        <f t="shared" si="9"/>
        <v>-5433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63072</v>
      </c>
      <c r="E47" s="15">
        <v>110012</v>
      </c>
      <c r="F47" s="17">
        <f t="shared" si="6"/>
        <v>-46940</v>
      </c>
      <c r="G47" s="16">
        <v>90795</v>
      </c>
      <c r="H47" s="15">
        <v>147179</v>
      </c>
      <c r="I47" s="14">
        <f t="shared" si="7"/>
        <v>-56384</v>
      </c>
      <c r="J47" s="13">
        <f t="shared" si="8"/>
        <v>27723</v>
      </c>
      <c r="K47" s="12">
        <f t="shared" si="8"/>
        <v>37167</v>
      </c>
      <c r="L47" s="11">
        <f t="shared" si="9"/>
        <v>-9444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89174</v>
      </c>
      <c r="E48" s="7">
        <v>163711</v>
      </c>
      <c r="F48" s="9">
        <f t="shared" si="6"/>
        <v>-74537</v>
      </c>
      <c r="G48" s="8">
        <v>130018</v>
      </c>
      <c r="H48" s="7">
        <v>202859</v>
      </c>
      <c r="I48" s="6">
        <f t="shared" si="7"/>
        <v>-72841</v>
      </c>
      <c r="J48" s="5">
        <f t="shared" si="8"/>
        <v>40844</v>
      </c>
      <c r="K48" s="4">
        <f t="shared" si="8"/>
        <v>39148</v>
      </c>
      <c r="L48" s="3">
        <f t="shared" si="9"/>
        <v>1696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183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1425240620</v>
      </c>
      <c r="D5" s="68">
        <v>1218689350</v>
      </c>
      <c r="E5" s="72">
        <f>C5-D5</f>
        <v>206551270</v>
      </c>
      <c r="F5" s="104">
        <f>(C9+D9)/95304784071/2</f>
        <v>0.39152553147491198</v>
      </c>
      <c r="H5" s="71" t="s">
        <v>40</v>
      </c>
      <c r="I5" s="71" t="s">
        <v>39</v>
      </c>
      <c r="J5" s="108">
        <f>I6-H6</f>
        <v>0</v>
      </c>
      <c r="K5" s="116" t="s">
        <v>179</v>
      </c>
      <c r="L5" s="77">
        <v>10395.07</v>
      </c>
      <c r="M5" s="103"/>
      <c r="N5" s="103"/>
    </row>
    <row r="6" spans="2:17" ht="15.6" thickBot="1">
      <c r="B6" s="10" t="s">
        <v>38</v>
      </c>
      <c r="C6" s="69">
        <v>4103993847</v>
      </c>
      <c r="D6" s="68">
        <v>3540227203</v>
      </c>
      <c r="E6" s="70">
        <f>C6-D6</f>
        <v>563766644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604248340</v>
      </c>
      <c r="D7" s="68">
        <v>2359503699</v>
      </c>
      <c r="E7" s="67">
        <f>C7-D7</f>
        <v>-1755255359</v>
      </c>
      <c r="F7" s="106"/>
      <c r="H7" s="113"/>
      <c r="I7" s="113"/>
      <c r="J7" s="108"/>
      <c r="K7" s="111"/>
      <c r="L7" s="11">
        <v>10223</v>
      </c>
      <c r="M7" s="103"/>
      <c r="N7" s="103"/>
      <c r="P7" s="66"/>
      <c r="Q7" s="2"/>
    </row>
    <row r="8" spans="2:17" ht="15.6" thickBot="1">
      <c r="B8" s="10" t="s">
        <v>4</v>
      </c>
      <c r="C8" s="65">
        <v>30888652079</v>
      </c>
      <c r="D8" s="64">
        <v>30487957333</v>
      </c>
      <c r="E8" s="63">
        <f>C8-D8</f>
        <v>400694746</v>
      </c>
      <c r="F8" s="106"/>
      <c r="K8" s="62"/>
      <c r="L8" s="115">
        <f>L7-L5</f>
        <v>-172.06999999999971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37022134886</v>
      </c>
      <c r="D9" s="60">
        <f>D5+D6+D7+D8</f>
        <v>37606377585</v>
      </c>
      <c r="E9" s="59">
        <f>E5+E6+E7+E8</f>
        <v>-584242699</v>
      </c>
      <c r="F9" s="107"/>
      <c r="H9" s="114" t="s">
        <v>36</v>
      </c>
      <c r="I9" s="114"/>
      <c r="J9" s="81" t="s">
        <v>132</v>
      </c>
      <c r="K9" s="82" t="s">
        <v>182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11630</v>
      </c>
      <c r="D13" s="7">
        <v>14037</v>
      </c>
      <c r="E13" s="9">
        <f t="shared" ref="E13:E19" si="0">C13-D13</f>
        <v>-2407</v>
      </c>
      <c r="F13" s="8">
        <v>11838</v>
      </c>
      <c r="G13" s="7">
        <v>13192</v>
      </c>
      <c r="H13" s="19">
        <f t="shared" ref="H13:H19" si="1">F13-G13</f>
        <v>-1354</v>
      </c>
      <c r="I13" s="5">
        <f t="shared" ref="I13:J19" si="2">F13-C13</f>
        <v>208</v>
      </c>
      <c r="J13" s="4">
        <f t="shared" si="2"/>
        <v>-845</v>
      </c>
      <c r="K13" s="11">
        <f t="shared" ref="K13:K19" si="3">I13-J13</f>
        <v>1053</v>
      </c>
      <c r="M13" s="103"/>
      <c r="N13" s="103"/>
      <c r="P13" s="2"/>
      <c r="Q13" s="2"/>
    </row>
    <row r="14" spans="2:17" ht="15">
      <c r="B14" s="10" t="s">
        <v>5</v>
      </c>
      <c r="C14" s="8">
        <v>1856</v>
      </c>
      <c r="D14" s="7">
        <v>33317</v>
      </c>
      <c r="E14" s="9">
        <f t="shared" si="0"/>
        <v>-31461</v>
      </c>
      <c r="F14" s="8">
        <v>1905</v>
      </c>
      <c r="G14" s="7">
        <v>33766</v>
      </c>
      <c r="H14" s="19">
        <f t="shared" si="1"/>
        <v>-31861</v>
      </c>
      <c r="I14" s="5">
        <f t="shared" si="2"/>
        <v>49</v>
      </c>
      <c r="J14" s="4">
        <f t="shared" si="2"/>
        <v>449</v>
      </c>
      <c r="K14" s="11">
        <f t="shared" si="3"/>
        <v>-400</v>
      </c>
      <c r="M14" s="103"/>
      <c r="N14" s="103"/>
      <c r="P14" s="2"/>
      <c r="Q14" s="2"/>
    </row>
    <row r="15" spans="2:17" ht="15">
      <c r="B15" s="53" t="s">
        <v>4</v>
      </c>
      <c r="C15" s="51">
        <v>77496</v>
      </c>
      <c r="D15" s="50">
        <v>28220</v>
      </c>
      <c r="E15" s="52">
        <f t="shared" si="0"/>
        <v>49276</v>
      </c>
      <c r="F15" s="51">
        <v>77901</v>
      </c>
      <c r="G15" s="50">
        <v>29951</v>
      </c>
      <c r="H15" s="49">
        <f t="shared" si="1"/>
        <v>47950</v>
      </c>
      <c r="I15" s="47">
        <f t="shared" si="2"/>
        <v>405</v>
      </c>
      <c r="J15" s="46">
        <f t="shared" si="2"/>
        <v>1731</v>
      </c>
      <c r="K15" s="11">
        <f t="shared" si="3"/>
        <v>-1326</v>
      </c>
      <c r="M15" s="103"/>
      <c r="N15" s="103"/>
      <c r="P15" s="2"/>
      <c r="Q15" s="2"/>
    </row>
    <row r="16" spans="2:17">
      <c r="B16" s="20" t="s">
        <v>149</v>
      </c>
      <c r="C16" s="51">
        <v>42505</v>
      </c>
      <c r="D16" s="50">
        <v>42586</v>
      </c>
      <c r="E16" s="52">
        <f t="shared" si="0"/>
        <v>-81</v>
      </c>
      <c r="F16" s="51">
        <v>44942</v>
      </c>
      <c r="G16" s="50">
        <v>43193</v>
      </c>
      <c r="H16" s="49">
        <f t="shared" si="1"/>
        <v>1749</v>
      </c>
      <c r="I16" s="47">
        <f t="shared" si="2"/>
        <v>2437</v>
      </c>
      <c r="J16" s="46">
        <f t="shared" si="2"/>
        <v>607</v>
      </c>
      <c r="K16" s="11">
        <f t="shared" si="3"/>
        <v>1830</v>
      </c>
      <c r="M16" s="103"/>
      <c r="N16" s="103"/>
      <c r="P16" s="2"/>
      <c r="Q16" s="2"/>
    </row>
    <row r="17" spans="2:17">
      <c r="B17" s="53" t="s">
        <v>145</v>
      </c>
      <c r="C17" s="51">
        <v>58753</v>
      </c>
      <c r="D17" s="50">
        <v>50875</v>
      </c>
      <c r="E17" s="52">
        <f t="shared" si="0"/>
        <v>7878</v>
      </c>
      <c r="F17" s="51">
        <v>59671</v>
      </c>
      <c r="G17" s="50">
        <v>51553</v>
      </c>
      <c r="H17" s="49">
        <f t="shared" si="1"/>
        <v>8118</v>
      </c>
      <c r="I17" s="47">
        <f t="shared" si="2"/>
        <v>918</v>
      </c>
      <c r="J17" s="46">
        <f t="shared" si="2"/>
        <v>678</v>
      </c>
      <c r="K17" s="11">
        <f t="shared" si="3"/>
        <v>240</v>
      </c>
      <c r="M17" s="103"/>
      <c r="N17" s="103"/>
      <c r="P17" s="2"/>
      <c r="Q17" s="2"/>
    </row>
    <row r="18" spans="2:17" ht="30">
      <c r="B18" s="48" t="s">
        <v>1</v>
      </c>
      <c r="C18" s="8">
        <v>49035</v>
      </c>
      <c r="D18" s="7">
        <v>48408</v>
      </c>
      <c r="E18" s="9">
        <f t="shared" si="0"/>
        <v>627</v>
      </c>
      <c r="F18" s="8">
        <v>49341</v>
      </c>
      <c r="G18" s="7">
        <v>49104</v>
      </c>
      <c r="H18" s="19">
        <f t="shared" si="1"/>
        <v>237</v>
      </c>
      <c r="I18" s="47">
        <f t="shared" si="2"/>
        <v>306</v>
      </c>
      <c r="J18" s="46">
        <f t="shared" si="2"/>
        <v>696</v>
      </c>
      <c r="K18" s="11">
        <f t="shared" si="3"/>
        <v>-390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67657</v>
      </c>
      <c r="D19" s="7">
        <v>59257</v>
      </c>
      <c r="E19" s="9">
        <f t="shared" si="0"/>
        <v>8400</v>
      </c>
      <c r="F19" s="8">
        <v>68399</v>
      </c>
      <c r="G19" s="7">
        <v>60724</v>
      </c>
      <c r="H19" s="6">
        <f t="shared" si="1"/>
        <v>7675</v>
      </c>
      <c r="I19" s="45">
        <f t="shared" si="2"/>
        <v>742</v>
      </c>
      <c r="J19" s="4">
        <f t="shared" si="2"/>
        <v>1467</v>
      </c>
      <c r="K19" s="3">
        <f t="shared" si="3"/>
        <v>-725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11136</v>
      </c>
      <c r="D23" s="7">
        <v>5013</v>
      </c>
      <c r="E23" s="9">
        <f>C23-D23</f>
        <v>6123</v>
      </c>
      <c r="F23" s="8">
        <v>10351</v>
      </c>
      <c r="G23" s="7">
        <v>6232</v>
      </c>
      <c r="H23" s="19">
        <f>F23-G23</f>
        <v>4119</v>
      </c>
      <c r="I23" s="5">
        <f t="shared" ref="I23:J25" si="4">F23-C23</f>
        <v>-785</v>
      </c>
      <c r="J23" s="4">
        <f t="shared" si="4"/>
        <v>1219</v>
      </c>
      <c r="K23" s="11">
        <f>I23-J23</f>
        <v>-2004</v>
      </c>
      <c r="M23" s="103"/>
      <c r="N23" s="103"/>
      <c r="P23" s="2"/>
      <c r="Q23" s="2"/>
    </row>
    <row r="24" spans="2:17" ht="15">
      <c r="B24" s="10" t="s">
        <v>5</v>
      </c>
      <c r="C24" s="8">
        <v>83</v>
      </c>
      <c r="D24" s="7">
        <v>210</v>
      </c>
      <c r="E24" s="9">
        <f>C24-D24</f>
        <v>-127</v>
      </c>
      <c r="F24" s="8">
        <v>91</v>
      </c>
      <c r="G24" s="7">
        <v>210</v>
      </c>
      <c r="H24" s="19">
        <f>F24-G24</f>
        <v>-119</v>
      </c>
      <c r="I24" s="5">
        <f t="shared" si="4"/>
        <v>8</v>
      </c>
      <c r="J24" s="4">
        <f t="shared" si="4"/>
        <v>0</v>
      </c>
      <c r="K24" s="11">
        <f>I24-J24</f>
        <v>8</v>
      </c>
      <c r="M24" s="103"/>
      <c r="N24" s="103"/>
      <c r="P24" s="2"/>
      <c r="Q24" s="2"/>
    </row>
    <row r="25" spans="2:17" ht="15.6" thickBot="1">
      <c r="B25" s="10" t="s">
        <v>4</v>
      </c>
      <c r="C25" s="8">
        <v>2604</v>
      </c>
      <c r="D25" s="7">
        <v>3526</v>
      </c>
      <c r="E25" s="9">
        <f>C25-D25</f>
        <v>-922</v>
      </c>
      <c r="F25" s="8">
        <v>2532</v>
      </c>
      <c r="G25" s="7">
        <v>3703</v>
      </c>
      <c r="H25" s="6">
        <f>F25-G25</f>
        <v>-1171</v>
      </c>
      <c r="I25" s="5">
        <f t="shared" si="4"/>
        <v>-72</v>
      </c>
      <c r="J25" s="4">
        <f t="shared" si="4"/>
        <v>177</v>
      </c>
      <c r="K25" s="3">
        <f>I25-J25</f>
        <v>-249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709</v>
      </c>
      <c r="D29" s="38">
        <v>194</v>
      </c>
      <c r="E29" s="9">
        <f>C29-D29</f>
        <v>515</v>
      </c>
      <c r="F29" s="38">
        <v>861</v>
      </c>
      <c r="G29" s="38">
        <v>197</v>
      </c>
      <c r="H29" s="9">
        <f>F29-G29</f>
        <v>664</v>
      </c>
      <c r="I29" s="5">
        <f t="shared" ref="I29:J31" si="5">F29-C29</f>
        <v>152</v>
      </c>
      <c r="J29" s="4">
        <f t="shared" si="5"/>
        <v>3</v>
      </c>
      <c r="K29" s="11">
        <f>I29-J29</f>
        <v>149</v>
      </c>
      <c r="M29" s="103"/>
      <c r="N29" s="103"/>
      <c r="P29" s="2"/>
      <c r="Q29" s="2"/>
    </row>
    <row r="30" spans="2:17">
      <c r="B30" s="10" t="s">
        <v>21</v>
      </c>
      <c r="C30" s="38">
        <v>64</v>
      </c>
      <c r="D30" s="38">
        <v>146</v>
      </c>
      <c r="E30" s="9">
        <f>C30-D30</f>
        <v>-82</v>
      </c>
      <c r="F30" s="38">
        <v>67</v>
      </c>
      <c r="G30" s="38">
        <v>146</v>
      </c>
      <c r="H30" s="9">
        <f>F30-G30</f>
        <v>-79</v>
      </c>
      <c r="I30" s="5">
        <f t="shared" si="5"/>
        <v>3</v>
      </c>
      <c r="J30" s="4">
        <f t="shared" si="5"/>
        <v>0</v>
      </c>
      <c r="K30" s="11">
        <f>I30-J30</f>
        <v>3</v>
      </c>
      <c r="M30" s="103"/>
      <c r="N30" s="103"/>
      <c r="P30" s="2"/>
      <c r="Q30" s="2"/>
    </row>
    <row r="31" spans="2:17" ht="15" thickBot="1">
      <c r="B31" s="10" t="s">
        <v>20</v>
      </c>
      <c r="C31" s="38">
        <v>785</v>
      </c>
      <c r="D31" s="38">
        <v>3082</v>
      </c>
      <c r="E31" s="9">
        <f>C31-D31</f>
        <v>-2297</v>
      </c>
      <c r="F31" s="38">
        <v>798</v>
      </c>
      <c r="G31" s="38">
        <v>3447</v>
      </c>
      <c r="H31" s="9">
        <f>F31-G31</f>
        <v>-2649</v>
      </c>
      <c r="I31" s="5">
        <f t="shared" si="5"/>
        <v>13</v>
      </c>
      <c r="J31" s="4">
        <f t="shared" si="5"/>
        <v>365</v>
      </c>
      <c r="K31" s="3">
        <f>I31-J31</f>
        <v>-352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108996</v>
      </c>
      <c r="E35" s="7">
        <v>122805</v>
      </c>
      <c r="F35" s="9">
        <f t="shared" ref="F35:F48" si="6">D35-E35</f>
        <v>-13809</v>
      </c>
      <c r="G35" s="8">
        <v>118364</v>
      </c>
      <c r="H35" s="7">
        <v>135572</v>
      </c>
      <c r="I35" s="19">
        <f t="shared" ref="I35:I48" si="7">G35-H35</f>
        <v>-17208</v>
      </c>
      <c r="J35" s="5">
        <f t="shared" ref="J35:K48" si="8">G35-D35</f>
        <v>9368</v>
      </c>
      <c r="K35" s="4">
        <f t="shared" si="8"/>
        <v>12767</v>
      </c>
      <c r="L35" s="11">
        <f t="shared" ref="L35:L48" si="9">J35-K35</f>
        <v>-3399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118830</v>
      </c>
      <c r="E37" s="7">
        <v>33309</v>
      </c>
      <c r="F37" s="9">
        <f t="shared" si="6"/>
        <v>85521</v>
      </c>
      <c r="G37" s="8">
        <v>126070</v>
      </c>
      <c r="H37" s="7">
        <v>34874</v>
      </c>
      <c r="I37" s="19">
        <f t="shared" si="7"/>
        <v>91196</v>
      </c>
      <c r="J37" s="5">
        <f t="shared" si="8"/>
        <v>7240</v>
      </c>
      <c r="K37" s="4">
        <f t="shared" si="8"/>
        <v>1565</v>
      </c>
      <c r="L37" s="11">
        <f t="shared" si="9"/>
        <v>5675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53059</v>
      </c>
      <c r="E38" s="7">
        <v>43091</v>
      </c>
      <c r="F38" s="9">
        <f t="shared" si="6"/>
        <v>9968</v>
      </c>
      <c r="G38" s="8">
        <v>55048</v>
      </c>
      <c r="H38" s="7">
        <v>44437</v>
      </c>
      <c r="I38" s="19">
        <f t="shared" si="7"/>
        <v>10611</v>
      </c>
      <c r="J38" s="5">
        <f t="shared" si="8"/>
        <v>1989</v>
      </c>
      <c r="K38" s="4">
        <f t="shared" si="8"/>
        <v>1346</v>
      </c>
      <c r="L38" s="11">
        <f t="shared" si="9"/>
        <v>643</v>
      </c>
      <c r="M38" s="103"/>
      <c r="N38" s="103"/>
      <c r="P38" s="2"/>
      <c r="Q38" s="2"/>
    </row>
    <row r="39" spans="2:21">
      <c r="B39" s="95"/>
      <c r="C39" s="10" t="s">
        <v>180</v>
      </c>
      <c r="D39" s="8">
        <v>77518</v>
      </c>
      <c r="E39" s="7">
        <v>64955</v>
      </c>
      <c r="F39" s="9">
        <f t="shared" si="6"/>
        <v>12563</v>
      </c>
      <c r="G39" s="8">
        <v>79743</v>
      </c>
      <c r="H39" s="7">
        <v>66611</v>
      </c>
      <c r="I39" s="19">
        <f t="shared" si="7"/>
        <v>13132</v>
      </c>
      <c r="J39" s="5">
        <f t="shared" si="8"/>
        <v>2225</v>
      </c>
      <c r="K39" s="4">
        <f t="shared" si="8"/>
        <v>1656</v>
      </c>
      <c r="L39" s="11">
        <f t="shared" si="9"/>
        <v>569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137841</v>
      </c>
      <c r="E40" s="30">
        <v>85605</v>
      </c>
      <c r="F40" s="32">
        <f t="shared" si="6"/>
        <v>52236</v>
      </c>
      <c r="G40" s="31">
        <v>150690</v>
      </c>
      <c r="H40" s="30">
        <v>112963</v>
      </c>
      <c r="I40" s="19">
        <f t="shared" si="7"/>
        <v>37727</v>
      </c>
      <c r="J40" s="5">
        <f t="shared" si="8"/>
        <v>12849</v>
      </c>
      <c r="K40" s="4">
        <f t="shared" si="8"/>
        <v>27358</v>
      </c>
      <c r="L40" s="11">
        <f t="shared" si="9"/>
        <v>-14509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184738</v>
      </c>
      <c r="E41" s="26">
        <v>129139</v>
      </c>
      <c r="F41" s="28">
        <f t="shared" si="6"/>
        <v>55599</v>
      </c>
      <c r="G41" s="27">
        <v>200546</v>
      </c>
      <c r="H41" s="26">
        <v>164030</v>
      </c>
      <c r="I41" s="6">
        <f t="shared" si="7"/>
        <v>36516</v>
      </c>
      <c r="J41" s="25">
        <f t="shared" si="8"/>
        <v>15808</v>
      </c>
      <c r="K41" s="24">
        <f t="shared" si="8"/>
        <v>34891</v>
      </c>
      <c r="L41" s="3">
        <f t="shared" si="9"/>
        <v>-19083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144989</v>
      </c>
      <c r="E42" s="15">
        <v>94369</v>
      </c>
      <c r="F42" s="17">
        <f t="shared" si="6"/>
        <v>50620</v>
      </c>
      <c r="G42" s="16">
        <v>161646</v>
      </c>
      <c r="H42" s="15">
        <v>100645</v>
      </c>
      <c r="I42" s="22">
        <f t="shared" si="7"/>
        <v>61001</v>
      </c>
      <c r="J42" s="13">
        <f t="shared" si="8"/>
        <v>16657</v>
      </c>
      <c r="K42" s="12">
        <f t="shared" si="8"/>
        <v>6276</v>
      </c>
      <c r="L42" s="21">
        <f t="shared" si="9"/>
        <v>10381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140468</v>
      </c>
      <c r="E44" s="7">
        <v>34319</v>
      </c>
      <c r="F44" s="9">
        <f t="shared" si="6"/>
        <v>106149</v>
      </c>
      <c r="G44" s="8">
        <v>157036</v>
      </c>
      <c r="H44" s="7">
        <v>35644</v>
      </c>
      <c r="I44" s="19">
        <f t="shared" si="7"/>
        <v>121392</v>
      </c>
      <c r="J44" s="5">
        <f t="shared" si="8"/>
        <v>16568</v>
      </c>
      <c r="K44" s="4">
        <f t="shared" si="8"/>
        <v>1325</v>
      </c>
      <c r="L44" s="11">
        <f t="shared" si="9"/>
        <v>15243</v>
      </c>
      <c r="M44" s="103"/>
      <c r="N44" s="103"/>
      <c r="P44" s="2"/>
      <c r="Q44" s="2"/>
    </row>
    <row r="45" spans="2:21">
      <c r="B45" s="84"/>
      <c r="C45" s="20" t="s">
        <v>181</v>
      </c>
      <c r="D45" s="16">
        <v>24195</v>
      </c>
      <c r="E45" s="15">
        <v>56261</v>
      </c>
      <c r="F45" s="17">
        <f t="shared" si="6"/>
        <v>-32066</v>
      </c>
      <c r="G45" s="16">
        <v>23021</v>
      </c>
      <c r="H45" s="15">
        <v>59626</v>
      </c>
      <c r="I45" s="19">
        <f t="shared" si="7"/>
        <v>-36605</v>
      </c>
      <c r="J45" s="13">
        <f t="shared" si="8"/>
        <v>-1174</v>
      </c>
      <c r="K45" s="12">
        <f t="shared" si="8"/>
        <v>3365</v>
      </c>
      <c r="L45" s="11">
        <f t="shared" si="9"/>
        <v>-4539</v>
      </c>
      <c r="M45" s="103"/>
      <c r="N45" s="103"/>
      <c r="P45" s="2"/>
      <c r="Q45" s="2"/>
    </row>
    <row r="46" spans="2:21">
      <c r="B46" s="84"/>
      <c r="C46" s="10" t="s">
        <v>180</v>
      </c>
      <c r="D46" s="16">
        <v>41769</v>
      </c>
      <c r="E46" s="15">
        <v>81520</v>
      </c>
      <c r="F46" s="17">
        <f t="shared" si="6"/>
        <v>-39751</v>
      </c>
      <c r="G46" s="16">
        <v>40446</v>
      </c>
      <c r="H46" s="15">
        <v>85484</v>
      </c>
      <c r="I46" s="19">
        <f t="shared" si="7"/>
        <v>-45038</v>
      </c>
      <c r="J46" s="13">
        <f t="shared" si="8"/>
        <v>-1323</v>
      </c>
      <c r="K46" s="12">
        <f t="shared" si="8"/>
        <v>3964</v>
      </c>
      <c r="L46" s="11">
        <f t="shared" si="9"/>
        <v>-5287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90795</v>
      </c>
      <c r="E47" s="15">
        <v>147179</v>
      </c>
      <c r="F47" s="17">
        <f t="shared" si="6"/>
        <v>-56384</v>
      </c>
      <c r="G47" s="16">
        <v>118874</v>
      </c>
      <c r="H47" s="15">
        <v>165835</v>
      </c>
      <c r="I47" s="14">
        <f t="shared" si="7"/>
        <v>-46961</v>
      </c>
      <c r="J47" s="13">
        <f t="shared" si="8"/>
        <v>28079</v>
      </c>
      <c r="K47" s="12">
        <f t="shared" si="8"/>
        <v>18656</v>
      </c>
      <c r="L47" s="11">
        <f t="shared" si="9"/>
        <v>9423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130018</v>
      </c>
      <c r="E48" s="7">
        <v>202859</v>
      </c>
      <c r="F48" s="9">
        <f t="shared" si="6"/>
        <v>-72841</v>
      </c>
      <c r="G48" s="8">
        <v>159883</v>
      </c>
      <c r="H48" s="7">
        <v>226806</v>
      </c>
      <c r="I48" s="6">
        <f t="shared" si="7"/>
        <v>-66923</v>
      </c>
      <c r="J48" s="5">
        <f t="shared" si="8"/>
        <v>29865</v>
      </c>
      <c r="K48" s="4">
        <f t="shared" si="8"/>
        <v>23947</v>
      </c>
      <c r="L48" s="3">
        <f t="shared" si="9"/>
        <v>5918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186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1132409900</v>
      </c>
      <c r="D5" s="68">
        <v>1105689408</v>
      </c>
      <c r="E5" s="72">
        <f>C5-D5</f>
        <v>26720492</v>
      </c>
      <c r="F5" s="104">
        <f>(C9+D9)/85666492787/2</f>
        <v>0.34330289555711724</v>
      </c>
      <c r="H5" s="71" t="s">
        <v>40</v>
      </c>
      <c r="I5" s="71" t="s">
        <v>39</v>
      </c>
      <c r="J5" s="108">
        <f>I6-H6</f>
        <v>0</v>
      </c>
      <c r="K5" s="109" t="s">
        <v>184</v>
      </c>
      <c r="L5" s="77">
        <v>10412.790000000001</v>
      </c>
      <c r="M5" s="103"/>
      <c r="N5" s="103"/>
    </row>
    <row r="6" spans="2:17" ht="15.6" thickBot="1">
      <c r="B6" s="10" t="s">
        <v>38</v>
      </c>
      <c r="C6" s="69">
        <v>4804001672</v>
      </c>
      <c r="D6" s="68">
        <v>4394314073</v>
      </c>
      <c r="E6" s="70">
        <f>C6-D6</f>
        <v>409687599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887407570</v>
      </c>
      <c r="D7" s="68">
        <v>1384391420</v>
      </c>
      <c r="E7" s="67">
        <f>C7-D7</f>
        <v>-496983850</v>
      </c>
      <c r="F7" s="106"/>
      <c r="H7" s="113"/>
      <c r="I7" s="113"/>
      <c r="J7" s="108"/>
      <c r="K7" s="111"/>
      <c r="L7" s="11">
        <v>10257</v>
      </c>
      <c r="M7" s="103"/>
      <c r="N7" s="103"/>
      <c r="P7" s="66"/>
      <c r="Q7" s="2"/>
    </row>
    <row r="8" spans="2:17" ht="15.6" thickBot="1">
      <c r="B8" s="10" t="s">
        <v>4</v>
      </c>
      <c r="C8" s="65">
        <v>22393018683</v>
      </c>
      <c r="D8" s="64">
        <v>22717877326</v>
      </c>
      <c r="E8" s="63">
        <f>C8-D8</f>
        <v>-324858643</v>
      </c>
      <c r="F8" s="106"/>
      <c r="K8" s="62"/>
      <c r="L8" s="115">
        <f>L7-L5</f>
        <v>-155.79000000000087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29216837825</v>
      </c>
      <c r="D9" s="60">
        <f>D5+D6+D7+D8</f>
        <v>29602272227</v>
      </c>
      <c r="E9" s="59">
        <f>E5+E6+E7+E8</f>
        <v>-385434402</v>
      </c>
      <c r="F9" s="107"/>
      <c r="H9" s="114" t="s">
        <v>36</v>
      </c>
      <c r="I9" s="114"/>
      <c r="J9" s="81" t="s">
        <v>63</v>
      </c>
      <c r="K9" s="82" t="s">
        <v>185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11838</v>
      </c>
      <c r="D13" s="7">
        <v>13192</v>
      </c>
      <c r="E13" s="9">
        <f t="shared" ref="E13:E19" si="0">C13-D13</f>
        <v>-1354</v>
      </c>
      <c r="F13" s="8">
        <v>13216</v>
      </c>
      <c r="G13" s="7">
        <v>12202</v>
      </c>
      <c r="H13" s="19">
        <f t="shared" ref="H13:H19" si="1">F13-G13</f>
        <v>1014</v>
      </c>
      <c r="I13" s="5">
        <f t="shared" ref="I13:J19" si="2">F13-C13</f>
        <v>1378</v>
      </c>
      <c r="J13" s="4">
        <f t="shared" si="2"/>
        <v>-990</v>
      </c>
      <c r="K13" s="11">
        <f t="shared" ref="K13:K19" si="3">I13-J13</f>
        <v>2368</v>
      </c>
      <c r="M13" s="103"/>
      <c r="N13" s="103"/>
      <c r="P13" s="2"/>
      <c r="Q13" s="2"/>
    </row>
    <row r="14" spans="2:17" ht="15">
      <c r="B14" s="10" t="s">
        <v>5</v>
      </c>
      <c r="C14" s="8">
        <v>1905</v>
      </c>
      <c r="D14" s="7">
        <v>33766</v>
      </c>
      <c r="E14" s="9">
        <f t="shared" si="0"/>
        <v>-31861</v>
      </c>
      <c r="F14" s="8">
        <v>1950</v>
      </c>
      <c r="G14" s="7">
        <v>33746</v>
      </c>
      <c r="H14" s="19">
        <f t="shared" si="1"/>
        <v>-31796</v>
      </c>
      <c r="I14" s="5">
        <f t="shared" si="2"/>
        <v>45</v>
      </c>
      <c r="J14" s="4">
        <f t="shared" si="2"/>
        <v>-20</v>
      </c>
      <c r="K14" s="11">
        <f t="shared" si="3"/>
        <v>65</v>
      </c>
      <c r="M14" s="103"/>
      <c r="N14" s="103"/>
      <c r="P14" s="2"/>
      <c r="Q14" s="2"/>
    </row>
    <row r="15" spans="2:17" ht="15">
      <c r="B15" s="53" t="s">
        <v>4</v>
      </c>
      <c r="C15" s="51">
        <v>77901</v>
      </c>
      <c r="D15" s="50">
        <v>29951</v>
      </c>
      <c r="E15" s="52">
        <f t="shared" si="0"/>
        <v>47950</v>
      </c>
      <c r="F15" s="51">
        <v>76904</v>
      </c>
      <c r="G15" s="50">
        <v>30258</v>
      </c>
      <c r="H15" s="49">
        <f t="shared" si="1"/>
        <v>46646</v>
      </c>
      <c r="I15" s="47">
        <f t="shared" si="2"/>
        <v>-997</v>
      </c>
      <c r="J15" s="46">
        <f t="shared" si="2"/>
        <v>307</v>
      </c>
      <c r="K15" s="11">
        <f t="shared" si="3"/>
        <v>-1304</v>
      </c>
      <c r="M15" s="103"/>
      <c r="N15" s="103"/>
      <c r="P15" s="2"/>
      <c r="Q15" s="2"/>
    </row>
    <row r="16" spans="2:17">
      <c r="B16" s="20" t="s">
        <v>142</v>
      </c>
      <c r="C16" s="51">
        <v>44942</v>
      </c>
      <c r="D16" s="50">
        <v>43193</v>
      </c>
      <c r="E16" s="52">
        <f t="shared" si="0"/>
        <v>1749</v>
      </c>
      <c r="F16" s="51">
        <v>43793</v>
      </c>
      <c r="G16" s="50">
        <v>43402</v>
      </c>
      <c r="H16" s="49">
        <f t="shared" si="1"/>
        <v>391</v>
      </c>
      <c r="I16" s="47">
        <f t="shared" si="2"/>
        <v>-1149</v>
      </c>
      <c r="J16" s="46">
        <f t="shared" si="2"/>
        <v>209</v>
      </c>
      <c r="K16" s="11">
        <f t="shared" si="3"/>
        <v>-1358</v>
      </c>
      <c r="M16" s="103"/>
      <c r="N16" s="103"/>
      <c r="P16" s="2"/>
      <c r="Q16" s="2"/>
    </row>
    <row r="17" spans="2:17">
      <c r="B17" s="53" t="s">
        <v>180</v>
      </c>
      <c r="C17" s="51">
        <v>59671</v>
      </c>
      <c r="D17" s="50">
        <v>51553</v>
      </c>
      <c r="E17" s="52">
        <f t="shared" si="0"/>
        <v>8118</v>
      </c>
      <c r="F17" s="51">
        <v>58150</v>
      </c>
      <c r="G17" s="50">
        <v>51524</v>
      </c>
      <c r="H17" s="49">
        <f t="shared" si="1"/>
        <v>6626</v>
      </c>
      <c r="I17" s="47">
        <f t="shared" si="2"/>
        <v>-1521</v>
      </c>
      <c r="J17" s="46">
        <f t="shared" si="2"/>
        <v>-29</v>
      </c>
      <c r="K17" s="11">
        <f t="shared" si="3"/>
        <v>-1492</v>
      </c>
      <c r="M17" s="103"/>
      <c r="N17" s="103"/>
      <c r="P17" s="2"/>
      <c r="Q17" s="2"/>
    </row>
    <row r="18" spans="2:17" ht="30">
      <c r="B18" s="48" t="s">
        <v>1</v>
      </c>
      <c r="C18" s="8">
        <v>49341</v>
      </c>
      <c r="D18" s="7">
        <v>49104</v>
      </c>
      <c r="E18" s="9">
        <f t="shared" si="0"/>
        <v>237</v>
      </c>
      <c r="F18" s="8">
        <v>49145</v>
      </c>
      <c r="G18" s="7">
        <v>49241</v>
      </c>
      <c r="H18" s="19">
        <f t="shared" si="1"/>
        <v>-96</v>
      </c>
      <c r="I18" s="47">
        <f t="shared" si="2"/>
        <v>-196</v>
      </c>
      <c r="J18" s="46">
        <f t="shared" si="2"/>
        <v>137</v>
      </c>
      <c r="K18" s="11">
        <f t="shared" si="3"/>
        <v>-333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68399</v>
      </c>
      <c r="D19" s="7">
        <v>60724</v>
      </c>
      <c r="E19" s="9">
        <f t="shared" si="0"/>
        <v>7675</v>
      </c>
      <c r="F19" s="8">
        <v>68050</v>
      </c>
      <c r="G19" s="7">
        <v>60283</v>
      </c>
      <c r="H19" s="6">
        <f t="shared" si="1"/>
        <v>7767</v>
      </c>
      <c r="I19" s="45">
        <f t="shared" si="2"/>
        <v>-349</v>
      </c>
      <c r="J19" s="4">
        <f t="shared" si="2"/>
        <v>-441</v>
      </c>
      <c r="K19" s="3">
        <f t="shared" si="3"/>
        <v>92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10351</v>
      </c>
      <c r="D23" s="7">
        <v>6232</v>
      </c>
      <c r="E23" s="9">
        <f>C23-D23</f>
        <v>4119</v>
      </c>
      <c r="F23" s="8">
        <v>11349</v>
      </c>
      <c r="G23" s="7">
        <v>5669</v>
      </c>
      <c r="H23" s="19">
        <f>F23-G23</f>
        <v>5680</v>
      </c>
      <c r="I23" s="5">
        <f t="shared" ref="I23:J25" si="4">F23-C23</f>
        <v>998</v>
      </c>
      <c r="J23" s="4">
        <f t="shared" si="4"/>
        <v>-563</v>
      </c>
      <c r="K23" s="11">
        <f>I23-J23</f>
        <v>1561</v>
      </c>
      <c r="M23" s="103"/>
      <c r="N23" s="103"/>
      <c r="P23" s="2"/>
      <c r="Q23" s="2"/>
    </row>
    <row r="24" spans="2:17" ht="15">
      <c r="B24" s="10" t="s">
        <v>5</v>
      </c>
      <c r="C24" s="8">
        <v>91</v>
      </c>
      <c r="D24" s="7">
        <v>210</v>
      </c>
      <c r="E24" s="9">
        <f>C24-D24</f>
        <v>-119</v>
      </c>
      <c r="F24" s="8">
        <v>97</v>
      </c>
      <c r="G24" s="7">
        <v>210</v>
      </c>
      <c r="H24" s="19">
        <f>F24-G24</f>
        <v>-113</v>
      </c>
      <c r="I24" s="5">
        <f t="shared" si="4"/>
        <v>6</v>
      </c>
      <c r="J24" s="4">
        <f t="shared" si="4"/>
        <v>0</v>
      </c>
      <c r="K24" s="11">
        <f>I24-J24</f>
        <v>6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2532</v>
      </c>
      <c r="D25" s="7">
        <v>3703</v>
      </c>
      <c r="E25" s="9">
        <f>C25-D25</f>
        <v>-1171</v>
      </c>
      <c r="F25" s="8">
        <v>2565</v>
      </c>
      <c r="G25" s="7">
        <v>3463</v>
      </c>
      <c r="H25" s="6">
        <f>F25-G25</f>
        <v>-898</v>
      </c>
      <c r="I25" s="5">
        <f t="shared" si="4"/>
        <v>33</v>
      </c>
      <c r="J25" s="4">
        <f t="shared" si="4"/>
        <v>-240</v>
      </c>
      <c r="K25" s="3">
        <f>I25-J25</f>
        <v>273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861</v>
      </c>
      <c r="D29" s="38">
        <v>197</v>
      </c>
      <c r="E29" s="9">
        <f>C29-D29</f>
        <v>664</v>
      </c>
      <c r="F29" s="38">
        <v>791</v>
      </c>
      <c r="G29" s="38">
        <v>213</v>
      </c>
      <c r="H29" s="9">
        <f>F29-G29</f>
        <v>578</v>
      </c>
      <c r="I29" s="5">
        <f t="shared" ref="I29:J31" si="5">F29-C29</f>
        <v>-70</v>
      </c>
      <c r="J29" s="4">
        <f t="shared" si="5"/>
        <v>16</v>
      </c>
      <c r="K29" s="11">
        <f>I29-J29</f>
        <v>-86</v>
      </c>
      <c r="M29" s="103"/>
      <c r="N29" s="103"/>
      <c r="P29" s="2"/>
      <c r="Q29" s="2"/>
    </row>
    <row r="30" spans="2:17">
      <c r="B30" s="10" t="s">
        <v>21</v>
      </c>
      <c r="C30" s="38">
        <v>67</v>
      </c>
      <c r="D30" s="38">
        <v>146</v>
      </c>
      <c r="E30" s="9">
        <f>C30-D30</f>
        <v>-79</v>
      </c>
      <c r="F30" s="38">
        <v>70</v>
      </c>
      <c r="G30" s="38">
        <v>146</v>
      </c>
      <c r="H30" s="9">
        <f>F30-G30</f>
        <v>-76</v>
      </c>
      <c r="I30" s="5">
        <f t="shared" si="5"/>
        <v>3</v>
      </c>
      <c r="J30" s="4">
        <f t="shared" si="5"/>
        <v>0</v>
      </c>
      <c r="K30" s="11">
        <f>I30-J30</f>
        <v>3</v>
      </c>
      <c r="M30" s="103"/>
      <c r="N30" s="103"/>
      <c r="P30" s="2"/>
      <c r="Q30" s="2"/>
    </row>
    <row r="31" spans="2:17" ht="15" thickBot="1">
      <c r="B31" s="10" t="s">
        <v>20</v>
      </c>
      <c r="C31" s="38">
        <v>798</v>
      </c>
      <c r="D31" s="38">
        <v>3447</v>
      </c>
      <c r="E31" s="9">
        <f>C31-D31</f>
        <v>-2649</v>
      </c>
      <c r="F31" s="38">
        <v>792</v>
      </c>
      <c r="G31" s="38">
        <v>3404</v>
      </c>
      <c r="H31" s="9">
        <f>F31-G31</f>
        <v>-2612</v>
      </c>
      <c r="I31" s="5">
        <f t="shared" si="5"/>
        <v>-6</v>
      </c>
      <c r="J31" s="4">
        <f t="shared" si="5"/>
        <v>-43</v>
      </c>
      <c r="K31" s="3">
        <f>I31-J31</f>
        <v>37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118364</v>
      </c>
      <c r="E35" s="7">
        <v>135572</v>
      </c>
      <c r="F35" s="9">
        <f t="shared" ref="F35:F48" si="6">D35-E35</f>
        <v>-17208</v>
      </c>
      <c r="G35" s="8">
        <v>132019</v>
      </c>
      <c r="H35" s="7">
        <v>142512</v>
      </c>
      <c r="I35" s="19">
        <f t="shared" ref="I35:I48" si="7">G35-H35</f>
        <v>-10493</v>
      </c>
      <c r="J35" s="5">
        <f t="shared" ref="J35:K48" si="8">G35-D35</f>
        <v>13655</v>
      </c>
      <c r="K35" s="4">
        <f t="shared" si="8"/>
        <v>6940</v>
      </c>
      <c r="L35" s="11">
        <f t="shared" ref="L35:L48" si="9">J35-K35</f>
        <v>6715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126070</v>
      </c>
      <c r="E37" s="7">
        <v>34874</v>
      </c>
      <c r="F37" s="9">
        <f t="shared" si="6"/>
        <v>91196</v>
      </c>
      <c r="G37" s="8">
        <v>125915</v>
      </c>
      <c r="H37" s="7">
        <v>36588</v>
      </c>
      <c r="I37" s="19">
        <f t="shared" si="7"/>
        <v>89327</v>
      </c>
      <c r="J37" s="5">
        <f t="shared" si="8"/>
        <v>-155</v>
      </c>
      <c r="K37" s="4">
        <f t="shared" si="8"/>
        <v>1714</v>
      </c>
      <c r="L37" s="11">
        <f t="shared" si="9"/>
        <v>-1869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55048</v>
      </c>
      <c r="E38" s="7">
        <v>44437</v>
      </c>
      <c r="F38" s="9">
        <f t="shared" si="6"/>
        <v>10611</v>
      </c>
      <c r="G38" s="8">
        <v>54653</v>
      </c>
      <c r="H38" s="7">
        <v>45881</v>
      </c>
      <c r="I38" s="19">
        <f t="shared" si="7"/>
        <v>8772</v>
      </c>
      <c r="J38" s="5">
        <f t="shared" si="8"/>
        <v>-395</v>
      </c>
      <c r="K38" s="4">
        <f t="shared" si="8"/>
        <v>1444</v>
      </c>
      <c r="L38" s="11">
        <f t="shared" si="9"/>
        <v>-1839</v>
      </c>
      <c r="M38" s="103"/>
      <c r="N38" s="103"/>
      <c r="P38" s="2"/>
      <c r="Q38" s="2"/>
    </row>
    <row r="39" spans="2:21">
      <c r="B39" s="95"/>
      <c r="C39" s="10" t="s">
        <v>145</v>
      </c>
      <c r="D39" s="8">
        <v>79743</v>
      </c>
      <c r="E39" s="7">
        <v>66611</v>
      </c>
      <c r="F39" s="9">
        <f t="shared" si="6"/>
        <v>13132</v>
      </c>
      <c r="G39" s="8">
        <v>80341</v>
      </c>
      <c r="H39" s="7">
        <v>68824</v>
      </c>
      <c r="I39" s="19">
        <f t="shared" si="7"/>
        <v>11517</v>
      </c>
      <c r="J39" s="5">
        <f t="shared" si="8"/>
        <v>598</v>
      </c>
      <c r="K39" s="4">
        <f t="shared" si="8"/>
        <v>2213</v>
      </c>
      <c r="L39" s="11">
        <f t="shared" si="9"/>
        <v>-1615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150690</v>
      </c>
      <c r="E40" s="30">
        <v>112963</v>
      </c>
      <c r="F40" s="32">
        <f t="shared" si="6"/>
        <v>37727</v>
      </c>
      <c r="G40" s="31">
        <v>154590</v>
      </c>
      <c r="H40" s="30">
        <v>129349</v>
      </c>
      <c r="I40" s="19">
        <f t="shared" si="7"/>
        <v>25241</v>
      </c>
      <c r="J40" s="5">
        <f t="shared" si="8"/>
        <v>3900</v>
      </c>
      <c r="K40" s="4">
        <f t="shared" si="8"/>
        <v>16386</v>
      </c>
      <c r="L40" s="11">
        <f t="shared" si="9"/>
        <v>-12486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200546</v>
      </c>
      <c r="E41" s="26">
        <v>164030</v>
      </c>
      <c r="F41" s="28">
        <f t="shared" si="6"/>
        <v>36516</v>
      </c>
      <c r="G41" s="27">
        <v>207628</v>
      </c>
      <c r="H41" s="26">
        <v>184899</v>
      </c>
      <c r="I41" s="6">
        <f t="shared" si="7"/>
        <v>22729</v>
      </c>
      <c r="J41" s="25">
        <f t="shared" si="8"/>
        <v>7082</v>
      </c>
      <c r="K41" s="24">
        <f t="shared" si="8"/>
        <v>20869</v>
      </c>
      <c r="L41" s="3">
        <f t="shared" si="9"/>
        <v>-13787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161646</v>
      </c>
      <c r="E42" s="15">
        <v>100645</v>
      </c>
      <c r="F42" s="17">
        <f t="shared" si="6"/>
        <v>61001</v>
      </c>
      <c r="G42" s="16">
        <v>163734</v>
      </c>
      <c r="H42" s="15">
        <v>105567</v>
      </c>
      <c r="I42" s="22">
        <f t="shared" si="7"/>
        <v>58167</v>
      </c>
      <c r="J42" s="13">
        <f t="shared" si="8"/>
        <v>2088</v>
      </c>
      <c r="K42" s="12">
        <f t="shared" si="8"/>
        <v>4922</v>
      </c>
      <c r="L42" s="21">
        <f t="shared" si="9"/>
        <v>-2834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157036</v>
      </c>
      <c r="E44" s="7">
        <v>35644</v>
      </c>
      <c r="F44" s="9">
        <f t="shared" si="6"/>
        <v>121392</v>
      </c>
      <c r="G44" s="8">
        <v>159691</v>
      </c>
      <c r="H44" s="7">
        <v>36847</v>
      </c>
      <c r="I44" s="19">
        <f t="shared" si="7"/>
        <v>122844</v>
      </c>
      <c r="J44" s="5">
        <f t="shared" si="8"/>
        <v>2655</v>
      </c>
      <c r="K44" s="4">
        <f t="shared" si="8"/>
        <v>1203</v>
      </c>
      <c r="L44" s="11">
        <f t="shared" si="9"/>
        <v>1452</v>
      </c>
      <c r="M44" s="103"/>
      <c r="N44" s="103"/>
      <c r="P44" s="2"/>
      <c r="Q44" s="2"/>
    </row>
    <row r="45" spans="2:21">
      <c r="B45" s="84"/>
      <c r="C45" s="20" t="s">
        <v>156</v>
      </c>
      <c r="D45" s="16">
        <v>23021</v>
      </c>
      <c r="E45" s="15">
        <v>59626</v>
      </c>
      <c r="F45" s="17">
        <f t="shared" si="6"/>
        <v>-36605</v>
      </c>
      <c r="G45" s="16">
        <v>24876</v>
      </c>
      <c r="H45" s="15">
        <v>63455</v>
      </c>
      <c r="I45" s="19">
        <f t="shared" si="7"/>
        <v>-38579</v>
      </c>
      <c r="J45" s="13">
        <f t="shared" si="8"/>
        <v>1855</v>
      </c>
      <c r="K45" s="12">
        <f t="shared" si="8"/>
        <v>3829</v>
      </c>
      <c r="L45" s="11">
        <f t="shared" si="9"/>
        <v>-1974</v>
      </c>
      <c r="M45" s="103"/>
      <c r="N45" s="103"/>
      <c r="P45" s="2"/>
      <c r="Q45" s="2"/>
    </row>
    <row r="46" spans="2:21">
      <c r="B46" s="84"/>
      <c r="C46" s="10" t="s">
        <v>145</v>
      </c>
      <c r="D46" s="16">
        <v>40446</v>
      </c>
      <c r="E46" s="15">
        <v>85484</v>
      </c>
      <c r="F46" s="17">
        <f t="shared" si="6"/>
        <v>-45038</v>
      </c>
      <c r="G46" s="16">
        <v>41812</v>
      </c>
      <c r="H46" s="15">
        <v>89078</v>
      </c>
      <c r="I46" s="19">
        <f t="shared" si="7"/>
        <v>-47266</v>
      </c>
      <c r="J46" s="13">
        <f t="shared" si="8"/>
        <v>1366</v>
      </c>
      <c r="K46" s="12">
        <f t="shared" si="8"/>
        <v>3594</v>
      </c>
      <c r="L46" s="11">
        <f t="shared" si="9"/>
        <v>-2228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118874</v>
      </c>
      <c r="E47" s="15">
        <v>165835</v>
      </c>
      <c r="F47" s="17">
        <f t="shared" si="6"/>
        <v>-46961</v>
      </c>
      <c r="G47" s="16">
        <v>127517</v>
      </c>
      <c r="H47" s="15">
        <v>167286</v>
      </c>
      <c r="I47" s="14">
        <f t="shared" si="7"/>
        <v>-39769</v>
      </c>
      <c r="J47" s="13">
        <f t="shared" si="8"/>
        <v>8643</v>
      </c>
      <c r="K47" s="12">
        <f t="shared" si="8"/>
        <v>1451</v>
      </c>
      <c r="L47" s="11">
        <f t="shared" si="9"/>
        <v>7192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159883</v>
      </c>
      <c r="E48" s="7">
        <v>226806</v>
      </c>
      <c r="F48" s="9">
        <f t="shared" si="6"/>
        <v>-66923</v>
      </c>
      <c r="G48" s="8">
        <v>172587</v>
      </c>
      <c r="H48" s="7">
        <v>238813</v>
      </c>
      <c r="I48" s="6">
        <f t="shared" si="7"/>
        <v>-66226</v>
      </c>
      <c r="J48" s="5">
        <f t="shared" si="8"/>
        <v>12704</v>
      </c>
      <c r="K48" s="4">
        <f t="shared" si="8"/>
        <v>12007</v>
      </c>
      <c r="L48" s="3">
        <f t="shared" si="9"/>
        <v>697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192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1369545300</v>
      </c>
      <c r="D5" s="68">
        <v>1459956154</v>
      </c>
      <c r="E5" s="72">
        <f>C5-D5</f>
        <v>-90410854</v>
      </c>
      <c r="F5" s="104">
        <f>(C9+D9)/92728204144/2</f>
        <v>0.30769952143892776</v>
      </c>
      <c r="H5" s="71" t="s">
        <v>40</v>
      </c>
      <c r="I5" s="71" t="s">
        <v>39</v>
      </c>
      <c r="J5" s="108">
        <f>I6-H6</f>
        <v>0</v>
      </c>
      <c r="K5" s="109" t="s">
        <v>187</v>
      </c>
      <c r="L5" s="77">
        <v>10347.780000000001</v>
      </c>
      <c r="M5" s="103"/>
      <c r="N5" s="103"/>
    </row>
    <row r="6" spans="2:17" ht="15.6" thickBot="1">
      <c r="B6" s="10" t="s">
        <v>38</v>
      </c>
      <c r="C6" s="69">
        <v>4620745114</v>
      </c>
      <c r="D6" s="68">
        <v>4675024508</v>
      </c>
      <c r="E6" s="70">
        <f>C6-D6</f>
        <v>-54279394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1013577270</v>
      </c>
      <c r="D7" s="68">
        <v>1558730193</v>
      </c>
      <c r="E7" s="67">
        <f>C7-D7</f>
        <v>-545152923</v>
      </c>
      <c r="F7" s="106"/>
      <c r="H7" s="113"/>
      <c r="I7" s="113"/>
      <c r="J7" s="108"/>
      <c r="K7" s="111"/>
      <c r="L7" s="11">
        <v>10302</v>
      </c>
      <c r="M7" s="103"/>
      <c r="N7" s="103"/>
      <c r="P7" s="66"/>
      <c r="Q7" s="2"/>
    </row>
    <row r="8" spans="2:17" ht="15.6" thickBot="1">
      <c r="B8" s="10" t="s">
        <v>4</v>
      </c>
      <c r="C8" s="65">
        <v>18985744542</v>
      </c>
      <c r="D8" s="64">
        <v>23381524997</v>
      </c>
      <c r="E8" s="63">
        <f>C8-D8</f>
        <v>-4395780455</v>
      </c>
      <c r="F8" s="106"/>
      <c r="K8" s="62"/>
      <c r="L8" s="115">
        <f>L7-L5</f>
        <v>-45.780000000000655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25989612226</v>
      </c>
      <c r="D9" s="60">
        <f>D5+D6+D7+D8</f>
        <v>31075235852</v>
      </c>
      <c r="E9" s="59">
        <f>E5+E6+E7+E8</f>
        <v>-5085623626</v>
      </c>
      <c r="F9" s="107"/>
      <c r="H9" s="114" t="s">
        <v>36</v>
      </c>
      <c r="I9" s="114"/>
      <c r="J9" s="81" t="s">
        <v>63</v>
      </c>
      <c r="K9" s="82" t="s">
        <v>191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13216</v>
      </c>
      <c r="D13" s="7">
        <v>12202</v>
      </c>
      <c r="E13" s="9">
        <f t="shared" ref="E13:E19" si="0">C13-D13</f>
        <v>1014</v>
      </c>
      <c r="F13" s="8">
        <v>12754</v>
      </c>
      <c r="G13" s="7">
        <v>13002</v>
      </c>
      <c r="H13" s="19">
        <f t="shared" ref="H13:H19" si="1">F13-G13</f>
        <v>-248</v>
      </c>
      <c r="I13" s="5">
        <f t="shared" ref="I13:J19" si="2">F13-C13</f>
        <v>-462</v>
      </c>
      <c r="J13" s="4">
        <f t="shared" si="2"/>
        <v>800</v>
      </c>
      <c r="K13" s="11">
        <f t="shared" ref="K13:K19" si="3">I13-J13</f>
        <v>-1262</v>
      </c>
      <c r="M13" s="103"/>
      <c r="N13" s="103"/>
      <c r="P13" s="2"/>
      <c r="Q13" s="2"/>
    </row>
    <row r="14" spans="2:17" ht="15">
      <c r="B14" s="10" t="s">
        <v>5</v>
      </c>
      <c r="C14" s="8">
        <v>1950</v>
      </c>
      <c r="D14" s="7">
        <v>33746</v>
      </c>
      <c r="E14" s="9">
        <f t="shared" si="0"/>
        <v>-31796</v>
      </c>
      <c r="F14" s="8">
        <v>1948</v>
      </c>
      <c r="G14" s="7">
        <v>34070</v>
      </c>
      <c r="H14" s="19">
        <f t="shared" si="1"/>
        <v>-32122</v>
      </c>
      <c r="I14" s="5">
        <f t="shared" si="2"/>
        <v>-2</v>
      </c>
      <c r="J14" s="4">
        <f t="shared" si="2"/>
        <v>324</v>
      </c>
      <c r="K14" s="11">
        <f t="shared" si="3"/>
        <v>-326</v>
      </c>
      <c r="M14" s="103"/>
      <c r="N14" s="103"/>
      <c r="P14" s="2"/>
      <c r="Q14" s="2"/>
    </row>
    <row r="15" spans="2:17" ht="15">
      <c r="B15" s="53" t="s">
        <v>4</v>
      </c>
      <c r="C15" s="51">
        <v>76904</v>
      </c>
      <c r="D15" s="50">
        <v>30258</v>
      </c>
      <c r="E15" s="52">
        <f t="shared" si="0"/>
        <v>46646</v>
      </c>
      <c r="F15" s="51">
        <v>76301</v>
      </c>
      <c r="G15" s="50">
        <v>30864</v>
      </c>
      <c r="H15" s="49">
        <f t="shared" si="1"/>
        <v>45437</v>
      </c>
      <c r="I15" s="47">
        <f t="shared" si="2"/>
        <v>-603</v>
      </c>
      <c r="J15" s="46">
        <f t="shared" si="2"/>
        <v>606</v>
      </c>
      <c r="K15" s="11">
        <f t="shared" si="3"/>
        <v>-1209</v>
      </c>
      <c r="M15" s="103"/>
      <c r="N15" s="103"/>
      <c r="P15" s="2"/>
      <c r="Q15" s="2"/>
    </row>
    <row r="16" spans="2:17">
      <c r="B16" s="20" t="s">
        <v>156</v>
      </c>
      <c r="C16" s="51">
        <v>43793</v>
      </c>
      <c r="D16" s="50">
        <v>43402</v>
      </c>
      <c r="E16" s="52">
        <f t="shared" si="0"/>
        <v>391</v>
      </c>
      <c r="F16" s="51">
        <v>43487</v>
      </c>
      <c r="G16" s="50">
        <v>43705</v>
      </c>
      <c r="H16" s="49">
        <f t="shared" si="1"/>
        <v>-218</v>
      </c>
      <c r="I16" s="47">
        <f t="shared" si="2"/>
        <v>-306</v>
      </c>
      <c r="J16" s="46">
        <f t="shared" si="2"/>
        <v>303</v>
      </c>
      <c r="K16" s="11">
        <f t="shared" si="3"/>
        <v>-609</v>
      </c>
      <c r="M16" s="103"/>
      <c r="N16" s="103"/>
      <c r="P16" s="2"/>
      <c r="Q16" s="2"/>
    </row>
    <row r="17" spans="2:17">
      <c r="B17" s="53" t="s">
        <v>145</v>
      </c>
      <c r="C17" s="51">
        <v>58150</v>
      </c>
      <c r="D17" s="50">
        <v>51524</v>
      </c>
      <c r="E17" s="52">
        <f t="shared" si="0"/>
        <v>6626</v>
      </c>
      <c r="F17" s="51">
        <v>57781</v>
      </c>
      <c r="G17" s="50">
        <v>51596</v>
      </c>
      <c r="H17" s="49">
        <f t="shared" si="1"/>
        <v>6185</v>
      </c>
      <c r="I17" s="47">
        <f t="shared" si="2"/>
        <v>-369</v>
      </c>
      <c r="J17" s="46">
        <f t="shared" si="2"/>
        <v>72</v>
      </c>
      <c r="K17" s="11">
        <f t="shared" si="3"/>
        <v>-441</v>
      </c>
      <c r="M17" s="103"/>
      <c r="N17" s="103"/>
      <c r="P17" s="2"/>
      <c r="Q17" s="2"/>
    </row>
    <row r="18" spans="2:17" ht="30">
      <c r="B18" s="48" t="s">
        <v>1</v>
      </c>
      <c r="C18" s="8">
        <v>49145</v>
      </c>
      <c r="D18" s="7">
        <v>49241</v>
      </c>
      <c r="E18" s="9">
        <f t="shared" si="0"/>
        <v>-96</v>
      </c>
      <c r="F18" s="8">
        <v>49000</v>
      </c>
      <c r="G18" s="7">
        <v>49129</v>
      </c>
      <c r="H18" s="19">
        <f t="shared" si="1"/>
        <v>-129</v>
      </c>
      <c r="I18" s="47">
        <f t="shared" si="2"/>
        <v>-145</v>
      </c>
      <c r="J18" s="46">
        <f t="shared" si="2"/>
        <v>-112</v>
      </c>
      <c r="K18" s="11">
        <f t="shared" si="3"/>
        <v>-33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68050</v>
      </c>
      <c r="D19" s="7">
        <v>60283</v>
      </c>
      <c r="E19" s="9">
        <f t="shared" si="0"/>
        <v>7767</v>
      </c>
      <c r="F19" s="8">
        <v>67197</v>
      </c>
      <c r="G19" s="7">
        <v>60019</v>
      </c>
      <c r="H19" s="6">
        <f t="shared" si="1"/>
        <v>7178</v>
      </c>
      <c r="I19" s="45">
        <f t="shared" si="2"/>
        <v>-853</v>
      </c>
      <c r="J19" s="4">
        <f t="shared" si="2"/>
        <v>-264</v>
      </c>
      <c r="K19" s="3">
        <f t="shared" si="3"/>
        <v>-589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11349</v>
      </c>
      <c r="D23" s="7">
        <v>5669</v>
      </c>
      <c r="E23" s="9">
        <f>C23-D23</f>
        <v>5680</v>
      </c>
      <c r="F23" s="8">
        <v>9486</v>
      </c>
      <c r="G23" s="7">
        <v>7555</v>
      </c>
      <c r="H23" s="19">
        <f>F23-G23</f>
        <v>1931</v>
      </c>
      <c r="I23" s="5">
        <f t="shared" ref="I23:J25" si="4">F23-C23</f>
        <v>-1863</v>
      </c>
      <c r="J23" s="4">
        <f t="shared" si="4"/>
        <v>1886</v>
      </c>
      <c r="K23" s="11">
        <f>I23-J23</f>
        <v>-3749</v>
      </c>
      <c r="M23" s="103"/>
      <c r="N23" s="103"/>
      <c r="P23" s="2"/>
      <c r="Q23" s="2"/>
    </row>
    <row r="24" spans="2:17" ht="15">
      <c r="B24" s="10" t="s">
        <v>5</v>
      </c>
      <c r="C24" s="8">
        <v>97</v>
      </c>
      <c r="D24" s="7">
        <v>210</v>
      </c>
      <c r="E24" s="9">
        <f>C24-D24</f>
        <v>-113</v>
      </c>
      <c r="F24" s="8">
        <v>97</v>
      </c>
      <c r="G24" s="7">
        <v>210</v>
      </c>
      <c r="H24" s="19">
        <f>F24-G24</f>
        <v>-113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2565</v>
      </c>
      <c r="D25" s="7">
        <v>3463</v>
      </c>
      <c r="E25" s="9">
        <f>C25-D25</f>
        <v>-898</v>
      </c>
      <c r="F25" s="8">
        <v>2895</v>
      </c>
      <c r="G25" s="7">
        <v>4801</v>
      </c>
      <c r="H25" s="6">
        <f>F25-G25</f>
        <v>-1906</v>
      </c>
      <c r="I25" s="5">
        <f t="shared" si="4"/>
        <v>330</v>
      </c>
      <c r="J25" s="4">
        <f t="shared" si="4"/>
        <v>1338</v>
      </c>
      <c r="K25" s="3">
        <f>I25-J25</f>
        <v>-1008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791</v>
      </c>
      <c r="D29" s="38">
        <v>213</v>
      </c>
      <c r="E29" s="9">
        <f>C29-D29</f>
        <v>578</v>
      </c>
      <c r="F29" s="38">
        <v>1156</v>
      </c>
      <c r="G29" s="38">
        <v>133</v>
      </c>
      <c r="H29" s="9">
        <f>F29-G29</f>
        <v>1023</v>
      </c>
      <c r="I29" s="5">
        <f t="shared" ref="I29:J31" si="5">F29-C29</f>
        <v>365</v>
      </c>
      <c r="J29" s="4">
        <f t="shared" si="5"/>
        <v>-80</v>
      </c>
      <c r="K29" s="11">
        <f>I29-J29</f>
        <v>445</v>
      </c>
      <c r="M29" s="103"/>
      <c r="N29" s="103"/>
      <c r="P29" s="2"/>
      <c r="Q29" s="2"/>
    </row>
    <row r="30" spans="2:17">
      <c r="B30" s="10" t="s">
        <v>21</v>
      </c>
      <c r="C30" s="38">
        <v>70</v>
      </c>
      <c r="D30" s="38">
        <v>146</v>
      </c>
      <c r="E30" s="9">
        <f>C30-D30</f>
        <v>-76</v>
      </c>
      <c r="F30" s="38">
        <v>77</v>
      </c>
      <c r="G30" s="38">
        <v>146</v>
      </c>
      <c r="H30" s="9">
        <f>F30-G30</f>
        <v>-69</v>
      </c>
      <c r="I30" s="5">
        <f t="shared" si="5"/>
        <v>7</v>
      </c>
      <c r="J30" s="4">
        <f t="shared" si="5"/>
        <v>0</v>
      </c>
      <c r="K30" s="11">
        <f>I30-J30</f>
        <v>7</v>
      </c>
      <c r="M30" s="103"/>
      <c r="N30" s="103"/>
      <c r="P30" s="2"/>
      <c r="Q30" s="2"/>
    </row>
    <row r="31" spans="2:17" ht="15" thickBot="1">
      <c r="B31" s="10" t="s">
        <v>20</v>
      </c>
      <c r="C31" s="38">
        <v>792</v>
      </c>
      <c r="D31" s="38">
        <v>3404</v>
      </c>
      <c r="E31" s="9">
        <f>C31-D31</f>
        <v>-2612</v>
      </c>
      <c r="F31" s="38">
        <v>1189</v>
      </c>
      <c r="G31" s="38">
        <v>3630</v>
      </c>
      <c r="H31" s="9">
        <f>F31-G31</f>
        <v>-2441</v>
      </c>
      <c r="I31" s="5">
        <f t="shared" si="5"/>
        <v>397</v>
      </c>
      <c r="J31" s="4">
        <f t="shared" si="5"/>
        <v>226</v>
      </c>
      <c r="K31" s="3">
        <f>I31-J31</f>
        <v>171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132019</v>
      </c>
      <c r="E35" s="7">
        <v>142512</v>
      </c>
      <c r="F35" s="9">
        <f t="shared" ref="F35:F48" si="6">D35-E35</f>
        <v>-10493</v>
      </c>
      <c r="G35" s="8">
        <v>140482</v>
      </c>
      <c r="H35" s="7">
        <v>141744</v>
      </c>
      <c r="I35" s="19">
        <f t="shared" ref="I35:I48" si="7">G35-H35</f>
        <v>-1262</v>
      </c>
      <c r="J35" s="5">
        <f t="shared" ref="J35:K48" si="8">G35-D35</f>
        <v>8463</v>
      </c>
      <c r="K35" s="4">
        <f t="shared" si="8"/>
        <v>-768</v>
      </c>
      <c r="L35" s="11">
        <f t="shared" ref="L35:L48" si="9">J35-K35</f>
        <v>9231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125915</v>
      </c>
      <c r="E37" s="7">
        <v>36588</v>
      </c>
      <c r="F37" s="9">
        <f t="shared" si="6"/>
        <v>89327</v>
      </c>
      <c r="G37" s="8">
        <v>128344</v>
      </c>
      <c r="H37" s="7">
        <v>36885</v>
      </c>
      <c r="I37" s="19">
        <f t="shared" si="7"/>
        <v>91459</v>
      </c>
      <c r="J37" s="5">
        <f t="shared" si="8"/>
        <v>2429</v>
      </c>
      <c r="K37" s="4">
        <f t="shared" si="8"/>
        <v>297</v>
      </c>
      <c r="L37" s="11">
        <f t="shared" si="9"/>
        <v>2132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54653</v>
      </c>
      <c r="E38" s="7">
        <v>45881</v>
      </c>
      <c r="F38" s="9">
        <f t="shared" si="6"/>
        <v>8772</v>
      </c>
      <c r="G38" s="8">
        <v>51003</v>
      </c>
      <c r="H38" s="7">
        <v>43823</v>
      </c>
      <c r="I38" s="19">
        <f t="shared" si="7"/>
        <v>7180</v>
      </c>
      <c r="J38" s="5">
        <f t="shared" si="8"/>
        <v>-3650</v>
      </c>
      <c r="K38" s="4">
        <f t="shared" si="8"/>
        <v>-2058</v>
      </c>
      <c r="L38" s="11">
        <f t="shared" si="9"/>
        <v>-1592</v>
      </c>
      <c r="M38" s="103"/>
      <c r="N38" s="103"/>
      <c r="P38" s="2"/>
      <c r="Q38" s="2"/>
    </row>
    <row r="39" spans="2:21">
      <c r="B39" s="95"/>
      <c r="C39" s="10" t="s">
        <v>188</v>
      </c>
      <c r="D39" s="8">
        <v>80341</v>
      </c>
      <c r="E39" s="7">
        <v>68824</v>
      </c>
      <c r="F39" s="9">
        <f t="shared" si="6"/>
        <v>11517</v>
      </c>
      <c r="G39" s="8">
        <v>76681</v>
      </c>
      <c r="H39" s="7">
        <v>66101</v>
      </c>
      <c r="I39" s="19">
        <f t="shared" si="7"/>
        <v>10580</v>
      </c>
      <c r="J39" s="5">
        <f t="shared" si="8"/>
        <v>-3660</v>
      </c>
      <c r="K39" s="4">
        <f t="shared" si="8"/>
        <v>-2723</v>
      </c>
      <c r="L39" s="11">
        <f t="shared" si="9"/>
        <v>-937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154590</v>
      </c>
      <c r="E40" s="30">
        <v>129349</v>
      </c>
      <c r="F40" s="32">
        <f t="shared" si="6"/>
        <v>25241</v>
      </c>
      <c r="G40" s="31">
        <v>159754</v>
      </c>
      <c r="H40" s="30">
        <v>156523</v>
      </c>
      <c r="I40" s="19">
        <f t="shared" si="7"/>
        <v>3231</v>
      </c>
      <c r="J40" s="5">
        <f t="shared" si="8"/>
        <v>5164</v>
      </c>
      <c r="K40" s="4">
        <f t="shared" si="8"/>
        <v>27174</v>
      </c>
      <c r="L40" s="11">
        <f t="shared" si="9"/>
        <v>-22010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207628</v>
      </c>
      <c r="E41" s="26">
        <v>184899</v>
      </c>
      <c r="F41" s="28">
        <f t="shared" si="6"/>
        <v>22729</v>
      </c>
      <c r="G41" s="27">
        <v>217085</v>
      </c>
      <c r="H41" s="26">
        <v>216324</v>
      </c>
      <c r="I41" s="6">
        <f t="shared" si="7"/>
        <v>761</v>
      </c>
      <c r="J41" s="25">
        <f t="shared" si="8"/>
        <v>9457</v>
      </c>
      <c r="K41" s="24">
        <f t="shared" si="8"/>
        <v>31425</v>
      </c>
      <c r="L41" s="3">
        <f t="shared" si="9"/>
        <v>-21968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163734</v>
      </c>
      <c r="E42" s="15">
        <v>105567</v>
      </c>
      <c r="F42" s="17">
        <f t="shared" si="6"/>
        <v>58167</v>
      </c>
      <c r="G42" s="16">
        <v>160106</v>
      </c>
      <c r="H42" s="15">
        <v>116855</v>
      </c>
      <c r="I42" s="22">
        <f t="shared" si="7"/>
        <v>43251</v>
      </c>
      <c r="J42" s="13">
        <f t="shared" si="8"/>
        <v>-3628</v>
      </c>
      <c r="K42" s="12">
        <f t="shared" si="8"/>
        <v>11288</v>
      </c>
      <c r="L42" s="21">
        <f t="shared" si="9"/>
        <v>-14916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159691</v>
      </c>
      <c r="E44" s="7">
        <v>36847</v>
      </c>
      <c r="F44" s="9">
        <f t="shared" si="6"/>
        <v>122844</v>
      </c>
      <c r="G44" s="8">
        <v>177172</v>
      </c>
      <c r="H44" s="7">
        <v>38100</v>
      </c>
      <c r="I44" s="19">
        <f t="shared" si="7"/>
        <v>139072</v>
      </c>
      <c r="J44" s="5">
        <f t="shared" si="8"/>
        <v>17481</v>
      </c>
      <c r="K44" s="4">
        <f t="shared" si="8"/>
        <v>1253</v>
      </c>
      <c r="L44" s="11">
        <f t="shared" si="9"/>
        <v>16228</v>
      </c>
      <c r="M44" s="103"/>
      <c r="N44" s="103"/>
      <c r="P44" s="2"/>
      <c r="Q44" s="2"/>
    </row>
    <row r="45" spans="2:21">
      <c r="B45" s="84"/>
      <c r="C45" s="20" t="s">
        <v>189</v>
      </c>
      <c r="D45" s="16">
        <v>24876</v>
      </c>
      <c r="E45" s="15">
        <v>63455</v>
      </c>
      <c r="F45" s="17">
        <f t="shared" si="6"/>
        <v>-38579</v>
      </c>
      <c r="G45" s="16">
        <v>28697</v>
      </c>
      <c r="H45" s="15">
        <v>65636</v>
      </c>
      <c r="I45" s="19">
        <f t="shared" si="7"/>
        <v>-36939</v>
      </c>
      <c r="J45" s="13">
        <f t="shared" si="8"/>
        <v>3821</v>
      </c>
      <c r="K45" s="12">
        <f t="shared" si="8"/>
        <v>2181</v>
      </c>
      <c r="L45" s="11">
        <f t="shared" si="9"/>
        <v>1640</v>
      </c>
      <c r="M45" s="103"/>
      <c r="N45" s="103"/>
      <c r="P45" s="2"/>
      <c r="Q45" s="2"/>
    </row>
    <row r="46" spans="2:21">
      <c r="B46" s="84"/>
      <c r="C46" s="10" t="s">
        <v>190</v>
      </c>
      <c r="D46" s="16">
        <v>41812</v>
      </c>
      <c r="E46" s="15">
        <v>89078</v>
      </c>
      <c r="F46" s="17">
        <f t="shared" si="6"/>
        <v>-47266</v>
      </c>
      <c r="G46" s="16">
        <v>47217</v>
      </c>
      <c r="H46" s="15">
        <v>95665</v>
      </c>
      <c r="I46" s="19">
        <f t="shared" si="7"/>
        <v>-48448</v>
      </c>
      <c r="J46" s="13">
        <f t="shared" si="8"/>
        <v>5405</v>
      </c>
      <c r="K46" s="12">
        <f t="shared" si="8"/>
        <v>6587</v>
      </c>
      <c r="L46" s="11">
        <f t="shared" si="9"/>
        <v>-1182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127517</v>
      </c>
      <c r="E47" s="15">
        <v>167286</v>
      </c>
      <c r="F47" s="17">
        <f t="shared" si="6"/>
        <v>-39769</v>
      </c>
      <c r="G47" s="16">
        <v>137552</v>
      </c>
      <c r="H47" s="15">
        <v>170510</v>
      </c>
      <c r="I47" s="14">
        <f t="shared" si="7"/>
        <v>-32958</v>
      </c>
      <c r="J47" s="13">
        <f t="shared" si="8"/>
        <v>10035</v>
      </c>
      <c r="K47" s="12">
        <f t="shared" si="8"/>
        <v>3224</v>
      </c>
      <c r="L47" s="11">
        <f t="shared" si="9"/>
        <v>6811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172587</v>
      </c>
      <c r="E48" s="7">
        <v>238813</v>
      </c>
      <c r="F48" s="9">
        <f t="shared" si="6"/>
        <v>-66226</v>
      </c>
      <c r="G48" s="8">
        <v>181571</v>
      </c>
      <c r="H48" s="7">
        <v>248123</v>
      </c>
      <c r="I48" s="6">
        <f t="shared" si="7"/>
        <v>-66552</v>
      </c>
      <c r="J48" s="5">
        <f t="shared" si="8"/>
        <v>8984</v>
      </c>
      <c r="K48" s="4">
        <f t="shared" si="8"/>
        <v>9310</v>
      </c>
      <c r="L48" s="3">
        <f t="shared" si="9"/>
        <v>-326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197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2903950800</v>
      </c>
      <c r="D5" s="68">
        <v>1341332580</v>
      </c>
      <c r="E5" s="72">
        <f>C5-D5</f>
        <v>1562618220</v>
      </c>
      <c r="F5" s="104">
        <f>(C9+D9)/84959839288/2</f>
        <v>0.32444277418016859</v>
      </c>
      <c r="H5" s="71" t="s">
        <v>40</v>
      </c>
      <c r="I5" s="71" t="s">
        <v>39</v>
      </c>
      <c r="J5" s="108">
        <f>I6-H6</f>
        <v>0</v>
      </c>
      <c r="K5" s="109" t="s">
        <v>184</v>
      </c>
      <c r="L5" s="77">
        <v>10404.790000000001</v>
      </c>
      <c r="M5" s="103"/>
      <c r="N5" s="103"/>
    </row>
    <row r="6" spans="2:17" ht="15.6" thickBot="1">
      <c r="B6" s="10" t="s">
        <v>38</v>
      </c>
      <c r="C6" s="69">
        <v>5187514971</v>
      </c>
      <c r="D6" s="68">
        <v>3946147588</v>
      </c>
      <c r="E6" s="70">
        <f>C6-D6</f>
        <v>1241367383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687720550</v>
      </c>
      <c r="D7" s="68">
        <v>1103442915</v>
      </c>
      <c r="E7" s="67">
        <f>C7-D7</f>
        <v>-415722365</v>
      </c>
      <c r="F7" s="106"/>
      <c r="H7" s="113"/>
      <c r="I7" s="113"/>
      <c r="J7" s="108"/>
      <c r="K7" s="111"/>
      <c r="L7" s="11">
        <v>10220</v>
      </c>
      <c r="M7" s="103"/>
      <c r="N7" s="103"/>
      <c r="P7" s="66"/>
      <c r="Q7" s="2"/>
    </row>
    <row r="8" spans="2:17" ht="15.6" thickBot="1">
      <c r="B8" s="10" t="s">
        <v>4</v>
      </c>
      <c r="C8" s="65">
        <v>18866724061</v>
      </c>
      <c r="D8" s="64">
        <v>21092378440</v>
      </c>
      <c r="E8" s="63">
        <f>C8-D8</f>
        <v>-2225654379</v>
      </c>
      <c r="F8" s="106"/>
      <c r="K8" s="62"/>
      <c r="L8" s="115">
        <f>L7-L5</f>
        <v>-184.79000000000087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27645910382</v>
      </c>
      <c r="D9" s="60">
        <f>D5+D6+D7+D8</f>
        <v>27483301523</v>
      </c>
      <c r="E9" s="59">
        <f>E5+E6+E7+E8</f>
        <v>162608859</v>
      </c>
      <c r="F9" s="107"/>
      <c r="H9" s="114" t="s">
        <v>36</v>
      </c>
      <c r="I9" s="114"/>
      <c r="J9" s="81" t="s">
        <v>132</v>
      </c>
      <c r="K9" s="82" t="s">
        <v>196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12754</v>
      </c>
      <c r="D13" s="7">
        <v>13002</v>
      </c>
      <c r="E13" s="9">
        <f t="shared" ref="E13:E19" si="0">C13-D13</f>
        <v>-248</v>
      </c>
      <c r="F13" s="8">
        <v>11733</v>
      </c>
      <c r="G13" s="7">
        <v>12067</v>
      </c>
      <c r="H13" s="19">
        <f t="shared" ref="H13:H19" si="1">F13-G13</f>
        <v>-334</v>
      </c>
      <c r="I13" s="5">
        <f t="shared" ref="I13:J19" si="2">F13-C13</f>
        <v>-1021</v>
      </c>
      <c r="J13" s="4">
        <f t="shared" si="2"/>
        <v>-935</v>
      </c>
      <c r="K13" s="11">
        <f t="shared" ref="K13:K19" si="3">I13-J13</f>
        <v>-86</v>
      </c>
      <c r="M13" s="103"/>
      <c r="N13" s="103"/>
      <c r="P13" s="2"/>
      <c r="Q13" s="2"/>
    </row>
    <row r="14" spans="2:17" ht="15">
      <c r="B14" s="10" t="s">
        <v>5</v>
      </c>
      <c r="C14" s="8">
        <v>1948</v>
      </c>
      <c r="D14" s="7">
        <v>34070</v>
      </c>
      <c r="E14" s="9">
        <f t="shared" si="0"/>
        <v>-32122</v>
      </c>
      <c r="F14" s="8">
        <v>1932</v>
      </c>
      <c r="G14" s="7">
        <v>33679</v>
      </c>
      <c r="H14" s="19">
        <f t="shared" si="1"/>
        <v>-31747</v>
      </c>
      <c r="I14" s="5">
        <f t="shared" si="2"/>
        <v>-16</v>
      </c>
      <c r="J14" s="4">
        <f t="shared" si="2"/>
        <v>-391</v>
      </c>
      <c r="K14" s="11">
        <f t="shared" si="3"/>
        <v>375</v>
      </c>
      <c r="M14" s="103"/>
      <c r="N14" s="103"/>
      <c r="P14" s="2"/>
      <c r="Q14" s="2"/>
    </row>
    <row r="15" spans="2:17" ht="15">
      <c r="B15" s="53" t="s">
        <v>4</v>
      </c>
      <c r="C15" s="51">
        <v>76301</v>
      </c>
      <c r="D15" s="50">
        <v>30864</v>
      </c>
      <c r="E15" s="52">
        <f t="shared" si="0"/>
        <v>45437</v>
      </c>
      <c r="F15" s="51">
        <v>79250</v>
      </c>
      <c r="G15" s="50">
        <v>29551</v>
      </c>
      <c r="H15" s="49">
        <f t="shared" si="1"/>
        <v>49699</v>
      </c>
      <c r="I15" s="47">
        <f t="shared" si="2"/>
        <v>2949</v>
      </c>
      <c r="J15" s="46">
        <f t="shared" si="2"/>
        <v>-1313</v>
      </c>
      <c r="K15" s="11">
        <f t="shared" si="3"/>
        <v>4262</v>
      </c>
      <c r="M15" s="103"/>
      <c r="N15" s="103"/>
      <c r="P15" s="2"/>
      <c r="Q15" s="2"/>
    </row>
    <row r="16" spans="2:17">
      <c r="B16" s="20" t="s">
        <v>149</v>
      </c>
      <c r="C16" s="51">
        <v>43487</v>
      </c>
      <c r="D16" s="50">
        <v>43705</v>
      </c>
      <c r="E16" s="52">
        <f t="shared" si="0"/>
        <v>-218</v>
      </c>
      <c r="F16" s="51">
        <v>44659</v>
      </c>
      <c r="G16" s="50">
        <v>43725</v>
      </c>
      <c r="H16" s="49">
        <f t="shared" si="1"/>
        <v>934</v>
      </c>
      <c r="I16" s="47">
        <f t="shared" si="2"/>
        <v>1172</v>
      </c>
      <c r="J16" s="46">
        <f t="shared" si="2"/>
        <v>20</v>
      </c>
      <c r="K16" s="11">
        <f t="shared" si="3"/>
        <v>1152</v>
      </c>
      <c r="M16" s="103"/>
      <c r="N16" s="103"/>
      <c r="P16" s="2"/>
      <c r="Q16" s="2"/>
    </row>
    <row r="17" spans="2:17">
      <c r="B17" s="53" t="s">
        <v>193</v>
      </c>
      <c r="C17" s="51">
        <v>57781</v>
      </c>
      <c r="D17" s="50">
        <v>51596</v>
      </c>
      <c r="E17" s="52">
        <f t="shared" si="0"/>
        <v>6185</v>
      </c>
      <c r="F17" s="51">
        <v>57359</v>
      </c>
      <c r="G17" s="50">
        <v>50967</v>
      </c>
      <c r="H17" s="49">
        <f t="shared" si="1"/>
        <v>6392</v>
      </c>
      <c r="I17" s="47">
        <f t="shared" si="2"/>
        <v>-422</v>
      </c>
      <c r="J17" s="46">
        <f t="shared" si="2"/>
        <v>-629</v>
      </c>
      <c r="K17" s="11">
        <f t="shared" si="3"/>
        <v>207</v>
      </c>
      <c r="M17" s="103"/>
      <c r="N17" s="103"/>
      <c r="P17" s="2"/>
      <c r="Q17" s="2"/>
    </row>
    <row r="18" spans="2:17" ht="30">
      <c r="B18" s="48" t="s">
        <v>1</v>
      </c>
      <c r="C18" s="8">
        <v>49000</v>
      </c>
      <c r="D18" s="7">
        <v>49129</v>
      </c>
      <c r="E18" s="9">
        <f t="shared" si="0"/>
        <v>-129</v>
      </c>
      <c r="F18" s="8">
        <v>49514</v>
      </c>
      <c r="G18" s="7">
        <v>48032</v>
      </c>
      <c r="H18" s="19">
        <f t="shared" si="1"/>
        <v>1482</v>
      </c>
      <c r="I18" s="47">
        <f t="shared" si="2"/>
        <v>514</v>
      </c>
      <c r="J18" s="46">
        <f t="shared" si="2"/>
        <v>-1097</v>
      </c>
      <c r="K18" s="11">
        <f t="shared" si="3"/>
        <v>1611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67197</v>
      </c>
      <c r="D19" s="7">
        <v>60019</v>
      </c>
      <c r="E19" s="9">
        <f t="shared" si="0"/>
        <v>7178</v>
      </c>
      <c r="F19" s="8">
        <v>67069</v>
      </c>
      <c r="G19" s="7">
        <v>59644</v>
      </c>
      <c r="H19" s="6">
        <f t="shared" si="1"/>
        <v>7425</v>
      </c>
      <c r="I19" s="45">
        <f t="shared" si="2"/>
        <v>-128</v>
      </c>
      <c r="J19" s="4">
        <f t="shared" si="2"/>
        <v>-375</v>
      </c>
      <c r="K19" s="3">
        <f t="shared" si="3"/>
        <v>247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9486</v>
      </c>
      <c r="D23" s="7">
        <v>7555</v>
      </c>
      <c r="E23" s="9">
        <f>C23-D23</f>
        <v>1931</v>
      </c>
      <c r="F23" s="8">
        <v>10750</v>
      </c>
      <c r="G23" s="7">
        <v>5584</v>
      </c>
      <c r="H23" s="19">
        <f>F23-G23</f>
        <v>5166</v>
      </c>
      <c r="I23" s="5">
        <f t="shared" ref="I23:J25" si="4">F23-C23</f>
        <v>1264</v>
      </c>
      <c r="J23" s="4">
        <f t="shared" si="4"/>
        <v>-1971</v>
      </c>
      <c r="K23" s="11">
        <f>I23-J23</f>
        <v>3235</v>
      </c>
      <c r="M23" s="103"/>
      <c r="N23" s="103"/>
      <c r="P23" s="2"/>
      <c r="Q23" s="2"/>
    </row>
    <row r="24" spans="2:17" ht="15">
      <c r="B24" s="10" t="s">
        <v>5</v>
      </c>
      <c r="C24" s="8">
        <v>97</v>
      </c>
      <c r="D24" s="7">
        <v>210</v>
      </c>
      <c r="E24" s="9">
        <f>C24-D24</f>
        <v>-113</v>
      </c>
      <c r="F24" s="8">
        <v>104</v>
      </c>
      <c r="G24" s="7">
        <v>210</v>
      </c>
      <c r="H24" s="19">
        <f>F24-G24</f>
        <v>-106</v>
      </c>
      <c r="I24" s="5">
        <f t="shared" si="4"/>
        <v>7</v>
      </c>
      <c r="J24" s="4">
        <f t="shared" si="4"/>
        <v>0</v>
      </c>
      <c r="K24" s="11">
        <f>I24-J24</f>
        <v>7</v>
      </c>
      <c r="M24" s="103"/>
      <c r="N24" s="103"/>
      <c r="P24" s="2"/>
      <c r="Q24" s="2"/>
    </row>
    <row r="25" spans="2:17" ht="15.6" thickBot="1">
      <c r="B25" s="10" t="s">
        <v>4</v>
      </c>
      <c r="C25" s="8">
        <v>2895</v>
      </c>
      <c r="D25" s="7">
        <v>4801</v>
      </c>
      <c r="E25" s="9">
        <f>C25-D25</f>
        <v>-1906</v>
      </c>
      <c r="F25" s="8">
        <v>3033</v>
      </c>
      <c r="G25" s="7">
        <v>3329</v>
      </c>
      <c r="H25" s="6">
        <f>F25-G25</f>
        <v>-296</v>
      </c>
      <c r="I25" s="5">
        <f t="shared" si="4"/>
        <v>138</v>
      </c>
      <c r="J25" s="4">
        <f t="shared" si="4"/>
        <v>-1472</v>
      </c>
      <c r="K25" s="3">
        <f>I25-J25</f>
        <v>1610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1156</v>
      </c>
      <c r="D29" s="38">
        <v>133</v>
      </c>
      <c r="E29" s="9">
        <f>C29-D29</f>
        <v>1023</v>
      </c>
      <c r="F29" s="38">
        <v>1125</v>
      </c>
      <c r="G29" s="38">
        <v>185</v>
      </c>
      <c r="H29" s="9">
        <f>F29-G29</f>
        <v>940</v>
      </c>
      <c r="I29" s="5">
        <f t="shared" ref="I29:J31" si="5">F29-C29</f>
        <v>-31</v>
      </c>
      <c r="J29" s="4">
        <f t="shared" si="5"/>
        <v>52</v>
      </c>
      <c r="K29" s="11">
        <f>I29-J29</f>
        <v>-83</v>
      </c>
      <c r="M29" s="103"/>
      <c r="N29" s="103"/>
      <c r="P29" s="2"/>
      <c r="Q29" s="2"/>
    </row>
    <row r="30" spans="2:17">
      <c r="B30" s="10" t="s">
        <v>21</v>
      </c>
      <c r="C30" s="38">
        <v>77</v>
      </c>
      <c r="D30" s="38">
        <v>146</v>
      </c>
      <c r="E30" s="9">
        <f>C30-D30</f>
        <v>-69</v>
      </c>
      <c r="F30" s="38">
        <v>79</v>
      </c>
      <c r="G30" s="38">
        <v>146</v>
      </c>
      <c r="H30" s="9">
        <f>F30-G30</f>
        <v>-67</v>
      </c>
      <c r="I30" s="5">
        <f t="shared" si="5"/>
        <v>2</v>
      </c>
      <c r="J30" s="4">
        <f t="shared" si="5"/>
        <v>0</v>
      </c>
      <c r="K30" s="11">
        <f>I30-J30</f>
        <v>2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1189</v>
      </c>
      <c r="D31" s="38">
        <v>3630</v>
      </c>
      <c r="E31" s="9">
        <f>C31-D31</f>
        <v>-2441</v>
      </c>
      <c r="F31" s="38">
        <v>1247</v>
      </c>
      <c r="G31" s="38">
        <v>3513</v>
      </c>
      <c r="H31" s="9">
        <f>F31-G31</f>
        <v>-2266</v>
      </c>
      <c r="I31" s="5">
        <f t="shared" si="5"/>
        <v>58</v>
      </c>
      <c r="J31" s="4">
        <f t="shared" si="5"/>
        <v>-117</v>
      </c>
      <c r="K31" s="3">
        <f>I31-J31</f>
        <v>175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140482</v>
      </c>
      <c r="E35" s="7">
        <v>141744</v>
      </c>
      <c r="F35" s="9">
        <f t="shared" ref="F35:F48" si="6">D35-E35</f>
        <v>-1262</v>
      </c>
      <c r="G35" s="8">
        <v>81219</v>
      </c>
      <c r="H35" s="7">
        <v>119438</v>
      </c>
      <c r="I35" s="19">
        <f t="shared" ref="I35:I48" si="7">G35-H35</f>
        <v>-38219</v>
      </c>
      <c r="J35" s="5">
        <f t="shared" ref="J35:K48" si="8">G35-D35</f>
        <v>-59263</v>
      </c>
      <c r="K35" s="4">
        <f t="shared" si="8"/>
        <v>-22306</v>
      </c>
      <c r="L35" s="11">
        <f t="shared" ref="L35:L48" si="9">J35-K35</f>
        <v>-36957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128344</v>
      </c>
      <c r="E37" s="7">
        <v>36885</v>
      </c>
      <c r="F37" s="9">
        <f t="shared" si="6"/>
        <v>91459</v>
      </c>
      <c r="G37" s="8">
        <v>126628</v>
      </c>
      <c r="H37" s="7">
        <v>34550</v>
      </c>
      <c r="I37" s="19">
        <f t="shared" si="7"/>
        <v>92078</v>
      </c>
      <c r="J37" s="5">
        <f t="shared" si="8"/>
        <v>-1716</v>
      </c>
      <c r="K37" s="4">
        <f t="shared" si="8"/>
        <v>-2335</v>
      </c>
      <c r="L37" s="11">
        <f t="shared" si="9"/>
        <v>619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51003</v>
      </c>
      <c r="E38" s="7">
        <v>43823</v>
      </c>
      <c r="F38" s="9">
        <f t="shared" si="6"/>
        <v>7180</v>
      </c>
      <c r="G38" s="8">
        <v>48653</v>
      </c>
      <c r="H38" s="7">
        <v>41809</v>
      </c>
      <c r="I38" s="19">
        <f t="shared" si="7"/>
        <v>6844</v>
      </c>
      <c r="J38" s="5">
        <f t="shared" si="8"/>
        <v>-2350</v>
      </c>
      <c r="K38" s="4">
        <f t="shared" si="8"/>
        <v>-2014</v>
      </c>
      <c r="L38" s="11">
        <f t="shared" si="9"/>
        <v>-336</v>
      </c>
      <c r="M38" s="103"/>
      <c r="N38" s="103"/>
      <c r="P38" s="2"/>
      <c r="Q38" s="2"/>
    </row>
    <row r="39" spans="2:21">
      <c r="B39" s="95"/>
      <c r="C39" s="10" t="s">
        <v>194</v>
      </c>
      <c r="D39" s="8">
        <v>76681</v>
      </c>
      <c r="E39" s="7">
        <v>66101</v>
      </c>
      <c r="F39" s="9">
        <f t="shared" si="6"/>
        <v>10580</v>
      </c>
      <c r="G39" s="8">
        <v>72130</v>
      </c>
      <c r="H39" s="7">
        <v>63967</v>
      </c>
      <c r="I39" s="19">
        <f t="shared" si="7"/>
        <v>8163</v>
      </c>
      <c r="J39" s="5">
        <f t="shared" si="8"/>
        <v>-4551</v>
      </c>
      <c r="K39" s="4">
        <f t="shared" si="8"/>
        <v>-2134</v>
      </c>
      <c r="L39" s="11">
        <f t="shared" si="9"/>
        <v>-2417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159754</v>
      </c>
      <c r="E40" s="30">
        <v>156523</v>
      </c>
      <c r="F40" s="32">
        <f t="shared" si="6"/>
        <v>3231</v>
      </c>
      <c r="G40" s="31">
        <v>118126</v>
      </c>
      <c r="H40" s="30">
        <v>77329</v>
      </c>
      <c r="I40" s="19">
        <f t="shared" si="7"/>
        <v>40797</v>
      </c>
      <c r="J40" s="5">
        <f t="shared" si="8"/>
        <v>-41628</v>
      </c>
      <c r="K40" s="4">
        <f t="shared" si="8"/>
        <v>-79194</v>
      </c>
      <c r="L40" s="11">
        <f t="shared" si="9"/>
        <v>37566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217085</v>
      </c>
      <c r="E41" s="26">
        <v>216324</v>
      </c>
      <c r="F41" s="28">
        <f t="shared" si="6"/>
        <v>761</v>
      </c>
      <c r="G41" s="27">
        <v>161990</v>
      </c>
      <c r="H41" s="26">
        <v>108073</v>
      </c>
      <c r="I41" s="6">
        <f t="shared" si="7"/>
        <v>53917</v>
      </c>
      <c r="J41" s="25">
        <f t="shared" si="8"/>
        <v>-55095</v>
      </c>
      <c r="K41" s="24">
        <f t="shared" si="8"/>
        <v>-108251</v>
      </c>
      <c r="L41" s="3">
        <f t="shared" si="9"/>
        <v>53156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160106</v>
      </c>
      <c r="E42" s="15">
        <v>116855</v>
      </c>
      <c r="F42" s="17">
        <f t="shared" si="6"/>
        <v>43251</v>
      </c>
      <c r="G42" s="16">
        <v>123520</v>
      </c>
      <c r="H42" s="15">
        <v>112320</v>
      </c>
      <c r="I42" s="22">
        <f t="shared" si="7"/>
        <v>11200</v>
      </c>
      <c r="J42" s="13">
        <f t="shared" si="8"/>
        <v>-36586</v>
      </c>
      <c r="K42" s="12">
        <f t="shared" si="8"/>
        <v>-4535</v>
      </c>
      <c r="L42" s="21">
        <f t="shared" si="9"/>
        <v>-32051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177172</v>
      </c>
      <c r="E44" s="7">
        <v>38100</v>
      </c>
      <c r="F44" s="9">
        <f t="shared" si="6"/>
        <v>139072</v>
      </c>
      <c r="G44" s="8">
        <v>171920</v>
      </c>
      <c r="H44" s="7">
        <v>35935</v>
      </c>
      <c r="I44" s="19">
        <f t="shared" si="7"/>
        <v>135985</v>
      </c>
      <c r="J44" s="5">
        <f t="shared" si="8"/>
        <v>-5252</v>
      </c>
      <c r="K44" s="4">
        <f t="shared" si="8"/>
        <v>-2165</v>
      </c>
      <c r="L44" s="11">
        <f t="shared" si="9"/>
        <v>-3087</v>
      </c>
      <c r="M44" s="103"/>
      <c r="N44" s="103"/>
      <c r="P44" s="2"/>
      <c r="Q44" s="2"/>
    </row>
    <row r="45" spans="2:21">
      <c r="B45" s="84"/>
      <c r="C45" s="20" t="s">
        <v>195</v>
      </c>
      <c r="D45" s="16">
        <v>28697</v>
      </c>
      <c r="E45" s="15">
        <v>65636</v>
      </c>
      <c r="F45" s="17">
        <f t="shared" si="6"/>
        <v>-36939</v>
      </c>
      <c r="G45" s="16">
        <v>31941</v>
      </c>
      <c r="H45" s="15">
        <v>71695</v>
      </c>
      <c r="I45" s="19">
        <f t="shared" si="7"/>
        <v>-39754</v>
      </c>
      <c r="J45" s="13">
        <f t="shared" si="8"/>
        <v>3244</v>
      </c>
      <c r="K45" s="12">
        <f t="shared" si="8"/>
        <v>6059</v>
      </c>
      <c r="L45" s="11">
        <f t="shared" si="9"/>
        <v>-2815</v>
      </c>
      <c r="M45" s="103"/>
      <c r="N45" s="103"/>
      <c r="P45" s="2"/>
      <c r="Q45" s="2"/>
    </row>
    <row r="46" spans="2:21">
      <c r="B46" s="84"/>
      <c r="C46" s="10" t="s">
        <v>193</v>
      </c>
      <c r="D46" s="16">
        <v>47217</v>
      </c>
      <c r="E46" s="15">
        <v>95665</v>
      </c>
      <c r="F46" s="17">
        <f t="shared" si="6"/>
        <v>-48448</v>
      </c>
      <c r="G46" s="16">
        <v>51000</v>
      </c>
      <c r="H46" s="15">
        <v>101210</v>
      </c>
      <c r="I46" s="19">
        <f t="shared" si="7"/>
        <v>-50210</v>
      </c>
      <c r="J46" s="13">
        <f t="shared" si="8"/>
        <v>3783</v>
      </c>
      <c r="K46" s="12">
        <f t="shared" si="8"/>
        <v>5545</v>
      </c>
      <c r="L46" s="11">
        <f t="shared" si="9"/>
        <v>-1762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137552</v>
      </c>
      <c r="E47" s="15">
        <v>170510</v>
      </c>
      <c r="F47" s="17">
        <f t="shared" si="6"/>
        <v>-32958</v>
      </c>
      <c r="G47" s="16">
        <v>81717</v>
      </c>
      <c r="H47" s="15">
        <v>131646</v>
      </c>
      <c r="I47" s="14">
        <f t="shared" si="7"/>
        <v>-49929</v>
      </c>
      <c r="J47" s="13">
        <f t="shared" si="8"/>
        <v>-55835</v>
      </c>
      <c r="K47" s="12">
        <f t="shared" si="8"/>
        <v>-38864</v>
      </c>
      <c r="L47" s="11">
        <f t="shared" si="9"/>
        <v>-16971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181571</v>
      </c>
      <c r="E48" s="7">
        <v>248123</v>
      </c>
      <c r="F48" s="9">
        <f t="shared" si="6"/>
        <v>-66552</v>
      </c>
      <c r="G48" s="8">
        <v>111694</v>
      </c>
      <c r="H48" s="7">
        <v>206057</v>
      </c>
      <c r="I48" s="6">
        <f t="shared" si="7"/>
        <v>-94363</v>
      </c>
      <c r="J48" s="5">
        <f t="shared" si="8"/>
        <v>-69877</v>
      </c>
      <c r="K48" s="4">
        <f t="shared" si="8"/>
        <v>-42066</v>
      </c>
      <c r="L48" s="3">
        <f t="shared" si="9"/>
        <v>-27811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202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1211844770</v>
      </c>
      <c r="D5" s="68">
        <v>1546246238</v>
      </c>
      <c r="E5" s="72">
        <f>C5-D5</f>
        <v>-334401468</v>
      </c>
      <c r="F5" s="104">
        <f>(C9+D9)/87544601839/2</f>
        <v>0.33170074278142037</v>
      </c>
      <c r="H5" s="71" t="s">
        <v>40</v>
      </c>
      <c r="I5" s="71" t="s">
        <v>39</v>
      </c>
      <c r="J5" s="108">
        <f>I6-H6</f>
        <v>0</v>
      </c>
      <c r="K5" s="109" t="s">
        <v>198</v>
      </c>
      <c r="L5" s="77">
        <v>10368.200000000001</v>
      </c>
      <c r="M5" s="103"/>
      <c r="N5" s="103"/>
    </row>
    <row r="6" spans="2:17" ht="15.6" thickBot="1">
      <c r="B6" s="10" t="s">
        <v>38</v>
      </c>
      <c r="C6" s="69">
        <v>4605396907</v>
      </c>
      <c r="D6" s="68">
        <v>4406163002</v>
      </c>
      <c r="E6" s="70">
        <f>C6-D6</f>
        <v>199233905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1131822350</v>
      </c>
      <c r="D7" s="68">
        <v>1250615964</v>
      </c>
      <c r="E7" s="67">
        <f>C7-D7</f>
        <v>-118793614</v>
      </c>
      <c r="F7" s="106"/>
      <c r="H7" s="113"/>
      <c r="I7" s="113"/>
      <c r="J7" s="108"/>
      <c r="K7" s="111"/>
      <c r="L7" s="11">
        <v>10321</v>
      </c>
      <c r="M7" s="103"/>
      <c r="N7" s="103"/>
      <c r="P7" s="66"/>
      <c r="Q7" s="2"/>
    </row>
    <row r="8" spans="2:17" ht="15.6" thickBot="1">
      <c r="B8" s="10" t="s">
        <v>4</v>
      </c>
      <c r="C8" s="65">
        <v>21962768374</v>
      </c>
      <c r="D8" s="64">
        <v>21962361308</v>
      </c>
      <c r="E8" s="63">
        <f>C8-D8</f>
        <v>407066</v>
      </c>
      <c r="F8" s="106"/>
      <c r="K8" s="62"/>
      <c r="L8" s="115">
        <f>L7-L5</f>
        <v>-47.200000000000728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28911832401</v>
      </c>
      <c r="D9" s="60">
        <f>D5+D6+D7+D8</f>
        <v>29165386512</v>
      </c>
      <c r="E9" s="59">
        <f>E5+E6+E7+E8</f>
        <v>-253554111</v>
      </c>
      <c r="F9" s="107"/>
      <c r="H9" s="114" t="s">
        <v>36</v>
      </c>
      <c r="I9" s="114"/>
      <c r="J9" s="81" t="s">
        <v>82</v>
      </c>
      <c r="K9" s="82" t="s">
        <v>201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11733</v>
      </c>
      <c r="D13" s="7">
        <v>12067</v>
      </c>
      <c r="E13" s="9">
        <f t="shared" ref="E13:E19" si="0">C13-D13</f>
        <v>-334</v>
      </c>
      <c r="F13" s="8">
        <v>13379</v>
      </c>
      <c r="G13" s="7">
        <v>12132</v>
      </c>
      <c r="H13" s="19">
        <f t="shared" ref="H13:H19" si="1">F13-G13</f>
        <v>1247</v>
      </c>
      <c r="I13" s="5">
        <f t="shared" ref="I13:J19" si="2">F13-C13</f>
        <v>1646</v>
      </c>
      <c r="J13" s="4">
        <f t="shared" si="2"/>
        <v>65</v>
      </c>
      <c r="K13" s="11">
        <f t="shared" ref="K13:K19" si="3">I13-J13</f>
        <v>1581</v>
      </c>
      <c r="M13" s="103"/>
      <c r="N13" s="103"/>
      <c r="P13" s="2"/>
      <c r="Q13" s="2"/>
    </row>
    <row r="14" spans="2:17" ht="15">
      <c r="B14" s="10" t="s">
        <v>5</v>
      </c>
      <c r="C14" s="8">
        <v>1932</v>
      </c>
      <c r="D14" s="7">
        <v>33679</v>
      </c>
      <c r="E14" s="9">
        <f t="shared" si="0"/>
        <v>-31747</v>
      </c>
      <c r="F14" s="8">
        <v>1968</v>
      </c>
      <c r="G14" s="7">
        <v>33659</v>
      </c>
      <c r="H14" s="19">
        <f t="shared" si="1"/>
        <v>-31691</v>
      </c>
      <c r="I14" s="5">
        <f t="shared" si="2"/>
        <v>36</v>
      </c>
      <c r="J14" s="4">
        <f t="shared" si="2"/>
        <v>-20</v>
      </c>
      <c r="K14" s="11">
        <f t="shared" si="3"/>
        <v>56</v>
      </c>
      <c r="M14" s="103"/>
      <c r="N14" s="103"/>
      <c r="P14" s="2"/>
      <c r="Q14" s="2"/>
    </row>
    <row r="15" spans="2:17" ht="15">
      <c r="B15" s="53" t="s">
        <v>4</v>
      </c>
      <c r="C15" s="51">
        <v>79250</v>
      </c>
      <c r="D15" s="50">
        <v>29551</v>
      </c>
      <c r="E15" s="52">
        <f t="shared" si="0"/>
        <v>49699</v>
      </c>
      <c r="F15" s="51">
        <v>74051</v>
      </c>
      <c r="G15" s="50">
        <v>29617</v>
      </c>
      <c r="H15" s="49">
        <f t="shared" si="1"/>
        <v>44434</v>
      </c>
      <c r="I15" s="47">
        <f t="shared" si="2"/>
        <v>-5199</v>
      </c>
      <c r="J15" s="46">
        <f t="shared" si="2"/>
        <v>66</v>
      </c>
      <c r="K15" s="11">
        <f t="shared" si="3"/>
        <v>-5265</v>
      </c>
      <c r="M15" s="103"/>
      <c r="N15" s="103"/>
      <c r="P15" s="2"/>
      <c r="Q15" s="2"/>
    </row>
    <row r="16" spans="2:17">
      <c r="B16" s="20" t="s">
        <v>149</v>
      </c>
      <c r="C16" s="51">
        <v>44659</v>
      </c>
      <c r="D16" s="50">
        <v>43725</v>
      </c>
      <c r="E16" s="52">
        <f t="shared" si="0"/>
        <v>934</v>
      </c>
      <c r="F16" s="51">
        <v>42100</v>
      </c>
      <c r="G16" s="50">
        <v>43704</v>
      </c>
      <c r="H16" s="49">
        <f t="shared" si="1"/>
        <v>-1604</v>
      </c>
      <c r="I16" s="47">
        <f t="shared" si="2"/>
        <v>-2559</v>
      </c>
      <c r="J16" s="46">
        <f t="shared" si="2"/>
        <v>-21</v>
      </c>
      <c r="K16" s="11">
        <f t="shared" si="3"/>
        <v>-2538</v>
      </c>
      <c r="M16" s="103"/>
      <c r="N16" s="103"/>
      <c r="P16" s="2"/>
      <c r="Q16" s="2"/>
    </row>
    <row r="17" spans="2:17">
      <c r="B17" s="53" t="s">
        <v>199</v>
      </c>
      <c r="C17" s="51">
        <v>57359</v>
      </c>
      <c r="D17" s="50">
        <v>50967</v>
      </c>
      <c r="E17" s="52">
        <f t="shared" si="0"/>
        <v>6392</v>
      </c>
      <c r="F17" s="51">
        <v>55338</v>
      </c>
      <c r="G17" s="50">
        <v>50796</v>
      </c>
      <c r="H17" s="49">
        <f t="shared" si="1"/>
        <v>4542</v>
      </c>
      <c r="I17" s="47">
        <f t="shared" si="2"/>
        <v>-2021</v>
      </c>
      <c r="J17" s="46">
        <f t="shared" si="2"/>
        <v>-171</v>
      </c>
      <c r="K17" s="11">
        <f t="shared" si="3"/>
        <v>-1850</v>
      </c>
      <c r="M17" s="103"/>
      <c r="N17" s="103"/>
      <c r="P17" s="2"/>
      <c r="Q17" s="2"/>
    </row>
    <row r="18" spans="2:17" ht="30">
      <c r="B18" s="48" t="s">
        <v>1</v>
      </c>
      <c r="C18" s="8">
        <v>49514</v>
      </c>
      <c r="D18" s="7">
        <v>48032</v>
      </c>
      <c r="E18" s="9">
        <f t="shared" si="0"/>
        <v>1482</v>
      </c>
      <c r="F18" s="8">
        <v>48009</v>
      </c>
      <c r="G18" s="7">
        <v>47733</v>
      </c>
      <c r="H18" s="19">
        <f t="shared" si="1"/>
        <v>276</v>
      </c>
      <c r="I18" s="47">
        <f t="shared" si="2"/>
        <v>-1505</v>
      </c>
      <c r="J18" s="46">
        <f t="shared" si="2"/>
        <v>-299</v>
      </c>
      <c r="K18" s="11">
        <f t="shared" si="3"/>
        <v>-1206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67069</v>
      </c>
      <c r="D19" s="7">
        <v>59644</v>
      </c>
      <c r="E19" s="9">
        <f t="shared" si="0"/>
        <v>7425</v>
      </c>
      <c r="F19" s="8">
        <v>65488</v>
      </c>
      <c r="G19" s="7">
        <v>59823</v>
      </c>
      <c r="H19" s="6">
        <f t="shared" si="1"/>
        <v>5665</v>
      </c>
      <c r="I19" s="45">
        <f t="shared" si="2"/>
        <v>-1581</v>
      </c>
      <c r="J19" s="4">
        <f t="shared" si="2"/>
        <v>179</v>
      </c>
      <c r="K19" s="3">
        <f t="shared" si="3"/>
        <v>-1760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10750</v>
      </c>
      <c r="D23" s="7">
        <v>5584</v>
      </c>
      <c r="E23" s="9">
        <f>C23-D23</f>
        <v>5166</v>
      </c>
      <c r="F23" s="8">
        <v>8863</v>
      </c>
      <c r="G23" s="7">
        <v>7287</v>
      </c>
      <c r="H23" s="19">
        <f>F23-G23</f>
        <v>1576</v>
      </c>
      <c r="I23" s="5">
        <f t="shared" ref="I23:J25" si="4">F23-C23</f>
        <v>-1887</v>
      </c>
      <c r="J23" s="4">
        <f t="shared" si="4"/>
        <v>1703</v>
      </c>
      <c r="K23" s="11">
        <f>I23-J23</f>
        <v>-3590</v>
      </c>
      <c r="M23" s="103"/>
      <c r="N23" s="103"/>
      <c r="P23" s="2"/>
      <c r="Q23" s="2"/>
    </row>
    <row r="24" spans="2:17" ht="15">
      <c r="B24" s="10" t="s">
        <v>5</v>
      </c>
      <c r="C24" s="8">
        <v>104</v>
      </c>
      <c r="D24" s="7">
        <v>210</v>
      </c>
      <c r="E24" s="9">
        <f>C24-D24</f>
        <v>-106</v>
      </c>
      <c r="F24" s="8">
        <v>105</v>
      </c>
      <c r="G24" s="7">
        <v>210</v>
      </c>
      <c r="H24" s="19">
        <f>F24-G24</f>
        <v>-105</v>
      </c>
      <c r="I24" s="5">
        <f t="shared" si="4"/>
        <v>1</v>
      </c>
      <c r="J24" s="4">
        <f t="shared" si="4"/>
        <v>0</v>
      </c>
      <c r="K24" s="11">
        <f>I24-J24</f>
        <v>1</v>
      </c>
      <c r="M24" s="103"/>
      <c r="N24" s="103"/>
      <c r="P24" s="2"/>
      <c r="Q24" s="2"/>
    </row>
    <row r="25" spans="2:17" ht="15.6" thickBot="1">
      <c r="B25" s="10" t="s">
        <v>4</v>
      </c>
      <c r="C25" s="8">
        <v>3033</v>
      </c>
      <c r="D25" s="7">
        <v>3329</v>
      </c>
      <c r="E25" s="9">
        <f>C25-D25</f>
        <v>-296</v>
      </c>
      <c r="F25" s="8">
        <v>2487</v>
      </c>
      <c r="G25" s="7">
        <v>5341</v>
      </c>
      <c r="H25" s="6">
        <f>F25-G25</f>
        <v>-2854</v>
      </c>
      <c r="I25" s="5">
        <f t="shared" si="4"/>
        <v>-546</v>
      </c>
      <c r="J25" s="4">
        <f t="shared" si="4"/>
        <v>2012</v>
      </c>
      <c r="K25" s="3">
        <f>I25-J25</f>
        <v>-2558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1125</v>
      </c>
      <c r="D29" s="38">
        <v>185</v>
      </c>
      <c r="E29" s="9">
        <f>C29-D29</f>
        <v>940</v>
      </c>
      <c r="F29" s="38">
        <v>1016</v>
      </c>
      <c r="G29" s="38">
        <v>201</v>
      </c>
      <c r="H29" s="9">
        <f>F29-G29</f>
        <v>815</v>
      </c>
      <c r="I29" s="5">
        <f t="shared" ref="I29:J31" si="5">F29-C29</f>
        <v>-109</v>
      </c>
      <c r="J29" s="4">
        <f t="shared" si="5"/>
        <v>16</v>
      </c>
      <c r="K29" s="11">
        <f>I29-J29</f>
        <v>-125</v>
      </c>
      <c r="M29" s="103"/>
      <c r="N29" s="103"/>
      <c r="P29" s="2"/>
      <c r="Q29" s="2"/>
    </row>
    <row r="30" spans="2:17">
      <c r="B30" s="10" t="s">
        <v>21</v>
      </c>
      <c r="C30" s="38">
        <v>79</v>
      </c>
      <c r="D30" s="38">
        <v>146</v>
      </c>
      <c r="E30" s="9">
        <f>C30-D30</f>
        <v>-67</v>
      </c>
      <c r="F30" s="38">
        <v>79</v>
      </c>
      <c r="G30" s="38">
        <v>146</v>
      </c>
      <c r="H30" s="9">
        <f>F30-G30</f>
        <v>-67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1247</v>
      </c>
      <c r="D31" s="38">
        <v>3513</v>
      </c>
      <c r="E31" s="9">
        <f>C31-D31</f>
        <v>-2266</v>
      </c>
      <c r="F31" s="38">
        <v>1184</v>
      </c>
      <c r="G31" s="38">
        <v>3633</v>
      </c>
      <c r="H31" s="9">
        <f>F31-G31</f>
        <v>-2449</v>
      </c>
      <c r="I31" s="5">
        <f t="shared" si="5"/>
        <v>-63</v>
      </c>
      <c r="J31" s="4">
        <f t="shared" si="5"/>
        <v>120</v>
      </c>
      <c r="K31" s="3">
        <f>I31-J31</f>
        <v>-183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81219</v>
      </c>
      <c r="E35" s="7">
        <v>119438</v>
      </c>
      <c r="F35" s="9">
        <f t="shared" ref="F35:F48" si="6">D35-E35</f>
        <v>-38219</v>
      </c>
      <c r="G35" s="8">
        <v>101393</v>
      </c>
      <c r="H35" s="7">
        <v>141738</v>
      </c>
      <c r="I35" s="19">
        <f t="shared" ref="I35:I48" si="7">G35-H35</f>
        <v>-40345</v>
      </c>
      <c r="J35" s="5">
        <f t="shared" ref="J35:K48" si="8">G35-D35</f>
        <v>20174</v>
      </c>
      <c r="K35" s="4">
        <f t="shared" si="8"/>
        <v>22300</v>
      </c>
      <c r="L35" s="11">
        <f t="shared" ref="L35:L48" si="9">J35-K35</f>
        <v>-2126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126628</v>
      </c>
      <c r="E37" s="7">
        <v>34550</v>
      </c>
      <c r="F37" s="9">
        <f t="shared" si="6"/>
        <v>92078</v>
      </c>
      <c r="G37" s="8">
        <v>127123</v>
      </c>
      <c r="H37" s="7">
        <v>36567</v>
      </c>
      <c r="I37" s="19">
        <f t="shared" si="7"/>
        <v>90556</v>
      </c>
      <c r="J37" s="5">
        <f t="shared" si="8"/>
        <v>495</v>
      </c>
      <c r="K37" s="4">
        <f t="shared" si="8"/>
        <v>2017</v>
      </c>
      <c r="L37" s="11">
        <f t="shared" si="9"/>
        <v>-1522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48653</v>
      </c>
      <c r="E38" s="7">
        <v>41809</v>
      </c>
      <c r="F38" s="9">
        <f t="shared" si="6"/>
        <v>6844</v>
      </c>
      <c r="G38" s="8">
        <v>48502</v>
      </c>
      <c r="H38" s="7">
        <v>45020</v>
      </c>
      <c r="I38" s="19">
        <f t="shared" si="7"/>
        <v>3482</v>
      </c>
      <c r="J38" s="5">
        <f t="shared" si="8"/>
        <v>-151</v>
      </c>
      <c r="K38" s="4">
        <f t="shared" si="8"/>
        <v>3211</v>
      </c>
      <c r="L38" s="11">
        <f t="shared" si="9"/>
        <v>-3362</v>
      </c>
      <c r="M38" s="103"/>
      <c r="N38" s="103"/>
      <c r="P38" s="2"/>
      <c r="Q38" s="2"/>
    </row>
    <row r="39" spans="2:21">
      <c r="B39" s="95"/>
      <c r="C39" s="10" t="s">
        <v>193</v>
      </c>
      <c r="D39" s="8">
        <v>72130</v>
      </c>
      <c r="E39" s="7">
        <v>63967</v>
      </c>
      <c r="F39" s="9">
        <f t="shared" si="6"/>
        <v>8163</v>
      </c>
      <c r="G39" s="8">
        <v>69812</v>
      </c>
      <c r="H39" s="7">
        <v>67712</v>
      </c>
      <c r="I39" s="19">
        <f t="shared" si="7"/>
        <v>2100</v>
      </c>
      <c r="J39" s="5">
        <f t="shared" si="8"/>
        <v>-2318</v>
      </c>
      <c r="K39" s="4">
        <f t="shared" si="8"/>
        <v>3745</v>
      </c>
      <c r="L39" s="11">
        <f t="shared" si="9"/>
        <v>-6063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118126</v>
      </c>
      <c r="E40" s="30">
        <v>77329</v>
      </c>
      <c r="F40" s="32">
        <f t="shared" si="6"/>
        <v>40797</v>
      </c>
      <c r="G40" s="31">
        <v>131795</v>
      </c>
      <c r="H40" s="30">
        <v>96488</v>
      </c>
      <c r="I40" s="19">
        <f t="shared" si="7"/>
        <v>35307</v>
      </c>
      <c r="J40" s="5">
        <f t="shared" si="8"/>
        <v>13669</v>
      </c>
      <c r="K40" s="4">
        <f t="shared" si="8"/>
        <v>19159</v>
      </c>
      <c r="L40" s="11">
        <f t="shared" si="9"/>
        <v>-5490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161990</v>
      </c>
      <c r="E41" s="26">
        <v>108073</v>
      </c>
      <c r="F41" s="28">
        <f t="shared" si="6"/>
        <v>53917</v>
      </c>
      <c r="G41" s="27">
        <v>177027</v>
      </c>
      <c r="H41" s="26">
        <v>141535</v>
      </c>
      <c r="I41" s="6">
        <f t="shared" si="7"/>
        <v>35492</v>
      </c>
      <c r="J41" s="25">
        <f t="shared" si="8"/>
        <v>15037</v>
      </c>
      <c r="K41" s="24">
        <f t="shared" si="8"/>
        <v>33462</v>
      </c>
      <c r="L41" s="3">
        <f t="shared" si="9"/>
        <v>-18425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123520</v>
      </c>
      <c r="E42" s="15">
        <v>112320</v>
      </c>
      <c r="F42" s="17">
        <f t="shared" si="6"/>
        <v>11200</v>
      </c>
      <c r="G42" s="16">
        <v>165264</v>
      </c>
      <c r="H42" s="15">
        <v>110111</v>
      </c>
      <c r="I42" s="22">
        <f t="shared" si="7"/>
        <v>55153</v>
      </c>
      <c r="J42" s="13">
        <f t="shared" si="8"/>
        <v>41744</v>
      </c>
      <c r="K42" s="12">
        <f t="shared" si="8"/>
        <v>-2209</v>
      </c>
      <c r="L42" s="21">
        <f t="shared" si="9"/>
        <v>43953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171920</v>
      </c>
      <c r="E44" s="7">
        <v>35935</v>
      </c>
      <c r="F44" s="9">
        <f t="shared" si="6"/>
        <v>135985</v>
      </c>
      <c r="G44" s="8">
        <v>181603</v>
      </c>
      <c r="H44" s="7">
        <v>37576</v>
      </c>
      <c r="I44" s="19">
        <f t="shared" si="7"/>
        <v>144027</v>
      </c>
      <c r="J44" s="5">
        <f t="shared" si="8"/>
        <v>9683</v>
      </c>
      <c r="K44" s="4">
        <f t="shared" si="8"/>
        <v>1641</v>
      </c>
      <c r="L44" s="11">
        <f t="shared" si="9"/>
        <v>8042</v>
      </c>
      <c r="M44" s="103"/>
      <c r="N44" s="103"/>
      <c r="P44" s="2"/>
      <c r="Q44" s="2"/>
    </row>
    <row r="45" spans="2:21">
      <c r="B45" s="84"/>
      <c r="C45" s="20" t="s">
        <v>200</v>
      </c>
      <c r="D45" s="16">
        <v>31941</v>
      </c>
      <c r="E45" s="15">
        <v>71695</v>
      </c>
      <c r="F45" s="17">
        <f t="shared" si="6"/>
        <v>-39754</v>
      </c>
      <c r="G45" s="16">
        <v>31161</v>
      </c>
      <c r="H45" s="15">
        <v>75868</v>
      </c>
      <c r="I45" s="19">
        <f t="shared" si="7"/>
        <v>-44707</v>
      </c>
      <c r="J45" s="13">
        <f t="shared" si="8"/>
        <v>-780</v>
      </c>
      <c r="K45" s="12">
        <f t="shared" si="8"/>
        <v>4173</v>
      </c>
      <c r="L45" s="11">
        <f t="shared" si="9"/>
        <v>-4953</v>
      </c>
      <c r="M45" s="103"/>
      <c r="N45" s="103"/>
      <c r="P45" s="2"/>
      <c r="Q45" s="2"/>
    </row>
    <row r="46" spans="2:21">
      <c r="B46" s="84"/>
      <c r="C46" s="10" t="s">
        <v>199</v>
      </c>
      <c r="D46" s="16">
        <v>51000</v>
      </c>
      <c r="E46" s="15">
        <v>101210</v>
      </c>
      <c r="F46" s="17">
        <f t="shared" si="6"/>
        <v>-50210</v>
      </c>
      <c r="G46" s="16">
        <v>49312</v>
      </c>
      <c r="H46" s="15">
        <v>105778</v>
      </c>
      <c r="I46" s="19">
        <f t="shared" si="7"/>
        <v>-56466</v>
      </c>
      <c r="J46" s="13">
        <f t="shared" si="8"/>
        <v>-1688</v>
      </c>
      <c r="K46" s="12">
        <f t="shared" si="8"/>
        <v>4568</v>
      </c>
      <c r="L46" s="11">
        <f t="shared" si="9"/>
        <v>-6256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81717</v>
      </c>
      <c r="E47" s="15">
        <v>131646</v>
      </c>
      <c r="F47" s="17">
        <f t="shared" si="6"/>
        <v>-49929</v>
      </c>
      <c r="G47" s="16">
        <v>90237</v>
      </c>
      <c r="H47" s="15">
        <v>165014</v>
      </c>
      <c r="I47" s="14">
        <f t="shared" si="7"/>
        <v>-74777</v>
      </c>
      <c r="J47" s="13">
        <f t="shared" si="8"/>
        <v>8520</v>
      </c>
      <c r="K47" s="12">
        <f t="shared" si="8"/>
        <v>33368</v>
      </c>
      <c r="L47" s="11">
        <f t="shared" si="9"/>
        <v>-24848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111694</v>
      </c>
      <c r="E48" s="7">
        <v>206057</v>
      </c>
      <c r="F48" s="9">
        <f t="shared" si="6"/>
        <v>-94363</v>
      </c>
      <c r="G48" s="8">
        <v>133874</v>
      </c>
      <c r="H48" s="7">
        <v>240554</v>
      </c>
      <c r="I48" s="6">
        <f t="shared" si="7"/>
        <v>-106680</v>
      </c>
      <c r="J48" s="5">
        <f t="shared" si="8"/>
        <v>22180</v>
      </c>
      <c r="K48" s="4">
        <f t="shared" si="8"/>
        <v>34497</v>
      </c>
      <c r="L48" s="3">
        <f t="shared" si="9"/>
        <v>-12317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209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945570670</v>
      </c>
      <c r="D5" s="68">
        <v>1613324720</v>
      </c>
      <c r="E5" s="72">
        <f>C5-D5</f>
        <v>-667754050</v>
      </c>
      <c r="F5" s="104">
        <f>(C9+D9)/83791845935/2</f>
        <v>0.30992153392401572</v>
      </c>
      <c r="H5" s="71" t="s">
        <v>40</v>
      </c>
      <c r="I5" s="71" t="s">
        <v>39</v>
      </c>
      <c r="J5" s="108">
        <f>I6-H6</f>
        <v>0</v>
      </c>
      <c r="K5" s="116" t="s">
        <v>203</v>
      </c>
      <c r="L5" s="77">
        <v>10297.25</v>
      </c>
      <c r="M5" s="103"/>
      <c r="N5" s="103"/>
    </row>
    <row r="6" spans="2:17" ht="15.6" thickBot="1">
      <c r="B6" s="10" t="s">
        <v>38</v>
      </c>
      <c r="C6" s="69">
        <v>3469032886</v>
      </c>
      <c r="D6" s="68">
        <v>3949374579</v>
      </c>
      <c r="E6" s="70">
        <f>C6-D6</f>
        <v>-480341693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517300050</v>
      </c>
      <c r="D7" s="68">
        <v>1342935799</v>
      </c>
      <c r="E7" s="67">
        <f>C7-D7</f>
        <v>-825635749</v>
      </c>
      <c r="F7" s="106"/>
      <c r="H7" s="113"/>
      <c r="I7" s="113"/>
      <c r="J7" s="108"/>
      <c r="K7" s="111"/>
      <c r="L7" s="11">
        <v>10217</v>
      </c>
      <c r="M7" s="103"/>
      <c r="N7" s="103"/>
      <c r="P7" s="66"/>
      <c r="Q7" s="2"/>
    </row>
    <row r="8" spans="2:17" ht="15.6" thickBot="1">
      <c r="B8" s="10" t="s">
        <v>4</v>
      </c>
      <c r="C8" s="65">
        <v>16927189658</v>
      </c>
      <c r="D8" s="64">
        <v>23173066483</v>
      </c>
      <c r="E8" s="63">
        <f>C8-D8</f>
        <v>-6245876825</v>
      </c>
      <c r="F8" s="106"/>
      <c r="K8" s="62"/>
      <c r="L8" s="115">
        <f>L7-L5</f>
        <v>-80.25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21859093264</v>
      </c>
      <c r="D9" s="60">
        <f>D5+D6+D7+D8</f>
        <v>30078701581</v>
      </c>
      <c r="E9" s="59">
        <f>E5+E6+E7+E8</f>
        <v>-8219608317</v>
      </c>
      <c r="F9" s="107"/>
      <c r="H9" s="114" t="s">
        <v>36</v>
      </c>
      <c r="I9" s="114"/>
      <c r="J9" s="58" t="s">
        <v>207</v>
      </c>
      <c r="K9" s="57" t="s">
        <v>208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13379</v>
      </c>
      <c r="D13" s="7">
        <v>12132</v>
      </c>
      <c r="E13" s="9">
        <f t="shared" ref="E13:E19" si="0">C13-D13</f>
        <v>1247</v>
      </c>
      <c r="F13" s="8">
        <v>14393</v>
      </c>
      <c r="G13" s="7">
        <v>12162</v>
      </c>
      <c r="H13" s="19">
        <f t="shared" ref="H13:H19" si="1">F13-G13</f>
        <v>2231</v>
      </c>
      <c r="I13" s="5">
        <f t="shared" ref="I13:J19" si="2">F13-C13</f>
        <v>1014</v>
      </c>
      <c r="J13" s="4">
        <f t="shared" si="2"/>
        <v>30</v>
      </c>
      <c r="K13" s="11">
        <f t="shared" ref="K13:K19" si="3">I13-J13</f>
        <v>984</v>
      </c>
      <c r="M13" s="103"/>
      <c r="N13" s="103"/>
      <c r="P13" s="2"/>
      <c r="Q13" s="2"/>
    </row>
    <row r="14" spans="2:17" ht="15">
      <c r="B14" s="10" t="s">
        <v>5</v>
      </c>
      <c r="C14" s="8">
        <v>1968</v>
      </c>
      <c r="D14" s="7">
        <v>33659</v>
      </c>
      <c r="E14" s="9">
        <f t="shared" si="0"/>
        <v>-31691</v>
      </c>
      <c r="F14" s="8">
        <v>1809</v>
      </c>
      <c r="G14" s="7">
        <v>34425</v>
      </c>
      <c r="H14" s="19">
        <f t="shared" si="1"/>
        <v>-32616</v>
      </c>
      <c r="I14" s="5">
        <f t="shared" si="2"/>
        <v>-159</v>
      </c>
      <c r="J14" s="4">
        <f t="shared" si="2"/>
        <v>766</v>
      </c>
      <c r="K14" s="11">
        <f t="shared" si="3"/>
        <v>-925</v>
      </c>
      <c r="M14" s="103"/>
      <c r="N14" s="103"/>
      <c r="P14" s="2"/>
      <c r="Q14" s="2"/>
    </row>
    <row r="15" spans="2:17" ht="15">
      <c r="B15" s="53" t="s">
        <v>4</v>
      </c>
      <c r="C15" s="51">
        <v>74051</v>
      </c>
      <c r="D15" s="50">
        <v>29617</v>
      </c>
      <c r="E15" s="52">
        <f t="shared" si="0"/>
        <v>44434</v>
      </c>
      <c r="F15" s="51">
        <v>72856</v>
      </c>
      <c r="G15" s="50">
        <v>31610</v>
      </c>
      <c r="H15" s="49">
        <f t="shared" si="1"/>
        <v>41246</v>
      </c>
      <c r="I15" s="47">
        <f t="shared" si="2"/>
        <v>-1195</v>
      </c>
      <c r="J15" s="46">
        <f t="shared" si="2"/>
        <v>1993</v>
      </c>
      <c r="K15" s="11">
        <f t="shared" si="3"/>
        <v>-3188</v>
      </c>
      <c r="M15" s="103"/>
      <c r="N15" s="103"/>
      <c r="P15" s="2"/>
      <c r="Q15" s="2"/>
    </row>
    <row r="16" spans="2:17">
      <c r="B16" s="20" t="s">
        <v>149</v>
      </c>
      <c r="C16" s="51">
        <v>42100</v>
      </c>
      <c r="D16" s="50">
        <v>43704</v>
      </c>
      <c r="E16" s="52">
        <f t="shared" si="0"/>
        <v>-1604</v>
      </c>
      <c r="F16" s="51">
        <v>42468</v>
      </c>
      <c r="G16" s="50">
        <v>44189</v>
      </c>
      <c r="H16" s="49">
        <f t="shared" si="1"/>
        <v>-1721</v>
      </c>
      <c r="I16" s="47">
        <f t="shared" si="2"/>
        <v>368</v>
      </c>
      <c r="J16" s="46">
        <f t="shared" si="2"/>
        <v>485</v>
      </c>
      <c r="K16" s="11">
        <f t="shared" si="3"/>
        <v>-117</v>
      </c>
      <c r="M16" s="103"/>
      <c r="N16" s="103"/>
      <c r="P16" s="2"/>
      <c r="Q16" s="2"/>
    </row>
    <row r="17" spans="2:17">
      <c r="B17" s="53" t="s">
        <v>204</v>
      </c>
      <c r="C17" s="51">
        <v>55338</v>
      </c>
      <c r="D17" s="50">
        <v>50796</v>
      </c>
      <c r="E17" s="52">
        <f t="shared" si="0"/>
        <v>4542</v>
      </c>
      <c r="F17" s="51">
        <v>56040</v>
      </c>
      <c r="G17" s="50">
        <v>52370</v>
      </c>
      <c r="H17" s="49">
        <f t="shared" si="1"/>
        <v>3670</v>
      </c>
      <c r="I17" s="47">
        <f t="shared" si="2"/>
        <v>702</v>
      </c>
      <c r="J17" s="46">
        <f t="shared" si="2"/>
        <v>1574</v>
      </c>
      <c r="K17" s="11">
        <f t="shared" si="3"/>
        <v>-872</v>
      </c>
      <c r="M17" s="103"/>
      <c r="N17" s="103"/>
      <c r="P17" s="2"/>
      <c r="Q17" s="2"/>
    </row>
    <row r="18" spans="2:17" ht="30">
      <c r="B18" s="48" t="s">
        <v>1</v>
      </c>
      <c r="C18" s="8">
        <v>48009</v>
      </c>
      <c r="D18" s="7">
        <v>47733</v>
      </c>
      <c r="E18" s="9">
        <f t="shared" si="0"/>
        <v>276</v>
      </c>
      <c r="F18" s="8">
        <v>47382</v>
      </c>
      <c r="G18" s="7">
        <v>48012</v>
      </c>
      <c r="H18" s="19">
        <f t="shared" si="1"/>
        <v>-630</v>
      </c>
      <c r="I18" s="47">
        <f t="shared" si="2"/>
        <v>-627</v>
      </c>
      <c r="J18" s="46">
        <f t="shared" si="2"/>
        <v>279</v>
      </c>
      <c r="K18" s="11">
        <f t="shared" si="3"/>
        <v>-906</v>
      </c>
      <c r="M18" s="103"/>
      <c r="N18" s="103"/>
      <c r="P18" s="2"/>
      <c r="Q18" s="2"/>
    </row>
    <row r="19" spans="2:17" ht="15.6" thickBot="1">
      <c r="B19" s="10" t="s">
        <v>0</v>
      </c>
      <c r="C19" s="8">
        <v>65488</v>
      </c>
      <c r="D19" s="7">
        <v>59823</v>
      </c>
      <c r="E19" s="9">
        <f t="shared" si="0"/>
        <v>5665</v>
      </c>
      <c r="F19" s="8">
        <v>66217</v>
      </c>
      <c r="G19" s="7">
        <v>60722</v>
      </c>
      <c r="H19" s="6">
        <f t="shared" si="1"/>
        <v>5495</v>
      </c>
      <c r="I19" s="45">
        <f t="shared" si="2"/>
        <v>729</v>
      </c>
      <c r="J19" s="4">
        <f t="shared" si="2"/>
        <v>899</v>
      </c>
      <c r="K19" s="3">
        <f t="shared" si="3"/>
        <v>-170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8863</v>
      </c>
      <c r="D23" s="7">
        <v>7287</v>
      </c>
      <c r="E23" s="9">
        <f>C23-D23</f>
        <v>1576</v>
      </c>
      <c r="F23" s="8">
        <v>7517</v>
      </c>
      <c r="G23" s="7">
        <v>8733</v>
      </c>
      <c r="H23" s="19">
        <f>F23-G23</f>
        <v>-1216</v>
      </c>
      <c r="I23" s="5">
        <f t="shared" ref="I23:J25" si="4">F23-C23</f>
        <v>-1346</v>
      </c>
      <c r="J23" s="4">
        <f t="shared" si="4"/>
        <v>1446</v>
      </c>
      <c r="K23" s="11">
        <f>I23-J23</f>
        <v>-2792</v>
      </c>
      <c r="M23" s="103"/>
      <c r="N23" s="103"/>
      <c r="P23" s="2"/>
      <c r="Q23" s="2"/>
    </row>
    <row r="24" spans="2:17" ht="15">
      <c r="B24" s="10" t="s">
        <v>5</v>
      </c>
      <c r="C24" s="8">
        <v>105</v>
      </c>
      <c r="D24" s="7">
        <v>210</v>
      </c>
      <c r="E24" s="9">
        <f>C24-D24</f>
        <v>-105</v>
      </c>
      <c r="F24" s="8">
        <v>105</v>
      </c>
      <c r="G24" s="7">
        <v>210</v>
      </c>
      <c r="H24" s="19">
        <f>F24-G24</f>
        <v>-105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2487</v>
      </c>
      <c r="D25" s="7">
        <v>5341</v>
      </c>
      <c r="E25" s="9">
        <f>C25-D25</f>
        <v>-2854</v>
      </c>
      <c r="F25" s="8">
        <v>2498</v>
      </c>
      <c r="G25" s="7">
        <v>6033</v>
      </c>
      <c r="H25" s="6">
        <f>F25-G25</f>
        <v>-3535</v>
      </c>
      <c r="I25" s="5">
        <f t="shared" si="4"/>
        <v>11</v>
      </c>
      <c r="J25" s="4">
        <f t="shared" si="4"/>
        <v>692</v>
      </c>
      <c r="K25" s="3">
        <f>I25-J25</f>
        <v>-681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1016</v>
      </c>
      <c r="D29" s="38">
        <v>201</v>
      </c>
      <c r="E29" s="9">
        <f>C29-D29</f>
        <v>815</v>
      </c>
      <c r="F29" s="38">
        <v>1037</v>
      </c>
      <c r="G29" s="38">
        <v>226</v>
      </c>
      <c r="H29" s="9">
        <f>F29-G29</f>
        <v>811</v>
      </c>
      <c r="I29" s="5">
        <f t="shared" ref="I29:J31" si="5">F29-C29</f>
        <v>21</v>
      </c>
      <c r="J29" s="4">
        <f t="shared" si="5"/>
        <v>25</v>
      </c>
      <c r="K29" s="11">
        <f>I29-J29</f>
        <v>-4</v>
      </c>
      <c r="M29" s="103"/>
      <c r="N29" s="103"/>
      <c r="P29" s="2"/>
      <c r="Q29" s="2"/>
    </row>
    <row r="30" spans="2:17">
      <c r="B30" s="10" t="s">
        <v>21</v>
      </c>
      <c r="C30" s="38">
        <v>79</v>
      </c>
      <c r="D30" s="38">
        <v>146</v>
      </c>
      <c r="E30" s="9">
        <f>C30-D30</f>
        <v>-67</v>
      </c>
      <c r="F30" s="38">
        <v>79</v>
      </c>
      <c r="G30" s="38">
        <v>146</v>
      </c>
      <c r="H30" s="9">
        <f>F30-G30</f>
        <v>-67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1184</v>
      </c>
      <c r="D31" s="38">
        <v>3633</v>
      </c>
      <c r="E31" s="9">
        <f>C31-D31</f>
        <v>-2449</v>
      </c>
      <c r="F31" s="38">
        <v>1186</v>
      </c>
      <c r="G31" s="38">
        <v>3591</v>
      </c>
      <c r="H31" s="9">
        <f>F31-G31</f>
        <v>-2405</v>
      </c>
      <c r="I31" s="5">
        <f t="shared" si="5"/>
        <v>2</v>
      </c>
      <c r="J31" s="4">
        <f t="shared" si="5"/>
        <v>-42</v>
      </c>
      <c r="K31" s="3">
        <f>I31-J31</f>
        <v>44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101393</v>
      </c>
      <c r="E35" s="7">
        <v>141738</v>
      </c>
      <c r="F35" s="9">
        <f t="shared" ref="F35:F48" si="6">D35-E35</f>
        <v>-40345</v>
      </c>
      <c r="G35" s="8">
        <v>111428</v>
      </c>
      <c r="H35" s="7">
        <v>150575</v>
      </c>
      <c r="I35" s="19">
        <f t="shared" ref="I35:I48" si="7">G35-H35</f>
        <v>-39147</v>
      </c>
      <c r="J35" s="5">
        <f t="shared" ref="J35:K48" si="8">G35-D35</f>
        <v>10035</v>
      </c>
      <c r="K35" s="4">
        <f t="shared" si="8"/>
        <v>8837</v>
      </c>
      <c r="L35" s="11">
        <f t="shared" ref="L35:L48" si="9">J35-K35</f>
        <v>1198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127123</v>
      </c>
      <c r="E37" s="7">
        <v>36567</v>
      </c>
      <c r="F37" s="9">
        <f t="shared" si="6"/>
        <v>90556</v>
      </c>
      <c r="G37" s="8">
        <v>129929</v>
      </c>
      <c r="H37" s="7">
        <v>37906</v>
      </c>
      <c r="I37" s="19">
        <f t="shared" si="7"/>
        <v>92023</v>
      </c>
      <c r="J37" s="5">
        <f t="shared" si="8"/>
        <v>2806</v>
      </c>
      <c r="K37" s="4">
        <f t="shared" si="8"/>
        <v>1339</v>
      </c>
      <c r="L37" s="11">
        <f t="shared" si="9"/>
        <v>1467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48502</v>
      </c>
      <c r="E38" s="7">
        <v>45020</v>
      </c>
      <c r="F38" s="9">
        <f t="shared" si="6"/>
        <v>3482</v>
      </c>
      <c r="G38" s="8">
        <v>48830</v>
      </c>
      <c r="H38" s="7">
        <v>46998</v>
      </c>
      <c r="I38" s="19">
        <f t="shared" si="7"/>
        <v>1832</v>
      </c>
      <c r="J38" s="5">
        <f t="shared" si="8"/>
        <v>328</v>
      </c>
      <c r="K38" s="4">
        <f t="shared" si="8"/>
        <v>1978</v>
      </c>
      <c r="L38" s="11">
        <f t="shared" si="9"/>
        <v>-1650</v>
      </c>
      <c r="M38" s="103"/>
      <c r="N38" s="103"/>
      <c r="P38" s="2"/>
      <c r="Q38" s="2"/>
    </row>
    <row r="39" spans="2:21">
      <c r="B39" s="95"/>
      <c r="C39" s="10" t="s">
        <v>205</v>
      </c>
      <c r="D39" s="8">
        <v>69812</v>
      </c>
      <c r="E39" s="7">
        <v>67712</v>
      </c>
      <c r="F39" s="9">
        <f t="shared" si="6"/>
        <v>2100</v>
      </c>
      <c r="G39" s="8">
        <v>69533</v>
      </c>
      <c r="H39" s="7">
        <v>70344</v>
      </c>
      <c r="I39" s="19">
        <f t="shared" si="7"/>
        <v>-811</v>
      </c>
      <c r="J39" s="5">
        <f t="shared" si="8"/>
        <v>-279</v>
      </c>
      <c r="K39" s="4">
        <f t="shared" si="8"/>
        <v>2632</v>
      </c>
      <c r="L39" s="11">
        <f t="shared" si="9"/>
        <v>-2911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131795</v>
      </c>
      <c r="E40" s="30">
        <v>96488</v>
      </c>
      <c r="F40" s="32">
        <f t="shared" si="6"/>
        <v>35307</v>
      </c>
      <c r="G40" s="31">
        <v>139214</v>
      </c>
      <c r="H40" s="30">
        <v>111727</v>
      </c>
      <c r="I40" s="19">
        <f t="shared" si="7"/>
        <v>27487</v>
      </c>
      <c r="J40" s="5">
        <f t="shared" si="8"/>
        <v>7419</v>
      </c>
      <c r="K40" s="4">
        <f t="shared" si="8"/>
        <v>15239</v>
      </c>
      <c r="L40" s="11">
        <f t="shared" si="9"/>
        <v>-7820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177027</v>
      </c>
      <c r="E41" s="26">
        <v>141535</v>
      </c>
      <c r="F41" s="28">
        <f t="shared" si="6"/>
        <v>35492</v>
      </c>
      <c r="G41" s="27">
        <v>187752</v>
      </c>
      <c r="H41" s="26">
        <v>168093</v>
      </c>
      <c r="I41" s="6">
        <f t="shared" si="7"/>
        <v>19659</v>
      </c>
      <c r="J41" s="25">
        <f t="shared" si="8"/>
        <v>10725</v>
      </c>
      <c r="K41" s="24">
        <f t="shared" si="8"/>
        <v>26558</v>
      </c>
      <c r="L41" s="3">
        <f t="shared" si="9"/>
        <v>-15833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165264</v>
      </c>
      <c r="E42" s="15">
        <v>110111</v>
      </c>
      <c r="F42" s="17">
        <f t="shared" si="6"/>
        <v>55153</v>
      </c>
      <c r="G42" s="16">
        <v>178025</v>
      </c>
      <c r="H42" s="15">
        <v>113253</v>
      </c>
      <c r="I42" s="22">
        <f t="shared" si="7"/>
        <v>64772</v>
      </c>
      <c r="J42" s="13">
        <f t="shared" si="8"/>
        <v>12761</v>
      </c>
      <c r="K42" s="12">
        <f t="shared" si="8"/>
        <v>3142</v>
      </c>
      <c r="L42" s="21">
        <f t="shared" si="9"/>
        <v>9619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181603</v>
      </c>
      <c r="E44" s="7">
        <v>37576</v>
      </c>
      <c r="F44" s="9">
        <f t="shared" si="6"/>
        <v>144027</v>
      </c>
      <c r="G44" s="8">
        <v>189474</v>
      </c>
      <c r="H44" s="7">
        <v>37567</v>
      </c>
      <c r="I44" s="19">
        <f t="shared" si="7"/>
        <v>151907</v>
      </c>
      <c r="J44" s="5">
        <f t="shared" si="8"/>
        <v>7871</v>
      </c>
      <c r="K44" s="4">
        <f t="shared" si="8"/>
        <v>-9</v>
      </c>
      <c r="L44" s="11">
        <f t="shared" si="9"/>
        <v>7880</v>
      </c>
      <c r="M44" s="103"/>
      <c r="N44" s="103"/>
      <c r="P44" s="2"/>
      <c r="Q44" s="2"/>
    </row>
    <row r="45" spans="2:21">
      <c r="B45" s="84"/>
      <c r="C45" s="20" t="s">
        <v>206</v>
      </c>
      <c r="D45" s="16">
        <v>31161</v>
      </c>
      <c r="E45" s="15">
        <v>75868</v>
      </c>
      <c r="F45" s="17">
        <f t="shared" si="6"/>
        <v>-44707</v>
      </c>
      <c r="G45" s="16">
        <v>31251</v>
      </c>
      <c r="H45" s="15">
        <v>79778</v>
      </c>
      <c r="I45" s="19">
        <f t="shared" si="7"/>
        <v>-48527</v>
      </c>
      <c r="J45" s="13">
        <f t="shared" si="8"/>
        <v>90</v>
      </c>
      <c r="K45" s="12">
        <f t="shared" si="8"/>
        <v>3910</v>
      </c>
      <c r="L45" s="11">
        <f t="shared" si="9"/>
        <v>-3820</v>
      </c>
      <c r="M45" s="103"/>
      <c r="N45" s="103"/>
      <c r="P45" s="2"/>
      <c r="Q45" s="2"/>
    </row>
    <row r="46" spans="2:21">
      <c r="B46" s="84"/>
      <c r="C46" s="10" t="s">
        <v>204</v>
      </c>
      <c r="D46" s="16">
        <v>49312</v>
      </c>
      <c r="E46" s="15">
        <v>105778</v>
      </c>
      <c r="F46" s="17">
        <f t="shared" si="6"/>
        <v>-56466</v>
      </c>
      <c r="G46" s="16">
        <v>50879</v>
      </c>
      <c r="H46" s="15">
        <v>110484</v>
      </c>
      <c r="I46" s="19">
        <f t="shared" si="7"/>
        <v>-59605</v>
      </c>
      <c r="J46" s="13">
        <f t="shared" si="8"/>
        <v>1567</v>
      </c>
      <c r="K46" s="12">
        <f t="shared" si="8"/>
        <v>4706</v>
      </c>
      <c r="L46" s="11">
        <f t="shared" si="9"/>
        <v>-3139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90237</v>
      </c>
      <c r="E47" s="15">
        <v>165014</v>
      </c>
      <c r="F47" s="17">
        <f t="shared" si="6"/>
        <v>-74777</v>
      </c>
      <c r="G47" s="16">
        <v>106408</v>
      </c>
      <c r="H47" s="15">
        <v>175004</v>
      </c>
      <c r="I47" s="14">
        <f t="shared" si="7"/>
        <v>-68596</v>
      </c>
      <c r="J47" s="13">
        <f t="shared" si="8"/>
        <v>16171</v>
      </c>
      <c r="K47" s="12">
        <f t="shared" si="8"/>
        <v>9990</v>
      </c>
      <c r="L47" s="11">
        <f t="shared" si="9"/>
        <v>6181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133874</v>
      </c>
      <c r="E48" s="7">
        <v>240554</v>
      </c>
      <c r="F48" s="9">
        <f t="shared" si="6"/>
        <v>-106680</v>
      </c>
      <c r="G48" s="8">
        <v>151637</v>
      </c>
      <c r="H48" s="7">
        <v>252673</v>
      </c>
      <c r="I48" s="6">
        <f t="shared" si="7"/>
        <v>-101036</v>
      </c>
      <c r="J48" s="5">
        <f t="shared" si="8"/>
        <v>17763</v>
      </c>
      <c r="K48" s="4">
        <f t="shared" si="8"/>
        <v>12119</v>
      </c>
      <c r="L48" s="3">
        <f t="shared" si="9"/>
        <v>5644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65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1031780100</v>
      </c>
      <c r="D5" s="68">
        <v>888978700</v>
      </c>
      <c r="E5" s="72">
        <f>C5-D5</f>
        <v>142801400</v>
      </c>
      <c r="F5" s="104">
        <f>(C9+D9)/88417012089/2</f>
        <v>0.34232335485995863</v>
      </c>
      <c r="H5" s="71" t="s">
        <v>40</v>
      </c>
      <c r="I5" s="71" t="s">
        <v>39</v>
      </c>
      <c r="J5" s="108">
        <f>I6-H6</f>
        <v>0</v>
      </c>
      <c r="K5" s="109" t="s">
        <v>60</v>
      </c>
      <c r="L5" s="77">
        <v>10152.530000000001</v>
      </c>
      <c r="M5" s="103"/>
      <c r="N5" s="103"/>
    </row>
    <row r="6" spans="2:17" ht="15.6" thickBot="1">
      <c r="B6" s="10" t="s">
        <v>38</v>
      </c>
      <c r="C6" s="69">
        <v>4776341812</v>
      </c>
      <c r="D6" s="68">
        <v>3521184213</v>
      </c>
      <c r="E6" s="70">
        <f>C6-D6</f>
        <v>1255157599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1032955650</v>
      </c>
      <c r="D7" s="68">
        <v>961110060</v>
      </c>
      <c r="E7" s="67">
        <f>C7-D7</f>
        <v>71845590</v>
      </c>
      <c r="F7" s="106"/>
      <c r="H7" s="113"/>
      <c r="I7" s="113"/>
      <c r="J7" s="108"/>
      <c r="K7" s="111"/>
      <c r="L7" s="11">
        <v>10135</v>
      </c>
      <c r="M7" s="103"/>
      <c r="N7" s="103"/>
      <c r="P7" s="66"/>
      <c r="Q7" s="2"/>
    </row>
    <row r="8" spans="2:17" ht="15.6" thickBot="1">
      <c r="B8" s="10" t="s">
        <v>4</v>
      </c>
      <c r="C8" s="65">
        <v>26300476467</v>
      </c>
      <c r="D8" s="64">
        <v>22021589408</v>
      </c>
      <c r="E8" s="63">
        <f>C8-D8</f>
        <v>4278887059</v>
      </c>
      <c r="F8" s="106"/>
      <c r="K8" s="62"/>
      <c r="L8" s="115">
        <f>L7-L5</f>
        <v>-17.530000000000655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33141554029</v>
      </c>
      <c r="D9" s="60">
        <f>D5+D6+D7+D8</f>
        <v>27392862381</v>
      </c>
      <c r="E9" s="59">
        <f>E5+E6+E7+E8</f>
        <v>5748691648</v>
      </c>
      <c r="F9" s="107"/>
      <c r="H9" s="114" t="s">
        <v>36</v>
      </c>
      <c r="I9" s="114"/>
      <c r="J9" s="81" t="s">
        <v>63</v>
      </c>
      <c r="K9" s="57" t="s">
        <v>64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12630</v>
      </c>
      <c r="D13" s="7">
        <v>11666</v>
      </c>
      <c r="E13" s="9">
        <f t="shared" ref="E13:E19" si="0">C13-D13</f>
        <v>964</v>
      </c>
      <c r="F13" s="8">
        <v>13797</v>
      </c>
      <c r="G13" s="7">
        <v>12094</v>
      </c>
      <c r="H13" s="19">
        <f t="shared" ref="H13:H19" si="1">F13-G13</f>
        <v>1703</v>
      </c>
      <c r="I13" s="5">
        <f t="shared" ref="I13:J19" si="2">F13-C13</f>
        <v>1167</v>
      </c>
      <c r="J13" s="4">
        <f t="shared" si="2"/>
        <v>428</v>
      </c>
      <c r="K13" s="11">
        <f t="shared" ref="K13:K19" si="3">I13-J13</f>
        <v>739</v>
      </c>
      <c r="M13" s="103"/>
      <c r="N13" s="103"/>
      <c r="P13" s="2"/>
      <c r="Q13" s="2"/>
    </row>
    <row r="14" spans="2:17" ht="15">
      <c r="B14" s="10" t="s">
        <v>5</v>
      </c>
      <c r="C14" s="8">
        <v>1617</v>
      </c>
      <c r="D14" s="7">
        <v>37063</v>
      </c>
      <c r="E14" s="9">
        <f t="shared" si="0"/>
        <v>-35446</v>
      </c>
      <c r="F14" s="8">
        <v>2059</v>
      </c>
      <c r="G14" s="7">
        <v>36577</v>
      </c>
      <c r="H14" s="19">
        <f t="shared" si="1"/>
        <v>-34518</v>
      </c>
      <c r="I14" s="5">
        <f t="shared" si="2"/>
        <v>442</v>
      </c>
      <c r="J14" s="4">
        <f t="shared" si="2"/>
        <v>-486</v>
      </c>
      <c r="K14" s="11">
        <f t="shared" si="3"/>
        <v>928</v>
      </c>
      <c r="M14" s="103"/>
      <c r="N14" s="103"/>
      <c r="P14" s="2"/>
      <c r="Q14" s="2"/>
    </row>
    <row r="15" spans="2:17" ht="15">
      <c r="B15" s="53" t="s">
        <v>4</v>
      </c>
      <c r="C15" s="51">
        <v>76635</v>
      </c>
      <c r="D15" s="50">
        <v>21318</v>
      </c>
      <c r="E15" s="52">
        <f t="shared" si="0"/>
        <v>55317</v>
      </c>
      <c r="F15" s="51">
        <v>76190</v>
      </c>
      <c r="G15" s="50">
        <v>20219</v>
      </c>
      <c r="H15" s="49">
        <f t="shared" si="1"/>
        <v>55971</v>
      </c>
      <c r="I15" s="47">
        <f t="shared" si="2"/>
        <v>-445</v>
      </c>
      <c r="J15" s="46">
        <f t="shared" si="2"/>
        <v>-1099</v>
      </c>
      <c r="K15" s="11">
        <f t="shared" si="3"/>
        <v>654</v>
      </c>
      <c r="M15" s="103"/>
      <c r="N15" s="103"/>
      <c r="P15" s="2"/>
      <c r="Q15" s="2"/>
    </row>
    <row r="16" spans="2:17">
      <c r="B16" s="20" t="s">
        <v>61</v>
      </c>
      <c r="C16" s="51">
        <v>42585</v>
      </c>
      <c r="D16" s="50">
        <v>46236</v>
      </c>
      <c r="E16" s="52">
        <f t="shared" si="0"/>
        <v>-3651</v>
      </c>
      <c r="F16" s="51">
        <v>41251</v>
      </c>
      <c r="G16" s="50">
        <v>44857</v>
      </c>
      <c r="H16" s="49">
        <f t="shared" si="1"/>
        <v>-3606</v>
      </c>
      <c r="I16" s="47">
        <f t="shared" si="2"/>
        <v>-1334</v>
      </c>
      <c r="J16" s="46">
        <f t="shared" si="2"/>
        <v>-1379</v>
      </c>
      <c r="K16" s="11">
        <f t="shared" si="3"/>
        <v>45</v>
      </c>
      <c r="M16" s="103"/>
      <c r="N16" s="103"/>
      <c r="P16" s="2"/>
      <c r="Q16" s="2"/>
    </row>
    <row r="17" spans="2:17">
      <c r="B17" s="53" t="s">
        <v>62</v>
      </c>
      <c r="C17" s="51">
        <v>57683</v>
      </c>
      <c r="D17" s="50">
        <v>52158</v>
      </c>
      <c r="E17" s="52">
        <f t="shared" si="0"/>
        <v>5525</v>
      </c>
      <c r="F17" s="51">
        <v>56586</v>
      </c>
      <c r="G17" s="50">
        <v>50448</v>
      </c>
      <c r="H17" s="49">
        <f t="shared" si="1"/>
        <v>6138</v>
      </c>
      <c r="I17" s="47">
        <f t="shared" si="2"/>
        <v>-1097</v>
      </c>
      <c r="J17" s="46">
        <f t="shared" si="2"/>
        <v>-1710</v>
      </c>
      <c r="K17" s="11">
        <f t="shared" si="3"/>
        <v>613</v>
      </c>
      <c r="M17" s="103"/>
      <c r="N17" s="103"/>
      <c r="P17" s="2"/>
      <c r="Q17" s="2"/>
    </row>
    <row r="18" spans="2:17" ht="30">
      <c r="B18" s="48" t="s">
        <v>1</v>
      </c>
      <c r="C18" s="8">
        <v>47234</v>
      </c>
      <c r="D18" s="7">
        <v>49795</v>
      </c>
      <c r="E18" s="9">
        <f t="shared" si="0"/>
        <v>-2561</v>
      </c>
      <c r="F18" s="8">
        <v>47231</v>
      </c>
      <c r="G18" s="7">
        <v>49389</v>
      </c>
      <c r="H18" s="19">
        <f t="shared" si="1"/>
        <v>-2158</v>
      </c>
      <c r="I18" s="47">
        <f t="shared" si="2"/>
        <v>-3</v>
      </c>
      <c r="J18" s="46">
        <f t="shared" si="2"/>
        <v>-406</v>
      </c>
      <c r="K18" s="11">
        <f t="shared" si="3"/>
        <v>403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68326</v>
      </c>
      <c r="D19" s="7">
        <v>61801</v>
      </c>
      <c r="E19" s="9">
        <f t="shared" si="0"/>
        <v>6525</v>
      </c>
      <c r="F19" s="8">
        <v>68530</v>
      </c>
      <c r="G19" s="7">
        <v>60056</v>
      </c>
      <c r="H19" s="6">
        <f t="shared" si="1"/>
        <v>8474</v>
      </c>
      <c r="I19" s="45">
        <f t="shared" si="2"/>
        <v>204</v>
      </c>
      <c r="J19" s="4">
        <f t="shared" si="2"/>
        <v>-1745</v>
      </c>
      <c r="K19" s="3">
        <f t="shared" si="3"/>
        <v>1949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19713</v>
      </c>
      <c r="D23" s="7">
        <v>6299</v>
      </c>
      <c r="E23" s="9">
        <f>C23-D23</f>
        <v>13414</v>
      </c>
      <c r="F23" s="8">
        <v>21071</v>
      </c>
      <c r="G23" s="7">
        <v>6398</v>
      </c>
      <c r="H23" s="19">
        <f>F23-G23</f>
        <v>14673</v>
      </c>
      <c r="I23" s="5">
        <f t="shared" ref="I23:J25" si="4">F23-C23</f>
        <v>1358</v>
      </c>
      <c r="J23" s="4">
        <f t="shared" si="4"/>
        <v>99</v>
      </c>
      <c r="K23" s="11">
        <f>I23-J23</f>
        <v>1259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2496</v>
      </c>
      <c r="D25" s="7">
        <v>3164</v>
      </c>
      <c r="E25" s="9">
        <f>C25-D25</f>
        <v>-668</v>
      </c>
      <c r="F25" s="8">
        <v>2519</v>
      </c>
      <c r="G25" s="7">
        <v>2323</v>
      </c>
      <c r="H25" s="6">
        <f>F25-G25</f>
        <v>196</v>
      </c>
      <c r="I25" s="5">
        <f t="shared" si="4"/>
        <v>23</v>
      </c>
      <c r="J25" s="4">
        <f t="shared" si="4"/>
        <v>-841</v>
      </c>
      <c r="K25" s="3">
        <f>I25-J25</f>
        <v>864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246</v>
      </c>
      <c r="D29" s="38">
        <v>358</v>
      </c>
      <c r="E29" s="9">
        <f>C29-D29</f>
        <v>-112</v>
      </c>
      <c r="F29" s="38">
        <v>294</v>
      </c>
      <c r="G29" s="38">
        <v>311</v>
      </c>
      <c r="H29" s="9">
        <f>F29-G29</f>
        <v>-17</v>
      </c>
      <c r="I29" s="5">
        <f t="shared" ref="I29:J31" si="5">F29-C29</f>
        <v>48</v>
      </c>
      <c r="J29" s="4">
        <f t="shared" si="5"/>
        <v>-47</v>
      </c>
      <c r="K29" s="11">
        <f>I29-J29</f>
        <v>95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146</v>
      </c>
      <c r="E30" s="9">
        <f>C30-D30</f>
        <v>-90</v>
      </c>
      <c r="F30" s="38">
        <v>56</v>
      </c>
      <c r="G30" s="38">
        <v>146</v>
      </c>
      <c r="H30" s="9">
        <f>F30-G30</f>
        <v>-90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503</v>
      </c>
      <c r="D31" s="38">
        <v>2171</v>
      </c>
      <c r="E31" s="9">
        <f>C31-D31</f>
        <v>-1668</v>
      </c>
      <c r="F31" s="38">
        <v>547</v>
      </c>
      <c r="G31" s="38">
        <v>2312</v>
      </c>
      <c r="H31" s="9">
        <f>F31-G31</f>
        <v>-1765</v>
      </c>
      <c r="I31" s="5">
        <f t="shared" si="5"/>
        <v>44</v>
      </c>
      <c r="J31" s="4">
        <f t="shared" si="5"/>
        <v>141</v>
      </c>
      <c r="K31" s="3">
        <f>I31-J31</f>
        <v>-97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103543</v>
      </c>
      <c r="E35" s="7">
        <v>125652</v>
      </c>
      <c r="F35" s="9">
        <f t="shared" ref="F35:F48" si="6">D35-E35</f>
        <v>-22109</v>
      </c>
      <c r="G35" s="8">
        <v>107605</v>
      </c>
      <c r="H35" s="7">
        <v>129662</v>
      </c>
      <c r="I35" s="19">
        <f t="shared" ref="I35:I48" si="7">G35-H35</f>
        <v>-22057</v>
      </c>
      <c r="J35" s="5">
        <f t="shared" ref="J35:K48" si="8">G35-D35</f>
        <v>4062</v>
      </c>
      <c r="K35" s="4">
        <f t="shared" si="8"/>
        <v>4010</v>
      </c>
      <c r="L35" s="11">
        <f t="shared" ref="L35:L48" si="9">J35-K35</f>
        <v>52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150539</v>
      </c>
      <c r="E37" s="7">
        <v>17393</v>
      </c>
      <c r="F37" s="9">
        <f t="shared" si="6"/>
        <v>133146</v>
      </c>
      <c r="G37" s="8">
        <v>155436</v>
      </c>
      <c r="H37" s="7">
        <v>17045</v>
      </c>
      <c r="I37" s="19">
        <f t="shared" si="7"/>
        <v>138391</v>
      </c>
      <c r="J37" s="5">
        <f t="shared" si="8"/>
        <v>4897</v>
      </c>
      <c r="K37" s="4">
        <f t="shared" si="8"/>
        <v>-348</v>
      </c>
      <c r="L37" s="11">
        <f t="shared" si="9"/>
        <v>5245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75050</v>
      </c>
      <c r="E38" s="7">
        <v>34871</v>
      </c>
      <c r="F38" s="9">
        <f t="shared" si="6"/>
        <v>40179</v>
      </c>
      <c r="G38" s="8">
        <v>73573</v>
      </c>
      <c r="H38" s="7">
        <v>35446</v>
      </c>
      <c r="I38" s="19">
        <f t="shared" si="7"/>
        <v>38127</v>
      </c>
      <c r="J38" s="5">
        <f t="shared" si="8"/>
        <v>-1477</v>
      </c>
      <c r="K38" s="4">
        <f t="shared" si="8"/>
        <v>575</v>
      </c>
      <c r="L38" s="11">
        <f t="shared" si="9"/>
        <v>-2052</v>
      </c>
      <c r="M38" s="103"/>
      <c r="N38" s="103"/>
      <c r="P38" s="2"/>
      <c r="Q38" s="2"/>
    </row>
    <row r="39" spans="2:21">
      <c r="B39" s="95"/>
      <c r="C39" s="10" t="s">
        <v>62</v>
      </c>
      <c r="D39" s="8">
        <v>112206</v>
      </c>
      <c r="E39" s="7">
        <v>58654</v>
      </c>
      <c r="F39" s="9">
        <f t="shared" si="6"/>
        <v>53552</v>
      </c>
      <c r="G39" s="8">
        <v>108681</v>
      </c>
      <c r="H39" s="7">
        <v>59541</v>
      </c>
      <c r="I39" s="19">
        <f t="shared" si="7"/>
        <v>49140</v>
      </c>
      <c r="J39" s="5">
        <f t="shared" si="8"/>
        <v>-3525</v>
      </c>
      <c r="K39" s="4">
        <f t="shared" si="8"/>
        <v>887</v>
      </c>
      <c r="L39" s="11">
        <f t="shared" si="9"/>
        <v>-4412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146421</v>
      </c>
      <c r="E40" s="30">
        <v>67809</v>
      </c>
      <c r="F40" s="32">
        <f t="shared" si="6"/>
        <v>78612</v>
      </c>
      <c r="G40" s="31">
        <v>147042</v>
      </c>
      <c r="H40" s="30">
        <v>73724</v>
      </c>
      <c r="I40" s="19">
        <f t="shared" si="7"/>
        <v>73318</v>
      </c>
      <c r="J40" s="5">
        <f t="shared" si="8"/>
        <v>621</v>
      </c>
      <c r="K40" s="4">
        <f t="shared" si="8"/>
        <v>5915</v>
      </c>
      <c r="L40" s="11">
        <f t="shared" si="9"/>
        <v>-5294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196300</v>
      </c>
      <c r="E41" s="26">
        <v>115286</v>
      </c>
      <c r="F41" s="28">
        <f t="shared" si="6"/>
        <v>81014</v>
      </c>
      <c r="G41" s="27">
        <v>198288</v>
      </c>
      <c r="H41" s="26">
        <v>122886</v>
      </c>
      <c r="I41" s="6">
        <f t="shared" si="7"/>
        <v>75402</v>
      </c>
      <c r="J41" s="25">
        <f t="shared" si="8"/>
        <v>1988</v>
      </c>
      <c r="K41" s="24">
        <f t="shared" si="8"/>
        <v>7600</v>
      </c>
      <c r="L41" s="3">
        <f t="shared" si="9"/>
        <v>-5612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147309</v>
      </c>
      <c r="E42" s="15">
        <v>141140</v>
      </c>
      <c r="F42" s="17">
        <f t="shared" si="6"/>
        <v>6169</v>
      </c>
      <c r="G42" s="16">
        <v>160358</v>
      </c>
      <c r="H42" s="15">
        <v>146942</v>
      </c>
      <c r="I42" s="22">
        <f t="shared" si="7"/>
        <v>13416</v>
      </c>
      <c r="J42" s="13">
        <f t="shared" si="8"/>
        <v>13049</v>
      </c>
      <c r="K42" s="12">
        <f t="shared" si="8"/>
        <v>5802</v>
      </c>
      <c r="L42" s="21">
        <f t="shared" si="9"/>
        <v>7247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183533</v>
      </c>
      <c r="E44" s="7">
        <v>42456</v>
      </c>
      <c r="F44" s="9">
        <f t="shared" si="6"/>
        <v>141077</v>
      </c>
      <c r="G44" s="8">
        <v>188843</v>
      </c>
      <c r="H44" s="7">
        <v>42882</v>
      </c>
      <c r="I44" s="19">
        <f t="shared" si="7"/>
        <v>145961</v>
      </c>
      <c r="J44" s="5">
        <f t="shared" si="8"/>
        <v>5310</v>
      </c>
      <c r="K44" s="4">
        <f t="shared" si="8"/>
        <v>426</v>
      </c>
      <c r="L44" s="11">
        <f t="shared" si="9"/>
        <v>4884</v>
      </c>
      <c r="M44" s="103"/>
      <c r="N44" s="103"/>
      <c r="P44" s="2"/>
      <c r="Q44" s="2"/>
    </row>
    <row r="45" spans="2:21">
      <c r="B45" s="84"/>
      <c r="C45" s="20" t="s">
        <v>56</v>
      </c>
      <c r="D45" s="16">
        <v>83915</v>
      </c>
      <c r="E45" s="15">
        <v>90358</v>
      </c>
      <c r="F45" s="17">
        <f t="shared" si="6"/>
        <v>-6443</v>
      </c>
      <c r="G45" s="16">
        <v>83825</v>
      </c>
      <c r="H45" s="15">
        <v>94494</v>
      </c>
      <c r="I45" s="19">
        <f t="shared" si="7"/>
        <v>-10669</v>
      </c>
      <c r="J45" s="13">
        <f t="shared" si="8"/>
        <v>-90</v>
      </c>
      <c r="K45" s="12">
        <f t="shared" si="8"/>
        <v>4136</v>
      </c>
      <c r="L45" s="11">
        <f t="shared" si="9"/>
        <v>-4226</v>
      </c>
      <c r="M45" s="103"/>
      <c r="N45" s="103"/>
      <c r="P45" s="2"/>
      <c r="Q45" s="2"/>
    </row>
    <row r="46" spans="2:21">
      <c r="B46" s="84"/>
      <c r="C46" s="10" t="s">
        <v>55</v>
      </c>
      <c r="D46" s="16">
        <v>113290</v>
      </c>
      <c r="E46" s="15">
        <v>145079</v>
      </c>
      <c r="F46" s="17">
        <f t="shared" si="6"/>
        <v>-31789</v>
      </c>
      <c r="G46" s="16">
        <v>114345</v>
      </c>
      <c r="H46" s="15">
        <v>151418</v>
      </c>
      <c r="I46" s="19">
        <f t="shared" si="7"/>
        <v>-37073</v>
      </c>
      <c r="J46" s="13">
        <f t="shared" si="8"/>
        <v>1055</v>
      </c>
      <c r="K46" s="12">
        <f t="shared" si="8"/>
        <v>6339</v>
      </c>
      <c r="L46" s="11">
        <f t="shared" si="9"/>
        <v>-5284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111259</v>
      </c>
      <c r="E47" s="15">
        <v>153561</v>
      </c>
      <c r="F47" s="17">
        <f t="shared" si="6"/>
        <v>-42302</v>
      </c>
      <c r="G47" s="16">
        <v>134911</v>
      </c>
      <c r="H47" s="15">
        <v>157915</v>
      </c>
      <c r="I47" s="14">
        <f t="shared" si="7"/>
        <v>-23004</v>
      </c>
      <c r="J47" s="13">
        <f t="shared" si="8"/>
        <v>23652</v>
      </c>
      <c r="K47" s="12">
        <f t="shared" si="8"/>
        <v>4354</v>
      </c>
      <c r="L47" s="11">
        <f t="shared" si="9"/>
        <v>19298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161526</v>
      </c>
      <c r="E48" s="7">
        <v>234916</v>
      </c>
      <c r="F48" s="9">
        <f t="shared" si="6"/>
        <v>-73390</v>
      </c>
      <c r="G48" s="8">
        <v>186370</v>
      </c>
      <c r="H48" s="7">
        <v>245024</v>
      </c>
      <c r="I48" s="6">
        <f t="shared" si="7"/>
        <v>-58654</v>
      </c>
      <c r="J48" s="5">
        <f t="shared" si="8"/>
        <v>24844</v>
      </c>
      <c r="K48" s="4">
        <f t="shared" si="8"/>
        <v>10108</v>
      </c>
      <c r="L48" s="3">
        <f t="shared" si="9"/>
        <v>14736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212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1295952420</v>
      </c>
      <c r="D5" s="68">
        <v>1220346414</v>
      </c>
      <c r="E5" s="72">
        <f>C5-D5</f>
        <v>75606006</v>
      </c>
      <c r="F5" s="104">
        <f>(C9+D9)/82621691351/2</f>
        <v>0.29715556986358937</v>
      </c>
      <c r="H5" s="71" t="s">
        <v>40</v>
      </c>
      <c r="I5" s="71" t="s">
        <v>39</v>
      </c>
      <c r="J5" s="108">
        <f>I6-H6</f>
        <v>0</v>
      </c>
      <c r="K5" s="109" t="s">
        <v>198</v>
      </c>
      <c r="L5" s="77">
        <v>10289.91</v>
      </c>
      <c r="M5" s="103"/>
      <c r="N5" s="103"/>
    </row>
    <row r="6" spans="2:17" ht="15.6" thickBot="1">
      <c r="B6" s="10" t="s">
        <v>38</v>
      </c>
      <c r="C6" s="69">
        <v>3951136851</v>
      </c>
      <c r="D6" s="68">
        <v>3472621902</v>
      </c>
      <c r="E6" s="70">
        <f>C6-D6</f>
        <v>478514949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656195930</v>
      </c>
      <c r="D7" s="68">
        <v>840067130</v>
      </c>
      <c r="E7" s="67">
        <f>C7-D7</f>
        <v>-183871200</v>
      </c>
      <c r="F7" s="106"/>
      <c r="H7" s="113"/>
      <c r="I7" s="113"/>
      <c r="J7" s="108"/>
      <c r="K7" s="111"/>
      <c r="L7" s="11">
        <v>10224</v>
      </c>
      <c r="M7" s="103"/>
      <c r="N7" s="103"/>
      <c r="P7" s="66"/>
      <c r="Q7" s="2"/>
    </row>
    <row r="8" spans="2:17" ht="15.6" thickBot="1">
      <c r="B8" s="10" t="s">
        <v>4</v>
      </c>
      <c r="C8" s="65">
        <v>17762225519</v>
      </c>
      <c r="D8" s="64">
        <v>19904445387</v>
      </c>
      <c r="E8" s="63">
        <f>C8-D8</f>
        <v>-2142219868</v>
      </c>
      <c r="F8" s="106"/>
      <c r="K8" s="62"/>
      <c r="L8" s="115">
        <f>L7-L5</f>
        <v>-65.909999999999854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23665510720</v>
      </c>
      <c r="D9" s="60">
        <f>D5+D6+D7+D8</f>
        <v>25437480833</v>
      </c>
      <c r="E9" s="59">
        <f>E5+E6+E7+E8</f>
        <v>-1771970113</v>
      </c>
      <c r="F9" s="107"/>
      <c r="H9" s="114" t="s">
        <v>36</v>
      </c>
      <c r="I9" s="114"/>
      <c r="J9" s="81" t="s">
        <v>100</v>
      </c>
      <c r="K9" s="82" t="s">
        <v>211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14393</v>
      </c>
      <c r="D13" s="7">
        <v>12162</v>
      </c>
      <c r="E13" s="9">
        <f t="shared" ref="E13:E19" si="0">C13-D13</f>
        <v>2231</v>
      </c>
      <c r="F13" s="8">
        <v>13273</v>
      </c>
      <c r="G13" s="7">
        <v>12879</v>
      </c>
      <c r="H13" s="19">
        <f t="shared" ref="H13:H19" si="1">F13-G13</f>
        <v>394</v>
      </c>
      <c r="I13" s="5">
        <f t="shared" ref="I13:J19" si="2">F13-C13</f>
        <v>-1120</v>
      </c>
      <c r="J13" s="4">
        <f t="shared" si="2"/>
        <v>717</v>
      </c>
      <c r="K13" s="11">
        <f t="shared" ref="K13:K19" si="3">I13-J13</f>
        <v>-1837</v>
      </c>
      <c r="M13" s="103"/>
      <c r="N13" s="103"/>
      <c r="P13" s="2"/>
      <c r="Q13" s="2"/>
    </row>
    <row r="14" spans="2:17" ht="15">
      <c r="B14" s="10" t="s">
        <v>5</v>
      </c>
      <c r="C14" s="8">
        <v>1809</v>
      </c>
      <c r="D14" s="7">
        <v>34425</v>
      </c>
      <c r="E14" s="9">
        <f t="shared" si="0"/>
        <v>-32616</v>
      </c>
      <c r="F14" s="8">
        <v>1847</v>
      </c>
      <c r="G14" s="7">
        <v>34382</v>
      </c>
      <c r="H14" s="19">
        <f t="shared" si="1"/>
        <v>-32535</v>
      </c>
      <c r="I14" s="5">
        <f t="shared" si="2"/>
        <v>38</v>
      </c>
      <c r="J14" s="4">
        <f t="shared" si="2"/>
        <v>-43</v>
      </c>
      <c r="K14" s="11">
        <f t="shared" si="3"/>
        <v>81</v>
      </c>
      <c r="M14" s="103"/>
      <c r="N14" s="103"/>
      <c r="P14" s="2"/>
      <c r="Q14" s="2"/>
    </row>
    <row r="15" spans="2:17" ht="15">
      <c r="B15" s="53" t="s">
        <v>4</v>
      </c>
      <c r="C15" s="51">
        <v>72856</v>
      </c>
      <c r="D15" s="50">
        <v>31610</v>
      </c>
      <c r="E15" s="52">
        <f t="shared" si="0"/>
        <v>41246</v>
      </c>
      <c r="F15" s="51">
        <v>73571</v>
      </c>
      <c r="G15" s="50">
        <v>31499</v>
      </c>
      <c r="H15" s="49">
        <f t="shared" si="1"/>
        <v>42072</v>
      </c>
      <c r="I15" s="47">
        <f t="shared" si="2"/>
        <v>715</v>
      </c>
      <c r="J15" s="46">
        <f t="shared" si="2"/>
        <v>-111</v>
      </c>
      <c r="K15" s="11">
        <f t="shared" si="3"/>
        <v>826</v>
      </c>
      <c r="M15" s="103"/>
      <c r="N15" s="103"/>
      <c r="P15" s="2"/>
      <c r="Q15" s="2"/>
    </row>
    <row r="16" spans="2:17">
      <c r="B16" s="20" t="s">
        <v>149</v>
      </c>
      <c r="C16" s="51">
        <v>42468</v>
      </c>
      <c r="D16" s="50">
        <v>44189</v>
      </c>
      <c r="E16" s="52">
        <f t="shared" si="0"/>
        <v>-1721</v>
      </c>
      <c r="F16" s="51">
        <v>41052</v>
      </c>
      <c r="G16" s="50">
        <v>44865</v>
      </c>
      <c r="H16" s="49">
        <f t="shared" si="1"/>
        <v>-3813</v>
      </c>
      <c r="I16" s="47">
        <f t="shared" si="2"/>
        <v>-1416</v>
      </c>
      <c r="J16" s="46">
        <f t="shared" si="2"/>
        <v>676</v>
      </c>
      <c r="K16" s="11">
        <f t="shared" si="3"/>
        <v>-2092</v>
      </c>
      <c r="M16" s="103"/>
      <c r="N16" s="103"/>
      <c r="P16" s="2"/>
      <c r="Q16" s="2"/>
    </row>
    <row r="17" spans="2:17">
      <c r="B17" s="53" t="s">
        <v>145</v>
      </c>
      <c r="C17" s="51">
        <v>56040</v>
      </c>
      <c r="D17" s="50">
        <v>52370</v>
      </c>
      <c r="E17" s="52">
        <f t="shared" si="0"/>
        <v>3670</v>
      </c>
      <c r="F17" s="51">
        <v>54917</v>
      </c>
      <c r="G17" s="50">
        <v>52994</v>
      </c>
      <c r="H17" s="49">
        <f t="shared" si="1"/>
        <v>1923</v>
      </c>
      <c r="I17" s="47">
        <f t="shared" si="2"/>
        <v>-1123</v>
      </c>
      <c r="J17" s="46">
        <f t="shared" si="2"/>
        <v>624</v>
      </c>
      <c r="K17" s="11">
        <f t="shared" si="3"/>
        <v>-1747</v>
      </c>
      <c r="M17" s="103"/>
      <c r="N17" s="103"/>
      <c r="P17" s="2"/>
      <c r="Q17" s="2"/>
    </row>
    <row r="18" spans="2:17" ht="30">
      <c r="B18" s="48" t="s">
        <v>1</v>
      </c>
      <c r="C18" s="8">
        <v>47382</v>
      </c>
      <c r="D18" s="7">
        <v>48012</v>
      </c>
      <c r="E18" s="9">
        <f t="shared" si="0"/>
        <v>-630</v>
      </c>
      <c r="F18" s="8">
        <v>46626</v>
      </c>
      <c r="G18" s="7">
        <v>48267</v>
      </c>
      <c r="H18" s="19">
        <f t="shared" si="1"/>
        <v>-1641</v>
      </c>
      <c r="I18" s="47">
        <f t="shared" si="2"/>
        <v>-756</v>
      </c>
      <c r="J18" s="46">
        <f t="shared" si="2"/>
        <v>255</v>
      </c>
      <c r="K18" s="11">
        <f t="shared" si="3"/>
        <v>-1011</v>
      </c>
      <c r="M18" s="103"/>
      <c r="N18" s="103"/>
      <c r="P18" s="2"/>
      <c r="Q18" s="2"/>
    </row>
    <row r="19" spans="2:17" ht="15.6" thickBot="1">
      <c r="B19" s="10" t="s">
        <v>0</v>
      </c>
      <c r="C19" s="8">
        <v>66217</v>
      </c>
      <c r="D19" s="7">
        <v>60722</v>
      </c>
      <c r="E19" s="9">
        <f t="shared" si="0"/>
        <v>5495</v>
      </c>
      <c r="F19" s="8">
        <v>64962</v>
      </c>
      <c r="G19" s="7">
        <v>61679</v>
      </c>
      <c r="H19" s="6">
        <f t="shared" si="1"/>
        <v>3283</v>
      </c>
      <c r="I19" s="45">
        <f t="shared" si="2"/>
        <v>-1255</v>
      </c>
      <c r="J19" s="4">
        <f t="shared" si="2"/>
        <v>957</v>
      </c>
      <c r="K19" s="3">
        <f t="shared" si="3"/>
        <v>-2212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7517</v>
      </c>
      <c r="D23" s="7">
        <v>8733</v>
      </c>
      <c r="E23" s="9">
        <f>C23-D23</f>
        <v>-1216</v>
      </c>
      <c r="F23" s="8">
        <v>7373</v>
      </c>
      <c r="G23" s="7">
        <v>8972</v>
      </c>
      <c r="H23" s="19">
        <f>F23-G23</f>
        <v>-1599</v>
      </c>
      <c r="I23" s="5">
        <f t="shared" ref="I23:J25" si="4">F23-C23</f>
        <v>-144</v>
      </c>
      <c r="J23" s="4">
        <f t="shared" si="4"/>
        <v>239</v>
      </c>
      <c r="K23" s="11">
        <f>I23-J23</f>
        <v>-383</v>
      </c>
      <c r="M23" s="103"/>
      <c r="N23" s="103"/>
      <c r="P23" s="2"/>
      <c r="Q23" s="2"/>
    </row>
    <row r="24" spans="2:17" ht="15">
      <c r="B24" s="10" t="s">
        <v>5</v>
      </c>
      <c r="C24" s="8">
        <v>105</v>
      </c>
      <c r="D24" s="7">
        <v>210</v>
      </c>
      <c r="E24" s="9">
        <f>C24-D24</f>
        <v>-105</v>
      </c>
      <c r="F24" s="8">
        <v>105</v>
      </c>
      <c r="G24" s="7">
        <v>210</v>
      </c>
      <c r="H24" s="19">
        <f>F24-G24</f>
        <v>-105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2498</v>
      </c>
      <c r="D25" s="7">
        <v>6033</v>
      </c>
      <c r="E25" s="9">
        <f>C25-D25</f>
        <v>-3535</v>
      </c>
      <c r="F25" s="8">
        <v>2363</v>
      </c>
      <c r="G25" s="7">
        <v>5834</v>
      </c>
      <c r="H25" s="6">
        <f>F25-G25</f>
        <v>-3471</v>
      </c>
      <c r="I25" s="5">
        <f t="shared" si="4"/>
        <v>-135</v>
      </c>
      <c r="J25" s="4">
        <f t="shared" si="4"/>
        <v>-199</v>
      </c>
      <c r="K25" s="3">
        <f>I25-J25</f>
        <v>64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1037</v>
      </c>
      <c r="D29" s="38">
        <v>226</v>
      </c>
      <c r="E29" s="9">
        <f>C29-D29</f>
        <v>811</v>
      </c>
      <c r="F29" s="38">
        <v>1077</v>
      </c>
      <c r="G29" s="38">
        <v>197</v>
      </c>
      <c r="H29" s="9">
        <f>F29-G29</f>
        <v>880</v>
      </c>
      <c r="I29" s="5">
        <f t="shared" ref="I29:J31" si="5">F29-C29</f>
        <v>40</v>
      </c>
      <c r="J29" s="4">
        <f t="shared" si="5"/>
        <v>-29</v>
      </c>
      <c r="K29" s="11">
        <f>I29-J29</f>
        <v>69</v>
      </c>
      <c r="M29" s="103"/>
      <c r="N29" s="103"/>
      <c r="P29" s="2"/>
      <c r="Q29" s="2"/>
    </row>
    <row r="30" spans="2:17">
      <c r="B30" s="10" t="s">
        <v>21</v>
      </c>
      <c r="C30" s="38">
        <v>79</v>
      </c>
      <c r="D30" s="38">
        <v>146</v>
      </c>
      <c r="E30" s="9">
        <f>C30-D30</f>
        <v>-67</v>
      </c>
      <c r="F30" s="38">
        <v>79</v>
      </c>
      <c r="G30" s="38">
        <v>146</v>
      </c>
      <c r="H30" s="9">
        <f>F30-G30</f>
        <v>-67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1186</v>
      </c>
      <c r="D31" s="38">
        <v>3591</v>
      </c>
      <c r="E31" s="9">
        <f>C31-D31</f>
        <v>-2405</v>
      </c>
      <c r="F31" s="38">
        <v>1265</v>
      </c>
      <c r="G31" s="38">
        <v>3614</v>
      </c>
      <c r="H31" s="9">
        <f>F31-G31</f>
        <v>-2349</v>
      </c>
      <c r="I31" s="5">
        <f t="shared" si="5"/>
        <v>79</v>
      </c>
      <c r="J31" s="4">
        <f t="shared" si="5"/>
        <v>23</v>
      </c>
      <c r="K31" s="3">
        <f>I31-J31</f>
        <v>56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111428</v>
      </c>
      <c r="E35" s="7">
        <v>150575</v>
      </c>
      <c r="F35" s="9">
        <f t="shared" ref="F35:F48" si="6">D35-E35</f>
        <v>-39147</v>
      </c>
      <c r="G35" s="8">
        <v>124307</v>
      </c>
      <c r="H35" s="7">
        <v>147026</v>
      </c>
      <c r="I35" s="19">
        <f t="shared" ref="I35:I48" si="7">G35-H35</f>
        <v>-22719</v>
      </c>
      <c r="J35" s="5">
        <f t="shared" ref="J35:K48" si="8">G35-D35</f>
        <v>12879</v>
      </c>
      <c r="K35" s="4">
        <f t="shared" si="8"/>
        <v>-3549</v>
      </c>
      <c r="L35" s="11">
        <f t="shared" ref="L35:L48" si="9">J35-K35</f>
        <v>16428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129929</v>
      </c>
      <c r="E37" s="7">
        <v>37906</v>
      </c>
      <c r="F37" s="9">
        <f t="shared" si="6"/>
        <v>92023</v>
      </c>
      <c r="G37" s="8">
        <v>130573</v>
      </c>
      <c r="H37" s="7">
        <v>41331</v>
      </c>
      <c r="I37" s="19">
        <f t="shared" si="7"/>
        <v>89242</v>
      </c>
      <c r="J37" s="5">
        <f t="shared" si="8"/>
        <v>644</v>
      </c>
      <c r="K37" s="4">
        <f t="shared" si="8"/>
        <v>3425</v>
      </c>
      <c r="L37" s="11">
        <f t="shared" si="9"/>
        <v>-2781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48830</v>
      </c>
      <c r="E38" s="7">
        <v>46998</v>
      </c>
      <c r="F38" s="9">
        <f t="shared" si="6"/>
        <v>1832</v>
      </c>
      <c r="G38" s="8">
        <v>49026</v>
      </c>
      <c r="H38" s="7">
        <v>44487</v>
      </c>
      <c r="I38" s="19">
        <f t="shared" si="7"/>
        <v>4539</v>
      </c>
      <c r="J38" s="5">
        <f t="shared" si="8"/>
        <v>196</v>
      </c>
      <c r="K38" s="4">
        <f t="shared" si="8"/>
        <v>-2511</v>
      </c>
      <c r="L38" s="11">
        <f t="shared" si="9"/>
        <v>2707</v>
      </c>
      <c r="M38" s="103"/>
      <c r="N38" s="103"/>
      <c r="P38" s="2"/>
      <c r="Q38" s="2"/>
    </row>
    <row r="39" spans="2:21">
      <c r="B39" s="95"/>
      <c r="C39" s="10" t="s">
        <v>210</v>
      </c>
      <c r="D39" s="8">
        <v>69533</v>
      </c>
      <c r="E39" s="7">
        <v>70344</v>
      </c>
      <c r="F39" s="9">
        <f t="shared" si="6"/>
        <v>-811</v>
      </c>
      <c r="G39" s="8">
        <v>68847</v>
      </c>
      <c r="H39" s="7">
        <v>69088</v>
      </c>
      <c r="I39" s="19">
        <f t="shared" si="7"/>
        <v>-241</v>
      </c>
      <c r="J39" s="5">
        <f t="shared" si="8"/>
        <v>-686</v>
      </c>
      <c r="K39" s="4">
        <f t="shared" si="8"/>
        <v>-1256</v>
      </c>
      <c r="L39" s="11">
        <f t="shared" si="9"/>
        <v>570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139214</v>
      </c>
      <c r="E40" s="30">
        <v>111727</v>
      </c>
      <c r="F40" s="32">
        <f t="shared" si="6"/>
        <v>27487</v>
      </c>
      <c r="G40" s="31">
        <v>139928</v>
      </c>
      <c r="H40" s="30">
        <v>129573</v>
      </c>
      <c r="I40" s="19">
        <f t="shared" si="7"/>
        <v>10355</v>
      </c>
      <c r="J40" s="5">
        <f t="shared" si="8"/>
        <v>714</v>
      </c>
      <c r="K40" s="4">
        <f t="shared" si="8"/>
        <v>17846</v>
      </c>
      <c r="L40" s="11">
        <f t="shared" si="9"/>
        <v>-17132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187752</v>
      </c>
      <c r="E41" s="26">
        <v>168093</v>
      </c>
      <c r="F41" s="28">
        <f t="shared" si="6"/>
        <v>19659</v>
      </c>
      <c r="G41" s="27">
        <v>193457</v>
      </c>
      <c r="H41" s="26">
        <v>192434</v>
      </c>
      <c r="I41" s="6">
        <f t="shared" si="7"/>
        <v>1023</v>
      </c>
      <c r="J41" s="25">
        <f t="shared" si="8"/>
        <v>5705</v>
      </c>
      <c r="K41" s="24">
        <f t="shared" si="8"/>
        <v>24341</v>
      </c>
      <c r="L41" s="3">
        <f t="shared" si="9"/>
        <v>-18636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178025</v>
      </c>
      <c r="E42" s="15">
        <v>113253</v>
      </c>
      <c r="F42" s="17">
        <f t="shared" si="6"/>
        <v>64772</v>
      </c>
      <c r="G42" s="16">
        <v>186413</v>
      </c>
      <c r="H42" s="15">
        <v>123243</v>
      </c>
      <c r="I42" s="22">
        <f t="shared" si="7"/>
        <v>63170</v>
      </c>
      <c r="J42" s="13">
        <f t="shared" si="8"/>
        <v>8388</v>
      </c>
      <c r="K42" s="12">
        <f t="shared" si="8"/>
        <v>9990</v>
      </c>
      <c r="L42" s="21">
        <f t="shared" si="9"/>
        <v>-1602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189474</v>
      </c>
      <c r="E44" s="7">
        <v>37567</v>
      </c>
      <c r="F44" s="9">
        <f t="shared" si="6"/>
        <v>151907</v>
      </c>
      <c r="G44" s="8">
        <v>192783</v>
      </c>
      <c r="H44" s="7">
        <v>38535</v>
      </c>
      <c r="I44" s="19">
        <f t="shared" si="7"/>
        <v>154248</v>
      </c>
      <c r="J44" s="5">
        <f t="shared" si="8"/>
        <v>3309</v>
      </c>
      <c r="K44" s="4">
        <f t="shared" si="8"/>
        <v>968</v>
      </c>
      <c r="L44" s="11">
        <f t="shared" si="9"/>
        <v>2341</v>
      </c>
      <c r="M44" s="103"/>
      <c r="N44" s="103"/>
      <c r="P44" s="2"/>
      <c r="Q44" s="2"/>
    </row>
    <row r="45" spans="2:21">
      <c r="B45" s="84"/>
      <c r="C45" s="20" t="s">
        <v>206</v>
      </c>
      <c r="D45" s="16">
        <v>31251</v>
      </c>
      <c r="E45" s="15">
        <v>79778</v>
      </c>
      <c r="F45" s="17">
        <f t="shared" si="6"/>
        <v>-48527</v>
      </c>
      <c r="G45" s="16">
        <v>30793</v>
      </c>
      <c r="H45" s="15">
        <v>82992</v>
      </c>
      <c r="I45" s="19">
        <f t="shared" si="7"/>
        <v>-52199</v>
      </c>
      <c r="J45" s="13">
        <f t="shared" si="8"/>
        <v>-458</v>
      </c>
      <c r="K45" s="12">
        <f t="shared" si="8"/>
        <v>3214</v>
      </c>
      <c r="L45" s="11">
        <f t="shared" si="9"/>
        <v>-3672</v>
      </c>
      <c r="M45" s="103"/>
      <c r="N45" s="103"/>
      <c r="P45" s="2"/>
      <c r="Q45" s="2"/>
    </row>
    <row r="46" spans="2:21">
      <c r="B46" s="84"/>
      <c r="C46" s="10" t="s">
        <v>210</v>
      </c>
      <c r="D46" s="16">
        <v>50879</v>
      </c>
      <c r="E46" s="15">
        <v>110484</v>
      </c>
      <c r="F46" s="17">
        <f t="shared" si="6"/>
        <v>-59605</v>
      </c>
      <c r="G46" s="16">
        <v>49723</v>
      </c>
      <c r="H46" s="15">
        <v>114960</v>
      </c>
      <c r="I46" s="19">
        <f t="shared" si="7"/>
        <v>-65237</v>
      </c>
      <c r="J46" s="13">
        <f t="shared" si="8"/>
        <v>-1156</v>
      </c>
      <c r="K46" s="12">
        <f t="shared" si="8"/>
        <v>4476</v>
      </c>
      <c r="L46" s="11">
        <f t="shared" si="9"/>
        <v>-5632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106408</v>
      </c>
      <c r="E47" s="15">
        <v>175004</v>
      </c>
      <c r="F47" s="17">
        <f t="shared" si="6"/>
        <v>-68596</v>
      </c>
      <c r="G47" s="16">
        <v>122527</v>
      </c>
      <c r="H47" s="15">
        <v>184583</v>
      </c>
      <c r="I47" s="14">
        <f t="shared" si="7"/>
        <v>-62056</v>
      </c>
      <c r="J47" s="13">
        <f t="shared" si="8"/>
        <v>16119</v>
      </c>
      <c r="K47" s="12">
        <f t="shared" si="8"/>
        <v>9579</v>
      </c>
      <c r="L47" s="11">
        <f t="shared" si="9"/>
        <v>6540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151637</v>
      </c>
      <c r="E48" s="7">
        <v>252673</v>
      </c>
      <c r="F48" s="9">
        <f t="shared" si="6"/>
        <v>-101036</v>
      </c>
      <c r="G48" s="8">
        <v>175217</v>
      </c>
      <c r="H48" s="7">
        <v>269486</v>
      </c>
      <c r="I48" s="6">
        <f t="shared" si="7"/>
        <v>-94269</v>
      </c>
      <c r="J48" s="5">
        <f t="shared" si="8"/>
        <v>23580</v>
      </c>
      <c r="K48" s="4">
        <f t="shared" si="8"/>
        <v>16813</v>
      </c>
      <c r="L48" s="3">
        <f t="shared" si="9"/>
        <v>6767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217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2162341880</v>
      </c>
      <c r="D5" s="68">
        <v>1969506464</v>
      </c>
      <c r="E5" s="72">
        <f>C5-D5</f>
        <v>192835416</v>
      </c>
      <c r="F5" s="104">
        <f>(C9+D9)/110479228050/2</f>
        <v>0.32966949281195668</v>
      </c>
      <c r="H5" s="71" t="s">
        <v>40</v>
      </c>
      <c r="I5" s="71" t="s">
        <v>39</v>
      </c>
      <c r="J5" s="108">
        <f>I6-H6</f>
        <v>0</v>
      </c>
      <c r="K5" s="109" t="s">
        <v>165</v>
      </c>
      <c r="L5" s="77">
        <v>10415.57</v>
      </c>
      <c r="M5" s="103"/>
      <c r="N5" s="103"/>
    </row>
    <row r="6" spans="2:17" ht="15.6" thickBot="1">
      <c r="B6" s="10" t="s">
        <v>38</v>
      </c>
      <c r="C6" s="69">
        <v>6249256918</v>
      </c>
      <c r="D6" s="68">
        <v>4700182792</v>
      </c>
      <c r="E6" s="70">
        <f>C6-D6</f>
        <v>1549074126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919261950</v>
      </c>
      <c r="D7" s="68">
        <v>1094086955</v>
      </c>
      <c r="E7" s="67">
        <f>C7-D7</f>
        <v>-174825005</v>
      </c>
      <c r="F7" s="106"/>
      <c r="H7" s="113"/>
      <c r="I7" s="113"/>
      <c r="J7" s="108"/>
      <c r="K7" s="111"/>
      <c r="L7" s="11">
        <v>10222</v>
      </c>
      <c r="M7" s="103"/>
      <c r="N7" s="103"/>
      <c r="P7" s="66"/>
      <c r="Q7" s="2"/>
    </row>
    <row r="8" spans="2:17" ht="15.6" thickBot="1">
      <c r="B8" s="10" t="s">
        <v>4</v>
      </c>
      <c r="C8" s="65">
        <v>33472051446</v>
      </c>
      <c r="D8" s="64">
        <v>22276573750</v>
      </c>
      <c r="E8" s="63">
        <f>C8-D8</f>
        <v>11195477696</v>
      </c>
      <c r="F8" s="106"/>
      <c r="K8" s="62"/>
      <c r="L8" s="115">
        <f>L7-L5</f>
        <v>-193.56999999999971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42802912194</v>
      </c>
      <c r="D9" s="60">
        <f>D5+D6+D7+D8</f>
        <v>30040349961</v>
      </c>
      <c r="E9" s="59">
        <f>E5+E6+E7+E8</f>
        <v>12762562233</v>
      </c>
      <c r="F9" s="107"/>
      <c r="H9" s="114" t="s">
        <v>36</v>
      </c>
      <c r="I9" s="114"/>
      <c r="J9" s="58" t="s">
        <v>215</v>
      </c>
      <c r="K9" s="57" t="s">
        <v>216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13273</v>
      </c>
      <c r="D13" s="7">
        <v>12879</v>
      </c>
      <c r="E13" s="9">
        <f t="shared" ref="E13:E19" si="0">C13-D13</f>
        <v>394</v>
      </c>
      <c r="F13" s="8">
        <v>16744</v>
      </c>
      <c r="G13" s="7">
        <v>13101</v>
      </c>
      <c r="H13" s="19">
        <f t="shared" ref="H13:H19" si="1">F13-G13</f>
        <v>3643</v>
      </c>
      <c r="I13" s="5">
        <f t="shared" ref="I13:J19" si="2">F13-C13</f>
        <v>3471</v>
      </c>
      <c r="J13" s="4">
        <f t="shared" si="2"/>
        <v>222</v>
      </c>
      <c r="K13" s="11">
        <f t="shared" ref="K13:K19" si="3">I13-J13</f>
        <v>3249</v>
      </c>
      <c r="M13" s="103"/>
      <c r="N13" s="103"/>
      <c r="P13" s="2"/>
      <c r="Q13" s="2"/>
    </row>
    <row r="14" spans="2:17" ht="15">
      <c r="B14" s="10" t="s">
        <v>5</v>
      </c>
      <c r="C14" s="8">
        <v>1847</v>
      </c>
      <c r="D14" s="7">
        <v>34382</v>
      </c>
      <c r="E14" s="9">
        <f t="shared" si="0"/>
        <v>-32535</v>
      </c>
      <c r="F14" s="8">
        <v>2100</v>
      </c>
      <c r="G14" s="7">
        <v>32953</v>
      </c>
      <c r="H14" s="19">
        <f t="shared" si="1"/>
        <v>-30853</v>
      </c>
      <c r="I14" s="5">
        <f t="shared" si="2"/>
        <v>253</v>
      </c>
      <c r="J14" s="4">
        <f t="shared" si="2"/>
        <v>-1429</v>
      </c>
      <c r="K14" s="11">
        <f t="shared" si="3"/>
        <v>1682</v>
      </c>
      <c r="M14" s="103"/>
      <c r="N14" s="103"/>
      <c r="P14" s="2"/>
      <c r="Q14" s="2"/>
    </row>
    <row r="15" spans="2:17" ht="15">
      <c r="B15" s="53" t="s">
        <v>4</v>
      </c>
      <c r="C15" s="51">
        <v>73571</v>
      </c>
      <c r="D15" s="50">
        <v>31499</v>
      </c>
      <c r="E15" s="52">
        <f t="shared" si="0"/>
        <v>42072</v>
      </c>
      <c r="F15" s="51">
        <v>76448</v>
      </c>
      <c r="G15" s="50">
        <v>31547</v>
      </c>
      <c r="H15" s="49">
        <f t="shared" si="1"/>
        <v>44901</v>
      </c>
      <c r="I15" s="47">
        <f t="shared" si="2"/>
        <v>2877</v>
      </c>
      <c r="J15" s="46">
        <f t="shared" si="2"/>
        <v>48</v>
      </c>
      <c r="K15" s="11">
        <f t="shared" si="3"/>
        <v>2829</v>
      </c>
      <c r="M15" s="103"/>
      <c r="N15" s="103"/>
      <c r="P15" s="2"/>
      <c r="Q15" s="2"/>
    </row>
    <row r="16" spans="2:17">
      <c r="B16" s="20" t="s">
        <v>142</v>
      </c>
      <c r="C16" s="51">
        <v>41052</v>
      </c>
      <c r="D16" s="50">
        <v>44865</v>
      </c>
      <c r="E16" s="52">
        <f t="shared" si="0"/>
        <v>-3813</v>
      </c>
      <c r="F16" s="51">
        <v>40261</v>
      </c>
      <c r="G16" s="50">
        <v>44218</v>
      </c>
      <c r="H16" s="49">
        <f t="shared" si="1"/>
        <v>-3957</v>
      </c>
      <c r="I16" s="47">
        <f t="shared" si="2"/>
        <v>-791</v>
      </c>
      <c r="J16" s="46">
        <f t="shared" si="2"/>
        <v>-647</v>
      </c>
      <c r="K16" s="11">
        <f t="shared" si="3"/>
        <v>-144</v>
      </c>
      <c r="M16" s="103"/>
      <c r="N16" s="103"/>
      <c r="P16" s="2"/>
      <c r="Q16" s="2"/>
    </row>
    <row r="17" spans="2:17">
      <c r="B17" s="53" t="s">
        <v>213</v>
      </c>
      <c r="C17" s="51">
        <v>54917</v>
      </c>
      <c r="D17" s="50">
        <v>52994</v>
      </c>
      <c r="E17" s="52">
        <f t="shared" si="0"/>
        <v>1923</v>
      </c>
      <c r="F17" s="51">
        <v>53434</v>
      </c>
      <c r="G17" s="50">
        <v>51797</v>
      </c>
      <c r="H17" s="49">
        <f t="shared" si="1"/>
        <v>1637</v>
      </c>
      <c r="I17" s="47">
        <f t="shared" si="2"/>
        <v>-1483</v>
      </c>
      <c r="J17" s="46">
        <f t="shared" si="2"/>
        <v>-1197</v>
      </c>
      <c r="K17" s="11">
        <f t="shared" si="3"/>
        <v>-286</v>
      </c>
      <c r="M17" s="103"/>
      <c r="N17" s="103"/>
      <c r="P17" s="2"/>
      <c r="Q17" s="2"/>
    </row>
    <row r="18" spans="2:17" ht="30">
      <c r="B18" s="48" t="s">
        <v>1</v>
      </c>
      <c r="C18" s="8">
        <v>46626</v>
      </c>
      <c r="D18" s="7">
        <v>48267</v>
      </c>
      <c r="E18" s="9">
        <f t="shared" si="0"/>
        <v>-1641</v>
      </c>
      <c r="F18" s="8">
        <v>44411</v>
      </c>
      <c r="G18" s="7">
        <v>47639</v>
      </c>
      <c r="H18" s="19">
        <f t="shared" si="1"/>
        <v>-3228</v>
      </c>
      <c r="I18" s="47">
        <f t="shared" si="2"/>
        <v>-2215</v>
      </c>
      <c r="J18" s="46">
        <f t="shared" si="2"/>
        <v>-628</v>
      </c>
      <c r="K18" s="11">
        <f t="shared" si="3"/>
        <v>-1587</v>
      </c>
      <c r="M18" s="103"/>
      <c r="N18" s="103"/>
      <c r="P18" s="2"/>
      <c r="Q18" s="2"/>
    </row>
    <row r="19" spans="2:17" ht="15.6" thickBot="1">
      <c r="B19" s="10" t="s">
        <v>0</v>
      </c>
      <c r="C19" s="8">
        <v>64962</v>
      </c>
      <c r="D19" s="7">
        <v>61679</v>
      </c>
      <c r="E19" s="9">
        <f t="shared" si="0"/>
        <v>3283</v>
      </c>
      <c r="F19" s="8">
        <v>63752</v>
      </c>
      <c r="G19" s="7">
        <v>61072</v>
      </c>
      <c r="H19" s="6">
        <f t="shared" si="1"/>
        <v>2680</v>
      </c>
      <c r="I19" s="45">
        <f t="shared" si="2"/>
        <v>-1210</v>
      </c>
      <c r="J19" s="4">
        <f t="shared" si="2"/>
        <v>-607</v>
      </c>
      <c r="K19" s="3">
        <f t="shared" si="3"/>
        <v>-603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7373</v>
      </c>
      <c r="D23" s="7">
        <v>8972</v>
      </c>
      <c r="E23" s="9">
        <f>C23-D23</f>
        <v>-1599</v>
      </c>
      <c r="F23" s="8">
        <v>12967</v>
      </c>
      <c r="G23" s="7">
        <v>7590</v>
      </c>
      <c r="H23" s="19">
        <f>F23-G23</f>
        <v>5377</v>
      </c>
      <c r="I23" s="5">
        <f t="shared" ref="I23:J25" si="4">F23-C23</f>
        <v>5594</v>
      </c>
      <c r="J23" s="4">
        <f t="shared" si="4"/>
        <v>-1382</v>
      </c>
      <c r="K23" s="11">
        <f>I23-J23</f>
        <v>6976</v>
      </c>
      <c r="M23" s="103"/>
      <c r="N23" s="103"/>
      <c r="P23" s="2"/>
      <c r="Q23" s="2"/>
    </row>
    <row r="24" spans="2:17" ht="15">
      <c r="B24" s="10" t="s">
        <v>5</v>
      </c>
      <c r="C24" s="8">
        <v>105</v>
      </c>
      <c r="D24" s="7">
        <v>210</v>
      </c>
      <c r="E24" s="9">
        <f>C24-D24</f>
        <v>-105</v>
      </c>
      <c r="F24" s="8">
        <v>114</v>
      </c>
      <c r="G24" s="7">
        <v>226</v>
      </c>
      <c r="H24" s="19">
        <f>F24-G24</f>
        <v>-112</v>
      </c>
      <c r="I24" s="5">
        <f t="shared" si="4"/>
        <v>9</v>
      </c>
      <c r="J24" s="4">
        <f t="shared" si="4"/>
        <v>16</v>
      </c>
      <c r="K24" s="11">
        <f>I24-J24</f>
        <v>-7</v>
      </c>
      <c r="M24" s="103"/>
      <c r="N24" s="103"/>
      <c r="P24" s="2"/>
      <c r="Q24" s="2"/>
    </row>
    <row r="25" spans="2:17" ht="15.6" thickBot="1">
      <c r="B25" s="10" t="s">
        <v>4</v>
      </c>
      <c r="C25" s="8">
        <v>2363</v>
      </c>
      <c r="D25" s="7">
        <v>5834</v>
      </c>
      <c r="E25" s="9">
        <f>C25-D25</f>
        <v>-3471</v>
      </c>
      <c r="F25" s="8">
        <v>2377</v>
      </c>
      <c r="G25" s="7">
        <v>3660</v>
      </c>
      <c r="H25" s="6">
        <f>F25-G25</f>
        <v>-1283</v>
      </c>
      <c r="I25" s="5">
        <f t="shared" si="4"/>
        <v>14</v>
      </c>
      <c r="J25" s="4">
        <f t="shared" si="4"/>
        <v>-2174</v>
      </c>
      <c r="K25" s="3">
        <f>I25-J25</f>
        <v>2188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1077</v>
      </c>
      <c r="D29" s="38">
        <v>197</v>
      </c>
      <c r="E29" s="9">
        <f>C29-D29</f>
        <v>880</v>
      </c>
      <c r="F29" s="38">
        <v>1262</v>
      </c>
      <c r="G29" s="38">
        <v>159</v>
      </c>
      <c r="H29" s="9">
        <f>F29-G29</f>
        <v>1103</v>
      </c>
      <c r="I29" s="5">
        <f t="shared" ref="I29:J31" si="5">F29-C29</f>
        <v>185</v>
      </c>
      <c r="J29" s="4">
        <f t="shared" si="5"/>
        <v>-38</v>
      </c>
      <c r="K29" s="11">
        <f>I29-J29</f>
        <v>223</v>
      </c>
      <c r="M29" s="103"/>
      <c r="N29" s="103"/>
      <c r="P29" s="2"/>
      <c r="Q29" s="2"/>
    </row>
    <row r="30" spans="2:17">
      <c r="B30" s="10" t="s">
        <v>21</v>
      </c>
      <c r="C30" s="38">
        <v>79</v>
      </c>
      <c r="D30" s="38">
        <v>146</v>
      </c>
      <c r="E30" s="9">
        <f>C30-D30</f>
        <v>-67</v>
      </c>
      <c r="F30" s="38">
        <v>79</v>
      </c>
      <c r="G30" s="38">
        <v>146</v>
      </c>
      <c r="H30" s="9">
        <f>F30-G30</f>
        <v>-67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1265</v>
      </c>
      <c r="D31" s="38">
        <v>3614</v>
      </c>
      <c r="E31" s="9">
        <f>C31-D31</f>
        <v>-2349</v>
      </c>
      <c r="F31" s="38">
        <v>1254</v>
      </c>
      <c r="G31" s="38">
        <v>3625</v>
      </c>
      <c r="H31" s="9">
        <f>F31-G31</f>
        <v>-2371</v>
      </c>
      <c r="I31" s="5">
        <f t="shared" si="5"/>
        <v>-11</v>
      </c>
      <c r="J31" s="4">
        <f t="shared" si="5"/>
        <v>11</v>
      </c>
      <c r="K31" s="3">
        <f>I31-J31</f>
        <v>-22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124307</v>
      </c>
      <c r="E35" s="7">
        <v>147026</v>
      </c>
      <c r="F35" s="9">
        <f t="shared" ref="F35:F48" si="6">D35-E35</f>
        <v>-22719</v>
      </c>
      <c r="G35" s="8">
        <v>139676</v>
      </c>
      <c r="H35" s="7">
        <v>145143</v>
      </c>
      <c r="I35" s="19">
        <f t="shared" ref="I35:I48" si="7">G35-H35</f>
        <v>-5467</v>
      </c>
      <c r="J35" s="5">
        <f t="shared" ref="J35:K48" si="8">G35-D35</f>
        <v>15369</v>
      </c>
      <c r="K35" s="4">
        <f t="shared" si="8"/>
        <v>-1883</v>
      </c>
      <c r="L35" s="11">
        <f t="shared" ref="L35:L48" si="9">J35-K35</f>
        <v>17252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130573</v>
      </c>
      <c r="E37" s="7">
        <v>41331</v>
      </c>
      <c r="F37" s="9">
        <f t="shared" si="6"/>
        <v>89242</v>
      </c>
      <c r="G37" s="8">
        <v>135571</v>
      </c>
      <c r="H37" s="7">
        <v>43036</v>
      </c>
      <c r="I37" s="19">
        <f t="shared" si="7"/>
        <v>92535</v>
      </c>
      <c r="J37" s="5">
        <f t="shared" si="8"/>
        <v>4998</v>
      </c>
      <c r="K37" s="4">
        <f t="shared" si="8"/>
        <v>1705</v>
      </c>
      <c r="L37" s="11">
        <f t="shared" si="9"/>
        <v>3293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49026</v>
      </c>
      <c r="E38" s="7">
        <v>44487</v>
      </c>
      <c r="F38" s="9">
        <f t="shared" si="6"/>
        <v>4539</v>
      </c>
      <c r="G38" s="8">
        <v>49866</v>
      </c>
      <c r="H38" s="7">
        <v>44402</v>
      </c>
      <c r="I38" s="19">
        <f t="shared" si="7"/>
        <v>5464</v>
      </c>
      <c r="J38" s="5">
        <f t="shared" si="8"/>
        <v>840</v>
      </c>
      <c r="K38" s="4">
        <f t="shared" si="8"/>
        <v>-85</v>
      </c>
      <c r="L38" s="11">
        <f t="shared" si="9"/>
        <v>925</v>
      </c>
      <c r="M38" s="103"/>
      <c r="N38" s="103"/>
      <c r="P38" s="2"/>
      <c r="Q38" s="2"/>
    </row>
    <row r="39" spans="2:21">
      <c r="B39" s="95"/>
      <c r="C39" s="10" t="s">
        <v>213</v>
      </c>
      <c r="D39" s="8">
        <v>68847</v>
      </c>
      <c r="E39" s="7">
        <v>69088</v>
      </c>
      <c r="F39" s="9">
        <f t="shared" si="6"/>
        <v>-241</v>
      </c>
      <c r="G39" s="8">
        <v>69939</v>
      </c>
      <c r="H39" s="7">
        <v>67108</v>
      </c>
      <c r="I39" s="19">
        <f t="shared" si="7"/>
        <v>2831</v>
      </c>
      <c r="J39" s="5">
        <f t="shared" si="8"/>
        <v>1092</v>
      </c>
      <c r="K39" s="4">
        <f t="shared" si="8"/>
        <v>-1980</v>
      </c>
      <c r="L39" s="11">
        <f t="shared" si="9"/>
        <v>3072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139928</v>
      </c>
      <c r="E40" s="30">
        <v>129573</v>
      </c>
      <c r="F40" s="32">
        <f t="shared" si="6"/>
        <v>10355</v>
      </c>
      <c r="G40" s="31">
        <v>151388</v>
      </c>
      <c r="H40" s="30">
        <v>136872</v>
      </c>
      <c r="I40" s="19">
        <f t="shared" si="7"/>
        <v>14516</v>
      </c>
      <c r="J40" s="5">
        <f t="shared" si="8"/>
        <v>11460</v>
      </c>
      <c r="K40" s="4">
        <f t="shared" si="8"/>
        <v>7299</v>
      </c>
      <c r="L40" s="11">
        <f t="shared" si="9"/>
        <v>4161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193457</v>
      </c>
      <c r="E41" s="26">
        <v>192434</v>
      </c>
      <c r="F41" s="28">
        <f t="shared" si="6"/>
        <v>1023</v>
      </c>
      <c r="G41" s="27">
        <v>205568</v>
      </c>
      <c r="H41" s="26">
        <v>192006</v>
      </c>
      <c r="I41" s="6">
        <f t="shared" si="7"/>
        <v>13562</v>
      </c>
      <c r="J41" s="25">
        <f t="shared" si="8"/>
        <v>12111</v>
      </c>
      <c r="K41" s="24">
        <f t="shared" si="8"/>
        <v>-428</v>
      </c>
      <c r="L41" s="3">
        <f t="shared" si="9"/>
        <v>12539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186413</v>
      </c>
      <c r="E42" s="15">
        <v>123243</v>
      </c>
      <c r="F42" s="17">
        <f t="shared" si="6"/>
        <v>63170</v>
      </c>
      <c r="G42" s="16">
        <v>186186</v>
      </c>
      <c r="H42" s="15">
        <v>151523</v>
      </c>
      <c r="I42" s="22">
        <f t="shared" si="7"/>
        <v>34663</v>
      </c>
      <c r="J42" s="13">
        <f t="shared" si="8"/>
        <v>-227</v>
      </c>
      <c r="K42" s="12">
        <f t="shared" si="8"/>
        <v>28280</v>
      </c>
      <c r="L42" s="21">
        <f t="shared" si="9"/>
        <v>-28507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192783</v>
      </c>
      <c r="E44" s="7">
        <v>38535</v>
      </c>
      <c r="F44" s="9">
        <f t="shared" si="6"/>
        <v>154248</v>
      </c>
      <c r="G44" s="8">
        <v>199812</v>
      </c>
      <c r="H44" s="7">
        <v>41211</v>
      </c>
      <c r="I44" s="19">
        <f t="shared" si="7"/>
        <v>158601</v>
      </c>
      <c r="J44" s="5">
        <f t="shared" si="8"/>
        <v>7029</v>
      </c>
      <c r="K44" s="4">
        <f t="shared" si="8"/>
        <v>2676</v>
      </c>
      <c r="L44" s="11">
        <f t="shared" si="9"/>
        <v>4353</v>
      </c>
      <c r="M44" s="103"/>
      <c r="N44" s="103"/>
      <c r="P44" s="2"/>
      <c r="Q44" s="2"/>
    </row>
    <row r="45" spans="2:21">
      <c r="B45" s="84"/>
      <c r="C45" s="20" t="s">
        <v>214</v>
      </c>
      <c r="D45" s="16">
        <v>30793</v>
      </c>
      <c r="E45" s="15">
        <v>82992</v>
      </c>
      <c r="F45" s="17">
        <f t="shared" si="6"/>
        <v>-52199</v>
      </c>
      <c r="G45" s="16">
        <v>36324</v>
      </c>
      <c r="H45" s="15">
        <v>83726</v>
      </c>
      <c r="I45" s="19">
        <f t="shared" si="7"/>
        <v>-47402</v>
      </c>
      <c r="J45" s="13">
        <f t="shared" si="8"/>
        <v>5531</v>
      </c>
      <c r="K45" s="12">
        <f t="shared" si="8"/>
        <v>734</v>
      </c>
      <c r="L45" s="11">
        <f t="shared" si="9"/>
        <v>4797</v>
      </c>
      <c r="M45" s="103"/>
      <c r="N45" s="103"/>
      <c r="P45" s="2"/>
      <c r="Q45" s="2"/>
    </row>
    <row r="46" spans="2:21">
      <c r="B46" s="84"/>
      <c r="C46" s="10" t="s">
        <v>213</v>
      </c>
      <c r="D46" s="16">
        <v>49723</v>
      </c>
      <c r="E46" s="15">
        <v>114960</v>
      </c>
      <c r="F46" s="17">
        <f t="shared" si="6"/>
        <v>-65237</v>
      </c>
      <c r="G46" s="16">
        <v>57667</v>
      </c>
      <c r="H46" s="15">
        <v>114831</v>
      </c>
      <c r="I46" s="19">
        <f t="shared" si="7"/>
        <v>-57164</v>
      </c>
      <c r="J46" s="13">
        <f t="shared" si="8"/>
        <v>7944</v>
      </c>
      <c r="K46" s="12">
        <f t="shared" si="8"/>
        <v>-129</v>
      </c>
      <c r="L46" s="11">
        <f t="shared" si="9"/>
        <v>8073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122527</v>
      </c>
      <c r="E47" s="15">
        <v>184583</v>
      </c>
      <c r="F47" s="17">
        <f t="shared" si="6"/>
        <v>-62056</v>
      </c>
      <c r="G47" s="16">
        <v>140916</v>
      </c>
      <c r="H47" s="15">
        <v>183142</v>
      </c>
      <c r="I47" s="14">
        <f t="shared" si="7"/>
        <v>-42226</v>
      </c>
      <c r="J47" s="13">
        <f t="shared" si="8"/>
        <v>18389</v>
      </c>
      <c r="K47" s="12">
        <f t="shared" si="8"/>
        <v>-1441</v>
      </c>
      <c r="L47" s="11">
        <f t="shared" si="9"/>
        <v>19830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175217</v>
      </c>
      <c r="E48" s="7">
        <v>269486</v>
      </c>
      <c r="F48" s="9">
        <f t="shared" si="6"/>
        <v>-94269</v>
      </c>
      <c r="G48" s="8">
        <v>208874</v>
      </c>
      <c r="H48" s="7">
        <v>280948</v>
      </c>
      <c r="I48" s="6">
        <f t="shared" si="7"/>
        <v>-72074</v>
      </c>
      <c r="J48" s="5">
        <f t="shared" si="8"/>
        <v>33657</v>
      </c>
      <c r="K48" s="4">
        <f t="shared" si="8"/>
        <v>11462</v>
      </c>
      <c r="L48" s="3">
        <f t="shared" si="9"/>
        <v>22195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223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1893265310</v>
      </c>
      <c r="D5" s="68">
        <v>1661075086</v>
      </c>
      <c r="E5" s="72">
        <f>C5-D5</f>
        <v>232190224</v>
      </c>
      <c r="F5" s="104">
        <f>(C9+D9)/112288665593/2</f>
        <v>0.32236400378736485</v>
      </c>
      <c r="H5" s="71" t="s">
        <v>40</v>
      </c>
      <c r="I5" s="71" t="s">
        <v>39</v>
      </c>
      <c r="J5" s="108">
        <f>I6-H6</f>
        <v>0</v>
      </c>
      <c r="K5" s="109" t="s">
        <v>218</v>
      </c>
      <c r="L5" s="77">
        <v>10420.68</v>
      </c>
      <c r="M5" s="103"/>
      <c r="N5" s="103"/>
    </row>
    <row r="6" spans="2:17" ht="15.6" thickBot="1">
      <c r="B6" s="10" t="s">
        <v>38</v>
      </c>
      <c r="C6" s="69">
        <v>6556275288</v>
      </c>
      <c r="D6" s="68">
        <v>4973369018</v>
      </c>
      <c r="E6" s="70">
        <f>C6-D6</f>
        <v>1582906270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1605774640</v>
      </c>
      <c r="D7" s="68">
        <v>701384765</v>
      </c>
      <c r="E7" s="67">
        <f>C7-D7</f>
        <v>904389875</v>
      </c>
      <c r="F7" s="106"/>
      <c r="H7" s="113"/>
      <c r="I7" s="113"/>
      <c r="J7" s="108"/>
      <c r="K7" s="111"/>
      <c r="L7" s="11">
        <v>10352</v>
      </c>
      <c r="M7" s="103"/>
      <c r="N7" s="103"/>
      <c r="P7" s="66"/>
      <c r="Q7" s="2"/>
    </row>
    <row r="8" spans="2:17" ht="15.6" thickBot="1">
      <c r="B8" s="10" t="s">
        <v>4</v>
      </c>
      <c r="C8" s="65">
        <v>29044099200</v>
      </c>
      <c r="D8" s="64">
        <v>25960404334</v>
      </c>
      <c r="E8" s="63">
        <f>C8-D8</f>
        <v>3083694866</v>
      </c>
      <c r="F8" s="106"/>
      <c r="K8" s="62"/>
      <c r="L8" s="115">
        <f>L7-L5</f>
        <v>-68.680000000000291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39099414438</v>
      </c>
      <c r="D9" s="60">
        <f>D5+D6+D7+D8</f>
        <v>33296233203</v>
      </c>
      <c r="E9" s="59">
        <f>E5+E6+E7+E8</f>
        <v>5803181235</v>
      </c>
      <c r="F9" s="107"/>
      <c r="H9" s="114" t="s">
        <v>36</v>
      </c>
      <c r="I9" s="114"/>
      <c r="J9" s="58" t="s">
        <v>221</v>
      </c>
      <c r="K9" s="57" t="s">
        <v>222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16744</v>
      </c>
      <c r="D13" s="7">
        <v>13101</v>
      </c>
      <c r="E13" s="9">
        <f t="shared" ref="E13:E19" si="0">C13-D13</f>
        <v>3643</v>
      </c>
      <c r="F13" s="8">
        <v>15361</v>
      </c>
      <c r="G13" s="7">
        <v>11868</v>
      </c>
      <c r="H13" s="19">
        <f t="shared" ref="H13:H19" si="1">F13-G13</f>
        <v>3493</v>
      </c>
      <c r="I13" s="5">
        <f t="shared" ref="I13:J19" si="2">F13-C13</f>
        <v>-1383</v>
      </c>
      <c r="J13" s="4">
        <f t="shared" si="2"/>
        <v>-1233</v>
      </c>
      <c r="K13" s="11">
        <f t="shared" ref="K13:K19" si="3">I13-J13</f>
        <v>-150</v>
      </c>
      <c r="M13" s="103"/>
      <c r="N13" s="103"/>
      <c r="P13" s="2"/>
      <c r="Q13" s="2"/>
    </row>
    <row r="14" spans="2:17" ht="15">
      <c r="B14" s="10" t="s">
        <v>5</v>
      </c>
      <c r="C14" s="8">
        <v>2100</v>
      </c>
      <c r="D14" s="7">
        <v>32953</v>
      </c>
      <c r="E14" s="9">
        <f t="shared" si="0"/>
        <v>-30853</v>
      </c>
      <c r="F14" s="8">
        <v>2366</v>
      </c>
      <c r="G14" s="7">
        <v>32924</v>
      </c>
      <c r="H14" s="19">
        <f t="shared" si="1"/>
        <v>-30558</v>
      </c>
      <c r="I14" s="5">
        <f t="shared" si="2"/>
        <v>266</v>
      </c>
      <c r="J14" s="4">
        <f t="shared" si="2"/>
        <v>-29</v>
      </c>
      <c r="K14" s="11">
        <f t="shared" si="3"/>
        <v>295</v>
      </c>
      <c r="M14" s="103"/>
      <c r="N14" s="103"/>
      <c r="P14" s="2"/>
      <c r="Q14" s="2"/>
    </row>
    <row r="15" spans="2:17" ht="15">
      <c r="B15" s="53" t="s">
        <v>4</v>
      </c>
      <c r="C15" s="51">
        <v>76448</v>
      </c>
      <c r="D15" s="50">
        <v>31547</v>
      </c>
      <c r="E15" s="52">
        <f t="shared" si="0"/>
        <v>44901</v>
      </c>
      <c r="F15" s="51">
        <v>73529</v>
      </c>
      <c r="G15" s="50">
        <v>33285</v>
      </c>
      <c r="H15" s="49">
        <f t="shared" si="1"/>
        <v>40244</v>
      </c>
      <c r="I15" s="47">
        <f t="shared" si="2"/>
        <v>-2919</v>
      </c>
      <c r="J15" s="46">
        <f t="shared" si="2"/>
        <v>1738</v>
      </c>
      <c r="K15" s="11">
        <f t="shared" si="3"/>
        <v>-4657</v>
      </c>
      <c r="M15" s="103"/>
      <c r="N15" s="103"/>
      <c r="P15" s="2"/>
      <c r="Q15" s="2"/>
    </row>
    <row r="16" spans="2:17">
      <c r="B16" s="20" t="s">
        <v>142</v>
      </c>
      <c r="C16" s="51">
        <v>40261</v>
      </c>
      <c r="D16" s="50">
        <v>44218</v>
      </c>
      <c r="E16" s="52">
        <f t="shared" si="0"/>
        <v>-3957</v>
      </c>
      <c r="F16" s="51">
        <v>37289</v>
      </c>
      <c r="G16" s="50">
        <v>43146</v>
      </c>
      <c r="H16" s="49">
        <f t="shared" si="1"/>
        <v>-5857</v>
      </c>
      <c r="I16" s="47">
        <f t="shared" si="2"/>
        <v>-2972</v>
      </c>
      <c r="J16" s="46">
        <f t="shared" si="2"/>
        <v>-1072</v>
      </c>
      <c r="K16" s="11">
        <f t="shared" si="3"/>
        <v>-1900</v>
      </c>
      <c r="M16" s="103"/>
      <c r="N16" s="103"/>
      <c r="P16" s="2"/>
      <c r="Q16" s="2"/>
    </row>
    <row r="17" spans="2:17">
      <c r="B17" s="53" t="s">
        <v>145</v>
      </c>
      <c r="C17" s="51">
        <v>53434</v>
      </c>
      <c r="D17" s="50">
        <v>51797</v>
      </c>
      <c r="E17" s="52">
        <f t="shared" si="0"/>
        <v>1637</v>
      </c>
      <c r="F17" s="51">
        <v>50965</v>
      </c>
      <c r="G17" s="50">
        <v>50897</v>
      </c>
      <c r="H17" s="49">
        <f t="shared" si="1"/>
        <v>68</v>
      </c>
      <c r="I17" s="47">
        <f t="shared" si="2"/>
        <v>-2469</v>
      </c>
      <c r="J17" s="46">
        <f t="shared" si="2"/>
        <v>-900</v>
      </c>
      <c r="K17" s="11">
        <f t="shared" si="3"/>
        <v>-1569</v>
      </c>
      <c r="M17" s="103"/>
      <c r="N17" s="103"/>
      <c r="P17" s="2"/>
      <c r="Q17" s="2"/>
    </row>
    <row r="18" spans="2:17" ht="30">
      <c r="B18" s="48" t="s">
        <v>1</v>
      </c>
      <c r="C18" s="8">
        <v>44411</v>
      </c>
      <c r="D18" s="7">
        <v>47639</v>
      </c>
      <c r="E18" s="9">
        <f t="shared" si="0"/>
        <v>-3228</v>
      </c>
      <c r="F18" s="8">
        <v>42783</v>
      </c>
      <c r="G18" s="7">
        <v>47948</v>
      </c>
      <c r="H18" s="19">
        <f t="shared" si="1"/>
        <v>-5165</v>
      </c>
      <c r="I18" s="47">
        <f t="shared" si="2"/>
        <v>-1628</v>
      </c>
      <c r="J18" s="46">
        <f t="shared" si="2"/>
        <v>309</v>
      </c>
      <c r="K18" s="11">
        <f t="shared" si="3"/>
        <v>-1937</v>
      </c>
      <c r="M18" s="103"/>
      <c r="N18" s="103"/>
      <c r="P18" s="2"/>
      <c r="Q18" s="2"/>
    </row>
    <row r="19" spans="2:17" ht="15.6" thickBot="1">
      <c r="B19" s="10" t="s">
        <v>0</v>
      </c>
      <c r="C19" s="8">
        <v>63752</v>
      </c>
      <c r="D19" s="7">
        <v>61072</v>
      </c>
      <c r="E19" s="9">
        <f t="shared" si="0"/>
        <v>2680</v>
      </c>
      <c r="F19" s="8">
        <v>60778</v>
      </c>
      <c r="G19" s="7">
        <v>61131</v>
      </c>
      <c r="H19" s="6">
        <f t="shared" si="1"/>
        <v>-353</v>
      </c>
      <c r="I19" s="45">
        <f t="shared" si="2"/>
        <v>-2974</v>
      </c>
      <c r="J19" s="4">
        <f t="shared" si="2"/>
        <v>59</v>
      </c>
      <c r="K19" s="3">
        <f t="shared" si="3"/>
        <v>-3033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12967</v>
      </c>
      <c r="D23" s="7">
        <v>7590</v>
      </c>
      <c r="E23" s="9">
        <f>C23-D23</f>
        <v>5377</v>
      </c>
      <c r="F23" s="8">
        <v>12122</v>
      </c>
      <c r="G23" s="7">
        <v>7895</v>
      </c>
      <c r="H23" s="19">
        <f>F23-G23</f>
        <v>4227</v>
      </c>
      <c r="I23" s="5">
        <f t="shared" ref="I23:J25" si="4">F23-C23</f>
        <v>-845</v>
      </c>
      <c r="J23" s="4">
        <f t="shared" si="4"/>
        <v>305</v>
      </c>
      <c r="K23" s="11">
        <f>I23-J23</f>
        <v>-1150</v>
      </c>
      <c r="M23" s="103"/>
      <c r="N23" s="103"/>
      <c r="P23" s="2"/>
      <c r="Q23" s="2"/>
    </row>
    <row r="24" spans="2:17" ht="15">
      <c r="B24" s="10" t="s">
        <v>5</v>
      </c>
      <c r="C24" s="8">
        <v>114</v>
      </c>
      <c r="D24" s="7">
        <v>226</v>
      </c>
      <c r="E24" s="9">
        <f>C24-D24</f>
        <v>-112</v>
      </c>
      <c r="F24" s="8">
        <v>130</v>
      </c>
      <c r="G24" s="7">
        <v>226</v>
      </c>
      <c r="H24" s="19">
        <f>F24-G24</f>
        <v>-96</v>
      </c>
      <c r="I24" s="5">
        <f t="shared" si="4"/>
        <v>16</v>
      </c>
      <c r="J24" s="4">
        <f t="shared" si="4"/>
        <v>0</v>
      </c>
      <c r="K24" s="11">
        <f>I24-J24</f>
        <v>16</v>
      </c>
      <c r="M24" s="103"/>
      <c r="N24" s="103"/>
      <c r="P24" s="2"/>
      <c r="Q24" s="2"/>
    </row>
    <row r="25" spans="2:17" ht="15.6" thickBot="1">
      <c r="B25" s="10" t="s">
        <v>4</v>
      </c>
      <c r="C25" s="8">
        <v>2377</v>
      </c>
      <c r="D25" s="7">
        <v>3660</v>
      </c>
      <c r="E25" s="9">
        <f>C25-D25</f>
        <v>-1283</v>
      </c>
      <c r="F25" s="8">
        <v>2048</v>
      </c>
      <c r="G25" s="7">
        <v>5067</v>
      </c>
      <c r="H25" s="6">
        <f>F25-G25</f>
        <v>-3019</v>
      </c>
      <c r="I25" s="5">
        <f t="shared" si="4"/>
        <v>-329</v>
      </c>
      <c r="J25" s="4">
        <f t="shared" si="4"/>
        <v>1407</v>
      </c>
      <c r="K25" s="3">
        <f>I25-J25</f>
        <v>-1736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1262</v>
      </c>
      <c r="D29" s="38">
        <v>159</v>
      </c>
      <c r="E29" s="9">
        <f>C29-D29</f>
        <v>1103</v>
      </c>
      <c r="F29" s="38">
        <v>1098</v>
      </c>
      <c r="G29" s="38">
        <v>233</v>
      </c>
      <c r="H29" s="9">
        <f>F29-G29</f>
        <v>865</v>
      </c>
      <c r="I29" s="5">
        <f t="shared" ref="I29:J31" si="5">F29-C29</f>
        <v>-164</v>
      </c>
      <c r="J29" s="4">
        <f t="shared" si="5"/>
        <v>74</v>
      </c>
      <c r="K29" s="11">
        <f>I29-J29</f>
        <v>-238</v>
      </c>
      <c r="M29" s="103"/>
      <c r="N29" s="103"/>
      <c r="P29" s="2"/>
      <c r="Q29" s="2"/>
    </row>
    <row r="30" spans="2:17">
      <c r="B30" s="10" t="s">
        <v>21</v>
      </c>
      <c r="C30" s="38">
        <v>79</v>
      </c>
      <c r="D30" s="38">
        <v>146</v>
      </c>
      <c r="E30" s="9">
        <f>C30-D30</f>
        <v>-67</v>
      </c>
      <c r="F30" s="38">
        <v>79</v>
      </c>
      <c r="G30" s="38">
        <v>146</v>
      </c>
      <c r="H30" s="9">
        <f>F30-G30</f>
        <v>-67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1254</v>
      </c>
      <c r="D31" s="38">
        <v>3625</v>
      </c>
      <c r="E31" s="9">
        <f>C31-D31</f>
        <v>-2371</v>
      </c>
      <c r="F31" s="38">
        <v>1262</v>
      </c>
      <c r="G31" s="38">
        <v>3660</v>
      </c>
      <c r="H31" s="9">
        <f>F31-G31</f>
        <v>-2398</v>
      </c>
      <c r="I31" s="5">
        <f t="shared" si="5"/>
        <v>8</v>
      </c>
      <c r="J31" s="4">
        <f t="shared" si="5"/>
        <v>35</v>
      </c>
      <c r="K31" s="3">
        <f>I31-J31</f>
        <v>-27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139676</v>
      </c>
      <c r="E35" s="7">
        <v>145143</v>
      </c>
      <c r="F35" s="9">
        <f t="shared" ref="F35:F48" si="6">D35-E35</f>
        <v>-5467</v>
      </c>
      <c r="G35" s="8">
        <v>85716</v>
      </c>
      <c r="H35" s="7">
        <v>126553</v>
      </c>
      <c r="I35" s="19">
        <f t="shared" ref="I35:I48" si="7">G35-H35</f>
        <v>-40837</v>
      </c>
      <c r="J35" s="5">
        <f t="shared" ref="J35:K48" si="8">G35-D35</f>
        <v>-53960</v>
      </c>
      <c r="K35" s="4">
        <f t="shared" si="8"/>
        <v>-18590</v>
      </c>
      <c r="L35" s="11">
        <f t="shared" ref="L35:L48" si="9">J35-K35</f>
        <v>-35370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135571</v>
      </c>
      <c r="E37" s="7">
        <v>43036</v>
      </c>
      <c r="F37" s="9">
        <f t="shared" si="6"/>
        <v>92535</v>
      </c>
      <c r="G37" s="8">
        <v>131609</v>
      </c>
      <c r="H37" s="7">
        <v>44449</v>
      </c>
      <c r="I37" s="19">
        <f t="shared" si="7"/>
        <v>87160</v>
      </c>
      <c r="J37" s="5">
        <f t="shared" si="8"/>
        <v>-3962</v>
      </c>
      <c r="K37" s="4">
        <f t="shared" si="8"/>
        <v>1413</v>
      </c>
      <c r="L37" s="11">
        <f t="shared" si="9"/>
        <v>-5375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49866</v>
      </c>
      <c r="E38" s="7">
        <v>44402</v>
      </c>
      <c r="F38" s="9">
        <f t="shared" si="6"/>
        <v>5464</v>
      </c>
      <c r="G38" s="8">
        <v>49489</v>
      </c>
      <c r="H38" s="7">
        <v>56011</v>
      </c>
      <c r="I38" s="19">
        <f t="shared" si="7"/>
        <v>-6522</v>
      </c>
      <c r="J38" s="5">
        <f t="shared" si="8"/>
        <v>-377</v>
      </c>
      <c r="K38" s="4">
        <f t="shared" si="8"/>
        <v>11609</v>
      </c>
      <c r="L38" s="11">
        <f t="shared" si="9"/>
        <v>-11986</v>
      </c>
      <c r="M38" s="103"/>
      <c r="N38" s="103"/>
      <c r="P38" s="2"/>
      <c r="Q38" s="2"/>
    </row>
    <row r="39" spans="2:21">
      <c r="B39" s="95"/>
      <c r="C39" s="10" t="s">
        <v>219</v>
      </c>
      <c r="D39" s="8">
        <v>69939</v>
      </c>
      <c r="E39" s="7">
        <v>67108</v>
      </c>
      <c r="F39" s="9">
        <f t="shared" si="6"/>
        <v>2831</v>
      </c>
      <c r="G39" s="8">
        <v>71332</v>
      </c>
      <c r="H39" s="7">
        <v>79515</v>
      </c>
      <c r="I39" s="19">
        <f t="shared" si="7"/>
        <v>-8183</v>
      </c>
      <c r="J39" s="5">
        <f t="shared" si="8"/>
        <v>1393</v>
      </c>
      <c r="K39" s="4">
        <f t="shared" si="8"/>
        <v>12407</v>
      </c>
      <c r="L39" s="11">
        <f t="shared" si="9"/>
        <v>-11014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151388</v>
      </c>
      <c r="E40" s="30">
        <v>136872</v>
      </c>
      <c r="F40" s="32">
        <f t="shared" si="6"/>
        <v>14516</v>
      </c>
      <c r="G40" s="31">
        <v>116479</v>
      </c>
      <c r="H40" s="30">
        <v>87249</v>
      </c>
      <c r="I40" s="19">
        <f t="shared" si="7"/>
        <v>29230</v>
      </c>
      <c r="J40" s="5">
        <f t="shared" si="8"/>
        <v>-34909</v>
      </c>
      <c r="K40" s="4">
        <f t="shared" si="8"/>
        <v>-49623</v>
      </c>
      <c r="L40" s="11">
        <f t="shared" si="9"/>
        <v>14714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205568</v>
      </c>
      <c r="E41" s="26">
        <v>192006</v>
      </c>
      <c r="F41" s="28">
        <f t="shared" si="6"/>
        <v>13562</v>
      </c>
      <c r="G41" s="27">
        <v>159075</v>
      </c>
      <c r="H41" s="26">
        <v>120094</v>
      </c>
      <c r="I41" s="6">
        <f t="shared" si="7"/>
        <v>38981</v>
      </c>
      <c r="J41" s="25">
        <f t="shared" si="8"/>
        <v>-46493</v>
      </c>
      <c r="K41" s="24">
        <f t="shared" si="8"/>
        <v>-71912</v>
      </c>
      <c r="L41" s="3">
        <f t="shared" si="9"/>
        <v>25419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186186</v>
      </c>
      <c r="E42" s="15">
        <v>151523</v>
      </c>
      <c r="F42" s="17">
        <f t="shared" si="6"/>
        <v>34663</v>
      </c>
      <c r="G42" s="16">
        <v>128536</v>
      </c>
      <c r="H42" s="15">
        <v>125417</v>
      </c>
      <c r="I42" s="22">
        <f t="shared" si="7"/>
        <v>3119</v>
      </c>
      <c r="J42" s="13">
        <f t="shared" si="8"/>
        <v>-57650</v>
      </c>
      <c r="K42" s="12">
        <f t="shared" si="8"/>
        <v>-26106</v>
      </c>
      <c r="L42" s="21">
        <f t="shared" si="9"/>
        <v>-31544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199812</v>
      </c>
      <c r="E44" s="7">
        <v>41211</v>
      </c>
      <c r="F44" s="9">
        <f t="shared" si="6"/>
        <v>158601</v>
      </c>
      <c r="G44" s="8">
        <v>214259</v>
      </c>
      <c r="H44" s="7">
        <v>37459</v>
      </c>
      <c r="I44" s="19">
        <f t="shared" si="7"/>
        <v>176800</v>
      </c>
      <c r="J44" s="5">
        <f t="shared" si="8"/>
        <v>14447</v>
      </c>
      <c r="K44" s="4">
        <f t="shared" si="8"/>
        <v>-3752</v>
      </c>
      <c r="L44" s="11">
        <f t="shared" si="9"/>
        <v>18199</v>
      </c>
      <c r="M44" s="103"/>
      <c r="N44" s="103"/>
      <c r="P44" s="2"/>
      <c r="Q44" s="2"/>
    </row>
    <row r="45" spans="2:21">
      <c r="B45" s="84"/>
      <c r="C45" s="20" t="s">
        <v>220</v>
      </c>
      <c r="D45" s="16">
        <v>36324</v>
      </c>
      <c r="E45" s="15">
        <v>83726</v>
      </c>
      <c r="F45" s="17">
        <f t="shared" si="6"/>
        <v>-47402</v>
      </c>
      <c r="G45" s="16">
        <v>48074</v>
      </c>
      <c r="H45" s="15">
        <v>89143</v>
      </c>
      <c r="I45" s="19">
        <f t="shared" si="7"/>
        <v>-41069</v>
      </c>
      <c r="J45" s="13">
        <f t="shared" si="8"/>
        <v>11750</v>
      </c>
      <c r="K45" s="12">
        <f t="shared" si="8"/>
        <v>5417</v>
      </c>
      <c r="L45" s="11">
        <f t="shared" si="9"/>
        <v>6333</v>
      </c>
      <c r="M45" s="103"/>
      <c r="N45" s="103"/>
      <c r="P45" s="2"/>
      <c r="Q45" s="2"/>
    </row>
    <row r="46" spans="2:21">
      <c r="B46" s="84"/>
      <c r="C46" s="10" t="s">
        <v>219</v>
      </c>
      <c r="D46" s="16">
        <v>57667</v>
      </c>
      <c r="E46" s="15">
        <v>114831</v>
      </c>
      <c r="F46" s="17">
        <f t="shared" si="6"/>
        <v>-57164</v>
      </c>
      <c r="G46" s="16">
        <v>75370</v>
      </c>
      <c r="H46" s="15">
        <v>126437</v>
      </c>
      <c r="I46" s="19">
        <f t="shared" si="7"/>
        <v>-51067</v>
      </c>
      <c r="J46" s="13">
        <f t="shared" si="8"/>
        <v>17703</v>
      </c>
      <c r="K46" s="12">
        <f t="shared" si="8"/>
        <v>11606</v>
      </c>
      <c r="L46" s="11">
        <f t="shared" si="9"/>
        <v>6097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140916</v>
      </c>
      <c r="E47" s="15">
        <v>183142</v>
      </c>
      <c r="F47" s="17">
        <f t="shared" si="6"/>
        <v>-42226</v>
      </c>
      <c r="G47" s="16">
        <v>92448</v>
      </c>
      <c r="H47" s="15">
        <v>143429</v>
      </c>
      <c r="I47" s="14">
        <f t="shared" si="7"/>
        <v>-50981</v>
      </c>
      <c r="J47" s="13">
        <f t="shared" si="8"/>
        <v>-48468</v>
      </c>
      <c r="K47" s="12">
        <f t="shared" si="8"/>
        <v>-39713</v>
      </c>
      <c r="L47" s="11">
        <f t="shared" si="9"/>
        <v>-8755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208874</v>
      </c>
      <c r="E48" s="7">
        <v>280948</v>
      </c>
      <c r="F48" s="9">
        <f t="shared" si="6"/>
        <v>-72074</v>
      </c>
      <c r="G48" s="8">
        <v>129646</v>
      </c>
      <c r="H48" s="7">
        <v>236693</v>
      </c>
      <c r="I48" s="6">
        <f t="shared" si="7"/>
        <v>-107047</v>
      </c>
      <c r="J48" s="5">
        <f t="shared" si="8"/>
        <v>-79228</v>
      </c>
      <c r="K48" s="4">
        <f t="shared" si="8"/>
        <v>-44255</v>
      </c>
      <c r="L48" s="3">
        <f t="shared" si="9"/>
        <v>-34973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230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1453368090</v>
      </c>
      <c r="D5" s="68">
        <v>2331310913</v>
      </c>
      <c r="E5" s="72">
        <f>C5-D5</f>
        <v>-877942823</v>
      </c>
      <c r="F5" s="104">
        <f>(C9+D9)/117503676890/2</f>
        <v>0.35133917627656291</v>
      </c>
      <c r="H5" s="71" t="s">
        <v>40</v>
      </c>
      <c r="I5" s="71" t="s">
        <v>39</v>
      </c>
      <c r="J5" s="108">
        <f>I6-H6</f>
        <v>0</v>
      </c>
      <c r="K5" s="109" t="s">
        <v>224</v>
      </c>
      <c r="L5" s="77">
        <v>10460.15</v>
      </c>
      <c r="M5" s="103"/>
      <c r="N5" s="103"/>
    </row>
    <row r="6" spans="2:17" ht="15.6" thickBot="1">
      <c r="B6" s="10" t="s">
        <v>38</v>
      </c>
      <c r="C6" s="69">
        <v>5980500836</v>
      </c>
      <c r="D6" s="68">
        <v>7230804830</v>
      </c>
      <c r="E6" s="70">
        <f>C6-D6</f>
        <v>-1250303994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1202892710</v>
      </c>
      <c r="D7" s="68">
        <v>1418175712</v>
      </c>
      <c r="E7" s="67">
        <f>C7-D7</f>
        <v>-215283002</v>
      </c>
      <c r="F7" s="106"/>
      <c r="H7" s="113"/>
      <c r="I7" s="113"/>
      <c r="J7" s="108"/>
      <c r="K7" s="111"/>
      <c r="L7" s="11">
        <v>10387</v>
      </c>
      <c r="M7" s="103"/>
      <c r="N7" s="103"/>
      <c r="P7" s="66"/>
      <c r="Q7" s="2"/>
    </row>
    <row r="8" spans="2:17" ht="15.6" thickBot="1">
      <c r="B8" s="10" t="s">
        <v>4</v>
      </c>
      <c r="C8" s="65">
        <v>31946487138</v>
      </c>
      <c r="D8" s="64">
        <v>31003749867</v>
      </c>
      <c r="E8" s="63">
        <f>C8-D8</f>
        <v>942737271</v>
      </c>
      <c r="F8" s="106"/>
      <c r="K8" s="62"/>
      <c r="L8" s="115">
        <f>L7-L5</f>
        <v>-73.149999999999636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40583248774</v>
      </c>
      <c r="D9" s="60">
        <f>D5+D6+D7+D8</f>
        <v>41984041322</v>
      </c>
      <c r="E9" s="59">
        <f>E5+E6+E7+E8</f>
        <v>-1400792548</v>
      </c>
      <c r="F9" s="107"/>
      <c r="H9" s="114" t="s">
        <v>36</v>
      </c>
      <c r="I9" s="114"/>
      <c r="J9" s="58" t="s">
        <v>228</v>
      </c>
      <c r="K9" s="57" t="s">
        <v>229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15361</v>
      </c>
      <c r="D13" s="7">
        <v>11868</v>
      </c>
      <c r="E13" s="9">
        <f t="shared" ref="E13:E19" si="0">C13-D13</f>
        <v>3493</v>
      </c>
      <c r="F13" s="8">
        <v>15820</v>
      </c>
      <c r="G13" s="7">
        <v>11385</v>
      </c>
      <c r="H13" s="19">
        <f t="shared" ref="H13:H19" si="1">F13-G13</f>
        <v>4435</v>
      </c>
      <c r="I13" s="5">
        <f t="shared" ref="I13:J19" si="2">F13-C13</f>
        <v>459</v>
      </c>
      <c r="J13" s="4">
        <f t="shared" si="2"/>
        <v>-483</v>
      </c>
      <c r="K13" s="11">
        <f t="shared" ref="K13:K19" si="3">I13-J13</f>
        <v>942</v>
      </c>
      <c r="M13" s="103"/>
      <c r="N13" s="103"/>
      <c r="P13" s="2"/>
      <c r="Q13" s="2"/>
    </row>
    <row r="14" spans="2:17" ht="15">
      <c r="B14" s="10" t="s">
        <v>5</v>
      </c>
      <c r="C14" s="8">
        <v>2366</v>
      </c>
      <c r="D14" s="7">
        <v>32924</v>
      </c>
      <c r="E14" s="9">
        <f t="shared" si="0"/>
        <v>-30558</v>
      </c>
      <c r="F14" s="8">
        <v>2417</v>
      </c>
      <c r="G14" s="7">
        <v>32302</v>
      </c>
      <c r="H14" s="19">
        <f t="shared" si="1"/>
        <v>-29885</v>
      </c>
      <c r="I14" s="5">
        <f t="shared" si="2"/>
        <v>51</v>
      </c>
      <c r="J14" s="4">
        <f t="shared" si="2"/>
        <v>-622</v>
      </c>
      <c r="K14" s="11">
        <f t="shared" si="3"/>
        <v>673</v>
      </c>
      <c r="M14" s="103"/>
      <c r="N14" s="103"/>
      <c r="P14" s="2"/>
      <c r="Q14" s="2"/>
    </row>
    <row r="15" spans="2:17" ht="15">
      <c r="B15" s="53" t="s">
        <v>4</v>
      </c>
      <c r="C15" s="51">
        <v>73529</v>
      </c>
      <c r="D15" s="50">
        <v>33285</v>
      </c>
      <c r="E15" s="52">
        <f t="shared" si="0"/>
        <v>40244</v>
      </c>
      <c r="F15" s="51">
        <v>70832</v>
      </c>
      <c r="G15" s="50">
        <v>27645</v>
      </c>
      <c r="H15" s="49">
        <f t="shared" si="1"/>
        <v>43187</v>
      </c>
      <c r="I15" s="47">
        <f t="shared" si="2"/>
        <v>-2697</v>
      </c>
      <c r="J15" s="46">
        <f t="shared" si="2"/>
        <v>-5640</v>
      </c>
      <c r="K15" s="11">
        <f t="shared" si="3"/>
        <v>2943</v>
      </c>
      <c r="M15" s="103"/>
      <c r="N15" s="103"/>
      <c r="P15" s="2"/>
      <c r="Q15" s="2"/>
    </row>
    <row r="16" spans="2:17">
      <c r="B16" s="20" t="s">
        <v>142</v>
      </c>
      <c r="C16" s="51">
        <v>37289</v>
      </c>
      <c r="D16" s="50">
        <v>43146</v>
      </c>
      <c r="E16" s="52">
        <f t="shared" si="0"/>
        <v>-5857</v>
      </c>
      <c r="F16" s="51">
        <v>34060</v>
      </c>
      <c r="G16" s="50">
        <v>39569</v>
      </c>
      <c r="H16" s="49">
        <f t="shared" si="1"/>
        <v>-5509</v>
      </c>
      <c r="I16" s="47">
        <f t="shared" si="2"/>
        <v>-3229</v>
      </c>
      <c r="J16" s="46">
        <f t="shared" si="2"/>
        <v>-3577</v>
      </c>
      <c r="K16" s="11">
        <f t="shared" si="3"/>
        <v>348</v>
      </c>
      <c r="M16" s="103"/>
      <c r="N16" s="103"/>
      <c r="P16" s="2"/>
      <c r="Q16" s="2"/>
    </row>
    <row r="17" spans="2:17">
      <c r="B17" s="53" t="s">
        <v>225</v>
      </c>
      <c r="C17" s="51">
        <v>50965</v>
      </c>
      <c r="D17" s="50">
        <v>50897</v>
      </c>
      <c r="E17" s="52">
        <f t="shared" si="0"/>
        <v>68</v>
      </c>
      <c r="F17" s="51">
        <v>47609</v>
      </c>
      <c r="G17" s="50">
        <v>45914</v>
      </c>
      <c r="H17" s="49">
        <f t="shared" si="1"/>
        <v>1695</v>
      </c>
      <c r="I17" s="47">
        <f t="shared" si="2"/>
        <v>-3356</v>
      </c>
      <c r="J17" s="46">
        <f t="shared" si="2"/>
        <v>-4983</v>
      </c>
      <c r="K17" s="11">
        <f t="shared" si="3"/>
        <v>1627</v>
      </c>
      <c r="M17" s="103"/>
      <c r="N17" s="103"/>
      <c r="P17" s="2"/>
      <c r="Q17" s="2"/>
    </row>
    <row r="18" spans="2:17" ht="30">
      <c r="B18" s="48" t="s">
        <v>1</v>
      </c>
      <c r="C18" s="8">
        <v>42783</v>
      </c>
      <c r="D18" s="7">
        <v>47948</v>
      </c>
      <c r="E18" s="9">
        <f t="shared" si="0"/>
        <v>-5165</v>
      </c>
      <c r="F18" s="8">
        <v>39962</v>
      </c>
      <c r="G18" s="7">
        <v>46901</v>
      </c>
      <c r="H18" s="19">
        <f t="shared" si="1"/>
        <v>-6939</v>
      </c>
      <c r="I18" s="47">
        <f t="shared" si="2"/>
        <v>-2821</v>
      </c>
      <c r="J18" s="46">
        <f t="shared" si="2"/>
        <v>-1047</v>
      </c>
      <c r="K18" s="11">
        <f t="shared" si="3"/>
        <v>-1774</v>
      </c>
      <c r="M18" s="103"/>
      <c r="N18" s="103"/>
      <c r="P18" s="2"/>
      <c r="Q18" s="2"/>
    </row>
    <row r="19" spans="2:17" ht="15.6" thickBot="1">
      <c r="B19" s="10" t="s">
        <v>0</v>
      </c>
      <c r="C19" s="8">
        <v>60778</v>
      </c>
      <c r="D19" s="7">
        <v>61131</v>
      </c>
      <c r="E19" s="9">
        <f t="shared" si="0"/>
        <v>-353</v>
      </c>
      <c r="F19" s="8">
        <v>58434</v>
      </c>
      <c r="G19" s="7">
        <v>58300</v>
      </c>
      <c r="H19" s="6">
        <f t="shared" si="1"/>
        <v>134</v>
      </c>
      <c r="I19" s="45">
        <f t="shared" si="2"/>
        <v>-2344</v>
      </c>
      <c r="J19" s="4">
        <f t="shared" si="2"/>
        <v>-2831</v>
      </c>
      <c r="K19" s="3">
        <f t="shared" si="3"/>
        <v>487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12122</v>
      </c>
      <c r="D23" s="7">
        <v>7895</v>
      </c>
      <c r="E23" s="9">
        <f>C23-D23</f>
        <v>4227</v>
      </c>
      <c r="F23" s="8">
        <v>14322</v>
      </c>
      <c r="G23" s="7">
        <v>6118</v>
      </c>
      <c r="H23" s="19">
        <f>F23-G23</f>
        <v>8204</v>
      </c>
      <c r="I23" s="5">
        <f t="shared" ref="I23:J25" si="4">F23-C23</f>
        <v>2200</v>
      </c>
      <c r="J23" s="4">
        <f t="shared" si="4"/>
        <v>-1777</v>
      </c>
      <c r="K23" s="11">
        <f>I23-J23</f>
        <v>3977</v>
      </c>
      <c r="M23" s="103"/>
      <c r="N23" s="103"/>
      <c r="P23" s="2"/>
      <c r="Q23" s="2"/>
    </row>
    <row r="24" spans="2:17" ht="15">
      <c r="B24" s="10" t="s">
        <v>5</v>
      </c>
      <c r="C24" s="8">
        <v>130</v>
      </c>
      <c r="D24" s="7">
        <v>226</v>
      </c>
      <c r="E24" s="9">
        <f>C24-D24</f>
        <v>-96</v>
      </c>
      <c r="F24" s="8">
        <v>131</v>
      </c>
      <c r="G24" s="7">
        <v>226</v>
      </c>
      <c r="H24" s="19">
        <f>F24-G24</f>
        <v>-95</v>
      </c>
      <c r="I24" s="5">
        <f t="shared" si="4"/>
        <v>1</v>
      </c>
      <c r="J24" s="4">
        <f t="shared" si="4"/>
        <v>0</v>
      </c>
      <c r="K24" s="11">
        <f>I24-J24</f>
        <v>1</v>
      </c>
      <c r="M24" s="103"/>
      <c r="N24" s="103"/>
      <c r="P24" s="2"/>
      <c r="Q24" s="2"/>
    </row>
    <row r="25" spans="2:17" ht="15.6" thickBot="1">
      <c r="B25" s="10" t="s">
        <v>4</v>
      </c>
      <c r="C25" s="8">
        <v>2048</v>
      </c>
      <c r="D25" s="7">
        <v>5067</v>
      </c>
      <c r="E25" s="9">
        <f>C25-D25</f>
        <v>-3019</v>
      </c>
      <c r="F25" s="8">
        <v>2122</v>
      </c>
      <c r="G25" s="7">
        <v>3585</v>
      </c>
      <c r="H25" s="6">
        <f>F25-G25</f>
        <v>-1463</v>
      </c>
      <c r="I25" s="5">
        <f t="shared" si="4"/>
        <v>74</v>
      </c>
      <c r="J25" s="4">
        <f t="shared" si="4"/>
        <v>-1482</v>
      </c>
      <c r="K25" s="3">
        <f>I25-J25</f>
        <v>1556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1098</v>
      </c>
      <c r="D29" s="38">
        <v>233</v>
      </c>
      <c r="E29" s="9">
        <f>C29-D29</f>
        <v>865</v>
      </c>
      <c r="F29" s="38">
        <v>1128</v>
      </c>
      <c r="G29" s="38">
        <v>322</v>
      </c>
      <c r="H29" s="9">
        <f>F29-G29</f>
        <v>806</v>
      </c>
      <c r="I29" s="5">
        <f t="shared" ref="I29:J31" si="5">F29-C29</f>
        <v>30</v>
      </c>
      <c r="J29" s="4">
        <f t="shared" si="5"/>
        <v>89</v>
      </c>
      <c r="K29" s="11">
        <f>I29-J29</f>
        <v>-59</v>
      </c>
      <c r="M29" s="103"/>
      <c r="N29" s="103"/>
      <c r="P29" s="2"/>
      <c r="Q29" s="2"/>
    </row>
    <row r="30" spans="2:17">
      <c r="B30" s="10" t="s">
        <v>21</v>
      </c>
      <c r="C30" s="38">
        <v>79</v>
      </c>
      <c r="D30" s="38">
        <v>146</v>
      </c>
      <c r="E30" s="9">
        <f>C30-D30</f>
        <v>-67</v>
      </c>
      <c r="F30" s="38">
        <v>82</v>
      </c>
      <c r="G30" s="38">
        <v>146</v>
      </c>
      <c r="H30" s="9">
        <f>F30-G30</f>
        <v>-64</v>
      </c>
      <c r="I30" s="5">
        <f t="shared" si="5"/>
        <v>3</v>
      </c>
      <c r="J30" s="4">
        <f t="shared" si="5"/>
        <v>0</v>
      </c>
      <c r="K30" s="11">
        <f>I30-J30</f>
        <v>3</v>
      </c>
      <c r="M30" s="103"/>
      <c r="N30" s="103"/>
      <c r="P30" s="2"/>
      <c r="Q30" s="2"/>
    </row>
    <row r="31" spans="2:17" ht="15" thickBot="1">
      <c r="B31" s="10" t="s">
        <v>20</v>
      </c>
      <c r="C31" s="38">
        <v>1262</v>
      </c>
      <c r="D31" s="38">
        <v>3660</v>
      </c>
      <c r="E31" s="9">
        <f>C31-D31</f>
        <v>-2398</v>
      </c>
      <c r="F31" s="38">
        <v>1148</v>
      </c>
      <c r="G31" s="38">
        <v>3602</v>
      </c>
      <c r="H31" s="9">
        <f>F31-G31</f>
        <v>-2454</v>
      </c>
      <c r="I31" s="5">
        <f t="shared" si="5"/>
        <v>-114</v>
      </c>
      <c r="J31" s="4">
        <f t="shared" si="5"/>
        <v>-58</v>
      </c>
      <c r="K31" s="3">
        <f>I31-J31</f>
        <v>-56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85716</v>
      </c>
      <c r="E35" s="7">
        <v>126553</v>
      </c>
      <c r="F35" s="9">
        <f t="shared" ref="F35:F48" si="6">D35-E35</f>
        <v>-40837</v>
      </c>
      <c r="G35" s="8">
        <v>115752</v>
      </c>
      <c r="H35" s="7">
        <v>128905</v>
      </c>
      <c r="I35" s="19">
        <f t="shared" ref="I35:I48" si="7">G35-H35</f>
        <v>-13153</v>
      </c>
      <c r="J35" s="5">
        <f t="shared" ref="J35:K48" si="8">G35-D35</f>
        <v>30036</v>
      </c>
      <c r="K35" s="4">
        <f t="shared" si="8"/>
        <v>2352</v>
      </c>
      <c r="L35" s="11">
        <f t="shared" ref="L35:L48" si="9">J35-K35</f>
        <v>27684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131609</v>
      </c>
      <c r="E37" s="7">
        <v>44449</v>
      </c>
      <c r="F37" s="9">
        <f t="shared" si="6"/>
        <v>87160</v>
      </c>
      <c r="G37" s="8">
        <v>135315</v>
      </c>
      <c r="H37" s="7">
        <v>45845</v>
      </c>
      <c r="I37" s="19">
        <f t="shared" si="7"/>
        <v>89470</v>
      </c>
      <c r="J37" s="5">
        <f t="shared" si="8"/>
        <v>3706</v>
      </c>
      <c r="K37" s="4">
        <f t="shared" si="8"/>
        <v>1396</v>
      </c>
      <c r="L37" s="11">
        <f t="shared" si="9"/>
        <v>2310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49489</v>
      </c>
      <c r="E38" s="7">
        <v>56011</v>
      </c>
      <c r="F38" s="9">
        <f t="shared" si="6"/>
        <v>-6522</v>
      </c>
      <c r="G38" s="8">
        <v>59751</v>
      </c>
      <c r="H38" s="7">
        <v>67107</v>
      </c>
      <c r="I38" s="19">
        <f t="shared" si="7"/>
        <v>-7356</v>
      </c>
      <c r="J38" s="5">
        <f t="shared" si="8"/>
        <v>10262</v>
      </c>
      <c r="K38" s="4">
        <f t="shared" si="8"/>
        <v>11096</v>
      </c>
      <c r="L38" s="11">
        <f t="shared" si="9"/>
        <v>-834</v>
      </c>
      <c r="M38" s="103"/>
      <c r="N38" s="103"/>
      <c r="P38" s="2"/>
      <c r="Q38" s="2"/>
    </row>
    <row r="39" spans="2:21">
      <c r="B39" s="95"/>
      <c r="C39" s="10" t="s">
        <v>225</v>
      </c>
      <c r="D39" s="8">
        <v>71332</v>
      </c>
      <c r="E39" s="7">
        <v>79515</v>
      </c>
      <c r="F39" s="9">
        <f t="shared" si="6"/>
        <v>-8183</v>
      </c>
      <c r="G39" s="8">
        <v>95774</v>
      </c>
      <c r="H39" s="7">
        <v>96234</v>
      </c>
      <c r="I39" s="19">
        <f t="shared" si="7"/>
        <v>-460</v>
      </c>
      <c r="J39" s="5">
        <f t="shared" si="8"/>
        <v>24442</v>
      </c>
      <c r="K39" s="4">
        <f t="shared" si="8"/>
        <v>16719</v>
      </c>
      <c r="L39" s="11">
        <f t="shared" si="9"/>
        <v>7723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116479</v>
      </c>
      <c r="E40" s="30">
        <v>87249</v>
      </c>
      <c r="F40" s="32">
        <f t="shared" si="6"/>
        <v>29230</v>
      </c>
      <c r="G40" s="31">
        <v>130524</v>
      </c>
      <c r="H40" s="30">
        <v>95026</v>
      </c>
      <c r="I40" s="19">
        <f t="shared" si="7"/>
        <v>35498</v>
      </c>
      <c r="J40" s="5">
        <f t="shared" si="8"/>
        <v>14045</v>
      </c>
      <c r="K40" s="4">
        <f t="shared" si="8"/>
        <v>7777</v>
      </c>
      <c r="L40" s="11">
        <f t="shared" si="9"/>
        <v>6268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159075</v>
      </c>
      <c r="E41" s="26">
        <v>120094</v>
      </c>
      <c r="F41" s="28">
        <f t="shared" si="6"/>
        <v>38981</v>
      </c>
      <c r="G41" s="27">
        <v>177338</v>
      </c>
      <c r="H41" s="26">
        <v>136403</v>
      </c>
      <c r="I41" s="6">
        <f t="shared" si="7"/>
        <v>40935</v>
      </c>
      <c r="J41" s="25">
        <f t="shared" si="8"/>
        <v>18263</v>
      </c>
      <c r="K41" s="24">
        <f t="shared" si="8"/>
        <v>16309</v>
      </c>
      <c r="L41" s="3">
        <f t="shared" si="9"/>
        <v>1954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128536</v>
      </c>
      <c r="E42" s="15">
        <v>125417</v>
      </c>
      <c r="F42" s="17">
        <f t="shared" si="6"/>
        <v>3119</v>
      </c>
      <c r="G42" s="16">
        <v>144293</v>
      </c>
      <c r="H42" s="15">
        <v>131433</v>
      </c>
      <c r="I42" s="22">
        <f t="shared" si="7"/>
        <v>12860</v>
      </c>
      <c r="J42" s="13">
        <f t="shared" si="8"/>
        <v>15757</v>
      </c>
      <c r="K42" s="12">
        <f t="shared" si="8"/>
        <v>6016</v>
      </c>
      <c r="L42" s="21">
        <f t="shared" si="9"/>
        <v>9741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214259</v>
      </c>
      <c r="E44" s="7">
        <v>37459</v>
      </c>
      <c r="F44" s="9">
        <f t="shared" si="6"/>
        <v>176800</v>
      </c>
      <c r="G44" s="8">
        <v>226060</v>
      </c>
      <c r="H44" s="7">
        <v>41682</v>
      </c>
      <c r="I44" s="19">
        <f t="shared" si="7"/>
        <v>184378</v>
      </c>
      <c r="J44" s="5">
        <f t="shared" si="8"/>
        <v>11801</v>
      </c>
      <c r="K44" s="4">
        <f t="shared" si="8"/>
        <v>4223</v>
      </c>
      <c r="L44" s="11">
        <f t="shared" si="9"/>
        <v>7578</v>
      </c>
      <c r="M44" s="103"/>
      <c r="N44" s="103"/>
      <c r="P44" s="2"/>
      <c r="Q44" s="2"/>
    </row>
    <row r="45" spans="2:21">
      <c r="B45" s="84"/>
      <c r="C45" s="20" t="s">
        <v>226</v>
      </c>
      <c r="D45" s="16">
        <v>48074</v>
      </c>
      <c r="E45" s="15">
        <v>89143</v>
      </c>
      <c r="F45" s="17">
        <f t="shared" si="6"/>
        <v>-41069</v>
      </c>
      <c r="G45" s="16">
        <v>80494</v>
      </c>
      <c r="H45" s="15">
        <v>103183</v>
      </c>
      <c r="I45" s="19">
        <f t="shared" si="7"/>
        <v>-22689</v>
      </c>
      <c r="J45" s="13">
        <f t="shared" si="8"/>
        <v>32420</v>
      </c>
      <c r="K45" s="12">
        <f t="shared" si="8"/>
        <v>14040</v>
      </c>
      <c r="L45" s="11">
        <f t="shared" si="9"/>
        <v>18380</v>
      </c>
      <c r="M45" s="103"/>
      <c r="N45" s="103"/>
      <c r="P45" s="2"/>
      <c r="Q45" s="2"/>
    </row>
    <row r="46" spans="2:21">
      <c r="B46" s="84"/>
      <c r="C46" s="10" t="s">
        <v>227</v>
      </c>
      <c r="D46" s="16">
        <v>75370</v>
      </c>
      <c r="E46" s="15">
        <v>126437</v>
      </c>
      <c r="F46" s="17">
        <f t="shared" si="6"/>
        <v>-51067</v>
      </c>
      <c r="G46" s="16">
        <v>115492</v>
      </c>
      <c r="H46" s="15">
        <v>157413</v>
      </c>
      <c r="I46" s="19">
        <f t="shared" si="7"/>
        <v>-41921</v>
      </c>
      <c r="J46" s="13">
        <f t="shared" si="8"/>
        <v>40122</v>
      </c>
      <c r="K46" s="12">
        <f t="shared" si="8"/>
        <v>30976</v>
      </c>
      <c r="L46" s="11">
        <f t="shared" si="9"/>
        <v>9146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92448</v>
      </c>
      <c r="E47" s="15">
        <v>143429</v>
      </c>
      <c r="F47" s="17">
        <f t="shared" si="6"/>
        <v>-50981</v>
      </c>
      <c r="G47" s="16">
        <v>114358</v>
      </c>
      <c r="H47" s="15">
        <v>159556</v>
      </c>
      <c r="I47" s="14">
        <f t="shared" si="7"/>
        <v>-45198</v>
      </c>
      <c r="J47" s="13">
        <f t="shared" si="8"/>
        <v>21910</v>
      </c>
      <c r="K47" s="12">
        <f t="shared" si="8"/>
        <v>16127</v>
      </c>
      <c r="L47" s="11">
        <f t="shared" si="9"/>
        <v>5783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129646</v>
      </c>
      <c r="E48" s="7">
        <v>236693</v>
      </c>
      <c r="F48" s="9">
        <f t="shared" si="6"/>
        <v>-107047</v>
      </c>
      <c r="G48" s="8">
        <v>164028</v>
      </c>
      <c r="H48" s="7">
        <v>254756</v>
      </c>
      <c r="I48" s="6">
        <f t="shared" si="7"/>
        <v>-90728</v>
      </c>
      <c r="J48" s="5">
        <f t="shared" si="8"/>
        <v>34382</v>
      </c>
      <c r="K48" s="4">
        <f t="shared" si="8"/>
        <v>18063</v>
      </c>
      <c r="L48" s="3">
        <f t="shared" si="9"/>
        <v>16319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235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1402244890</v>
      </c>
      <c r="D5" s="68">
        <v>1555967330</v>
      </c>
      <c r="E5" s="72">
        <f>C5-D5</f>
        <v>-153722440</v>
      </c>
      <c r="F5" s="104">
        <f>(C9+D9)/101305353005/2</f>
        <v>0.3015414516643784</v>
      </c>
      <c r="H5" s="71" t="s">
        <v>40</v>
      </c>
      <c r="I5" s="71" t="s">
        <v>39</v>
      </c>
      <c r="J5" s="108">
        <f>I6-H6</f>
        <v>0</v>
      </c>
      <c r="K5" s="116" t="s">
        <v>231</v>
      </c>
      <c r="L5" s="77">
        <v>10443.91</v>
      </c>
      <c r="M5" s="103"/>
      <c r="N5" s="103"/>
    </row>
    <row r="6" spans="2:17" ht="15.6" thickBot="1">
      <c r="B6" s="10" t="s">
        <v>38</v>
      </c>
      <c r="C6" s="69">
        <v>5052200779</v>
      </c>
      <c r="D6" s="68">
        <v>4956646775</v>
      </c>
      <c r="E6" s="70">
        <f>C6-D6</f>
        <v>95554004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1055379400</v>
      </c>
      <c r="D7" s="68">
        <v>1235108974</v>
      </c>
      <c r="E7" s="67">
        <f>C7-D7</f>
        <v>-179729574</v>
      </c>
      <c r="F7" s="106"/>
      <c r="H7" s="113"/>
      <c r="I7" s="113"/>
      <c r="J7" s="108"/>
      <c r="K7" s="111"/>
      <c r="L7" s="11">
        <v>10418</v>
      </c>
      <c r="M7" s="103"/>
      <c r="N7" s="103"/>
      <c r="P7" s="66"/>
      <c r="Q7" s="2"/>
    </row>
    <row r="8" spans="2:17" ht="15.6" thickBot="1">
      <c r="B8" s="10" t="s">
        <v>4</v>
      </c>
      <c r="C8" s="65">
        <v>21867722048</v>
      </c>
      <c r="D8" s="64">
        <v>23970256217</v>
      </c>
      <c r="E8" s="63">
        <f>C8-D8</f>
        <v>-2102534169</v>
      </c>
      <c r="F8" s="106"/>
      <c r="K8" s="62"/>
      <c r="L8" s="115">
        <f>L7-L5</f>
        <v>-25.909999999999854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29377547117</v>
      </c>
      <c r="D9" s="60">
        <f>D5+D6+D7+D8</f>
        <v>31717979296</v>
      </c>
      <c r="E9" s="59">
        <f>E5+E6+E7+E8</f>
        <v>-2340432179</v>
      </c>
      <c r="F9" s="107"/>
      <c r="H9" s="114" t="s">
        <v>36</v>
      </c>
      <c r="I9" s="114"/>
      <c r="J9" s="81" t="s">
        <v>152</v>
      </c>
      <c r="K9" s="57" t="s">
        <v>234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15820</v>
      </c>
      <c r="D13" s="7">
        <v>11385</v>
      </c>
      <c r="E13" s="9">
        <f t="shared" ref="E13:E19" si="0">C13-D13</f>
        <v>4435</v>
      </c>
      <c r="F13" s="8">
        <v>16346</v>
      </c>
      <c r="G13" s="7">
        <v>11334</v>
      </c>
      <c r="H13" s="19">
        <f t="shared" ref="H13:H19" si="1">F13-G13</f>
        <v>5012</v>
      </c>
      <c r="I13" s="5">
        <f t="shared" ref="I13:J19" si="2">F13-C13</f>
        <v>526</v>
      </c>
      <c r="J13" s="4">
        <f t="shared" si="2"/>
        <v>-51</v>
      </c>
      <c r="K13" s="11">
        <f t="shared" ref="K13:K19" si="3">I13-J13</f>
        <v>577</v>
      </c>
      <c r="M13" s="103"/>
      <c r="N13" s="103"/>
      <c r="P13" s="2"/>
      <c r="Q13" s="2"/>
    </row>
    <row r="14" spans="2:17" ht="15">
      <c r="B14" s="10" t="s">
        <v>5</v>
      </c>
      <c r="C14" s="8">
        <v>2417</v>
      </c>
      <c r="D14" s="7">
        <v>32302</v>
      </c>
      <c r="E14" s="9">
        <f t="shared" si="0"/>
        <v>-29885</v>
      </c>
      <c r="F14" s="8">
        <v>2426</v>
      </c>
      <c r="G14" s="7">
        <v>32313</v>
      </c>
      <c r="H14" s="19">
        <f t="shared" si="1"/>
        <v>-29887</v>
      </c>
      <c r="I14" s="5">
        <f t="shared" si="2"/>
        <v>9</v>
      </c>
      <c r="J14" s="4">
        <f t="shared" si="2"/>
        <v>11</v>
      </c>
      <c r="K14" s="11">
        <f t="shared" si="3"/>
        <v>-2</v>
      </c>
      <c r="M14" s="103"/>
      <c r="N14" s="103"/>
      <c r="P14" s="2"/>
      <c r="Q14" s="2"/>
    </row>
    <row r="15" spans="2:17" ht="15">
      <c r="B15" s="53" t="s">
        <v>4</v>
      </c>
      <c r="C15" s="51">
        <v>70832</v>
      </c>
      <c r="D15" s="50">
        <v>27645</v>
      </c>
      <c r="E15" s="52">
        <f t="shared" si="0"/>
        <v>43187</v>
      </c>
      <c r="F15" s="51">
        <v>69135</v>
      </c>
      <c r="G15" s="50">
        <v>27381</v>
      </c>
      <c r="H15" s="49">
        <f t="shared" si="1"/>
        <v>41754</v>
      </c>
      <c r="I15" s="47">
        <f t="shared" si="2"/>
        <v>-1697</v>
      </c>
      <c r="J15" s="46">
        <f t="shared" si="2"/>
        <v>-264</v>
      </c>
      <c r="K15" s="11">
        <f t="shared" si="3"/>
        <v>-1433</v>
      </c>
      <c r="M15" s="103"/>
      <c r="N15" s="103"/>
      <c r="P15" s="2"/>
      <c r="Q15" s="2"/>
    </row>
    <row r="16" spans="2:17">
      <c r="B16" s="20" t="s">
        <v>149</v>
      </c>
      <c r="C16" s="51">
        <v>34060</v>
      </c>
      <c r="D16" s="50">
        <v>39569</v>
      </c>
      <c r="E16" s="52">
        <f t="shared" si="0"/>
        <v>-5509</v>
      </c>
      <c r="F16" s="51">
        <v>28998</v>
      </c>
      <c r="G16" s="50">
        <v>35227</v>
      </c>
      <c r="H16" s="49">
        <f t="shared" si="1"/>
        <v>-6229</v>
      </c>
      <c r="I16" s="47">
        <f t="shared" si="2"/>
        <v>-5062</v>
      </c>
      <c r="J16" s="46">
        <f t="shared" si="2"/>
        <v>-4342</v>
      </c>
      <c r="K16" s="11">
        <f t="shared" si="3"/>
        <v>-720</v>
      </c>
      <c r="M16" s="103"/>
      <c r="N16" s="103"/>
      <c r="P16" s="2"/>
      <c r="Q16" s="2"/>
    </row>
    <row r="17" spans="2:17">
      <c r="B17" s="53" t="s">
        <v>232</v>
      </c>
      <c r="C17" s="51">
        <v>47609</v>
      </c>
      <c r="D17" s="50">
        <v>45914</v>
      </c>
      <c r="E17" s="52">
        <f t="shared" si="0"/>
        <v>1695</v>
      </c>
      <c r="F17" s="51">
        <v>42106</v>
      </c>
      <c r="G17" s="50">
        <v>41784</v>
      </c>
      <c r="H17" s="49">
        <f t="shared" si="1"/>
        <v>322</v>
      </c>
      <c r="I17" s="47">
        <f t="shared" si="2"/>
        <v>-5503</v>
      </c>
      <c r="J17" s="46">
        <f t="shared" si="2"/>
        <v>-4130</v>
      </c>
      <c r="K17" s="11">
        <f t="shared" si="3"/>
        <v>-1373</v>
      </c>
      <c r="M17" s="103"/>
      <c r="N17" s="103"/>
      <c r="P17" s="2"/>
      <c r="Q17" s="2"/>
    </row>
    <row r="18" spans="2:17" ht="30">
      <c r="B18" s="48" t="s">
        <v>1</v>
      </c>
      <c r="C18" s="8">
        <v>39962</v>
      </c>
      <c r="D18" s="7">
        <v>46901</v>
      </c>
      <c r="E18" s="9">
        <f t="shared" si="0"/>
        <v>-6939</v>
      </c>
      <c r="F18" s="8">
        <v>39548</v>
      </c>
      <c r="G18" s="7">
        <v>46869</v>
      </c>
      <c r="H18" s="19">
        <f t="shared" si="1"/>
        <v>-7321</v>
      </c>
      <c r="I18" s="47">
        <f t="shared" si="2"/>
        <v>-414</v>
      </c>
      <c r="J18" s="46">
        <f t="shared" si="2"/>
        <v>-32</v>
      </c>
      <c r="K18" s="11">
        <f t="shared" si="3"/>
        <v>-382</v>
      </c>
      <c r="M18" s="103"/>
      <c r="N18" s="103"/>
      <c r="P18" s="2"/>
      <c r="Q18" s="2"/>
    </row>
    <row r="19" spans="2:17" ht="15.6" thickBot="1">
      <c r="B19" s="10" t="s">
        <v>0</v>
      </c>
      <c r="C19" s="8">
        <v>58434</v>
      </c>
      <c r="D19" s="7">
        <v>58300</v>
      </c>
      <c r="E19" s="9">
        <f t="shared" si="0"/>
        <v>134</v>
      </c>
      <c r="F19" s="8">
        <v>57315</v>
      </c>
      <c r="G19" s="7">
        <v>58288</v>
      </c>
      <c r="H19" s="6">
        <f t="shared" si="1"/>
        <v>-973</v>
      </c>
      <c r="I19" s="45">
        <f t="shared" si="2"/>
        <v>-1119</v>
      </c>
      <c r="J19" s="4">
        <f t="shared" si="2"/>
        <v>-12</v>
      </c>
      <c r="K19" s="3">
        <f t="shared" si="3"/>
        <v>-1107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14322</v>
      </c>
      <c r="D23" s="7">
        <v>6118</v>
      </c>
      <c r="E23" s="9">
        <f>C23-D23</f>
        <v>8204</v>
      </c>
      <c r="F23" s="8">
        <v>13970</v>
      </c>
      <c r="G23" s="7">
        <v>6406</v>
      </c>
      <c r="H23" s="19">
        <f>F23-G23</f>
        <v>7564</v>
      </c>
      <c r="I23" s="5">
        <f t="shared" ref="I23:J25" si="4">F23-C23</f>
        <v>-352</v>
      </c>
      <c r="J23" s="4">
        <f t="shared" si="4"/>
        <v>288</v>
      </c>
      <c r="K23" s="11">
        <f>I23-J23</f>
        <v>-640</v>
      </c>
      <c r="M23" s="103"/>
      <c r="N23" s="103"/>
      <c r="P23" s="2"/>
      <c r="Q23" s="2"/>
    </row>
    <row r="24" spans="2:17" ht="15">
      <c r="B24" s="10" t="s">
        <v>5</v>
      </c>
      <c r="C24" s="8">
        <v>131</v>
      </c>
      <c r="D24" s="7">
        <v>226</v>
      </c>
      <c r="E24" s="9">
        <f>C24-D24</f>
        <v>-95</v>
      </c>
      <c r="F24" s="8">
        <v>134</v>
      </c>
      <c r="G24" s="7">
        <v>226</v>
      </c>
      <c r="H24" s="19">
        <f>F24-G24</f>
        <v>-92</v>
      </c>
      <c r="I24" s="5">
        <f t="shared" si="4"/>
        <v>3</v>
      </c>
      <c r="J24" s="4">
        <f t="shared" si="4"/>
        <v>0</v>
      </c>
      <c r="K24" s="11">
        <f>I24-J24</f>
        <v>3</v>
      </c>
      <c r="M24" s="103"/>
      <c r="N24" s="103"/>
      <c r="P24" s="2"/>
      <c r="Q24" s="2"/>
    </row>
    <row r="25" spans="2:17" ht="15.6" thickBot="1">
      <c r="B25" s="10" t="s">
        <v>4</v>
      </c>
      <c r="C25" s="8">
        <v>2122</v>
      </c>
      <c r="D25" s="7">
        <v>3585</v>
      </c>
      <c r="E25" s="9">
        <f>C25-D25</f>
        <v>-1463</v>
      </c>
      <c r="F25" s="8">
        <v>2194</v>
      </c>
      <c r="G25" s="7">
        <v>4383</v>
      </c>
      <c r="H25" s="6">
        <f>F25-G25</f>
        <v>-2189</v>
      </c>
      <c r="I25" s="5">
        <f t="shared" si="4"/>
        <v>72</v>
      </c>
      <c r="J25" s="4">
        <f t="shared" si="4"/>
        <v>798</v>
      </c>
      <c r="K25" s="3">
        <f>I25-J25</f>
        <v>-726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1128</v>
      </c>
      <c r="D29" s="38">
        <v>322</v>
      </c>
      <c r="E29" s="9">
        <f>C29-D29</f>
        <v>806</v>
      </c>
      <c r="F29" s="38">
        <v>1117</v>
      </c>
      <c r="G29" s="38">
        <v>345</v>
      </c>
      <c r="H29" s="9">
        <f>F29-G29</f>
        <v>772</v>
      </c>
      <c r="I29" s="5">
        <f t="shared" ref="I29:J31" si="5">F29-C29</f>
        <v>-11</v>
      </c>
      <c r="J29" s="4">
        <f t="shared" si="5"/>
        <v>23</v>
      </c>
      <c r="K29" s="11">
        <f>I29-J29</f>
        <v>-34</v>
      </c>
      <c r="M29" s="103"/>
      <c r="N29" s="103"/>
      <c r="P29" s="2"/>
      <c r="Q29" s="2"/>
    </row>
    <row r="30" spans="2:17">
      <c r="B30" s="10" t="s">
        <v>21</v>
      </c>
      <c r="C30" s="38">
        <v>82</v>
      </c>
      <c r="D30" s="38">
        <v>146</v>
      </c>
      <c r="E30" s="9">
        <f>C30-D30</f>
        <v>-64</v>
      </c>
      <c r="F30" s="38">
        <v>86</v>
      </c>
      <c r="G30" s="38">
        <v>146</v>
      </c>
      <c r="H30" s="9">
        <f>F30-G30</f>
        <v>-60</v>
      </c>
      <c r="I30" s="5">
        <f t="shared" si="5"/>
        <v>4</v>
      </c>
      <c r="J30" s="4">
        <f t="shared" si="5"/>
        <v>0</v>
      </c>
      <c r="K30" s="11">
        <f>I30-J30</f>
        <v>4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1148</v>
      </c>
      <c r="D31" s="38">
        <v>3602</v>
      </c>
      <c r="E31" s="9">
        <f>C31-D31</f>
        <v>-2454</v>
      </c>
      <c r="F31" s="38">
        <v>1117</v>
      </c>
      <c r="G31" s="38">
        <v>3583</v>
      </c>
      <c r="H31" s="9">
        <f>F31-G31</f>
        <v>-2466</v>
      </c>
      <c r="I31" s="5">
        <f t="shared" si="5"/>
        <v>-31</v>
      </c>
      <c r="J31" s="4">
        <f t="shared" si="5"/>
        <v>-19</v>
      </c>
      <c r="K31" s="3">
        <f>I31-J31</f>
        <v>-12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115752</v>
      </c>
      <c r="E35" s="7">
        <v>128905</v>
      </c>
      <c r="F35" s="9">
        <f t="shared" ref="F35:F48" si="6">D35-E35</f>
        <v>-13153</v>
      </c>
      <c r="G35" s="8">
        <v>121373</v>
      </c>
      <c r="H35" s="7">
        <v>140767</v>
      </c>
      <c r="I35" s="19">
        <f t="shared" ref="I35:I48" si="7">G35-H35</f>
        <v>-19394</v>
      </c>
      <c r="J35" s="5">
        <f t="shared" ref="J35:K48" si="8">G35-D35</f>
        <v>5621</v>
      </c>
      <c r="K35" s="4">
        <f t="shared" si="8"/>
        <v>11862</v>
      </c>
      <c r="L35" s="11">
        <f t="shared" ref="L35:L48" si="9">J35-K35</f>
        <v>-6241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135315</v>
      </c>
      <c r="E37" s="7">
        <v>45845</v>
      </c>
      <c r="F37" s="9">
        <f t="shared" si="6"/>
        <v>89470</v>
      </c>
      <c r="G37" s="8">
        <v>134894</v>
      </c>
      <c r="H37" s="7">
        <v>48093</v>
      </c>
      <c r="I37" s="19">
        <f t="shared" si="7"/>
        <v>86801</v>
      </c>
      <c r="J37" s="5">
        <f t="shared" si="8"/>
        <v>-421</v>
      </c>
      <c r="K37" s="4">
        <f t="shared" si="8"/>
        <v>2248</v>
      </c>
      <c r="L37" s="11">
        <f t="shared" si="9"/>
        <v>-2669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59751</v>
      </c>
      <c r="E38" s="7">
        <v>67107</v>
      </c>
      <c r="F38" s="9">
        <f t="shared" si="6"/>
        <v>-7356</v>
      </c>
      <c r="G38" s="8">
        <v>61591</v>
      </c>
      <c r="H38" s="7">
        <v>89472</v>
      </c>
      <c r="I38" s="19">
        <f t="shared" si="7"/>
        <v>-27881</v>
      </c>
      <c r="J38" s="5">
        <f t="shared" si="8"/>
        <v>1840</v>
      </c>
      <c r="K38" s="4">
        <f t="shared" si="8"/>
        <v>22365</v>
      </c>
      <c r="L38" s="11">
        <f t="shared" si="9"/>
        <v>-20525</v>
      </c>
      <c r="M38" s="103"/>
      <c r="N38" s="103"/>
      <c r="P38" s="2"/>
      <c r="Q38" s="2"/>
    </row>
    <row r="39" spans="2:21">
      <c r="B39" s="95"/>
      <c r="C39" s="10" t="s">
        <v>227</v>
      </c>
      <c r="D39" s="8">
        <v>95774</v>
      </c>
      <c r="E39" s="7">
        <v>96234</v>
      </c>
      <c r="F39" s="9">
        <f t="shared" si="6"/>
        <v>-460</v>
      </c>
      <c r="G39" s="8">
        <v>100805</v>
      </c>
      <c r="H39" s="7">
        <v>119541</v>
      </c>
      <c r="I39" s="19">
        <f t="shared" si="7"/>
        <v>-18736</v>
      </c>
      <c r="J39" s="5">
        <f t="shared" si="8"/>
        <v>5031</v>
      </c>
      <c r="K39" s="4">
        <f t="shared" si="8"/>
        <v>23307</v>
      </c>
      <c r="L39" s="11">
        <f t="shared" si="9"/>
        <v>-18276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130524</v>
      </c>
      <c r="E40" s="30">
        <v>95026</v>
      </c>
      <c r="F40" s="32">
        <f t="shared" si="6"/>
        <v>35498</v>
      </c>
      <c r="G40" s="31">
        <v>133679</v>
      </c>
      <c r="H40" s="30">
        <v>110560</v>
      </c>
      <c r="I40" s="19">
        <f t="shared" si="7"/>
        <v>23119</v>
      </c>
      <c r="J40" s="5">
        <f t="shared" si="8"/>
        <v>3155</v>
      </c>
      <c r="K40" s="4">
        <f t="shared" si="8"/>
        <v>15534</v>
      </c>
      <c r="L40" s="11">
        <f t="shared" si="9"/>
        <v>-12379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177338</v>
      </c>
      <c r="E41" s="26">
        <v>136403</v>
      </c>
      <c r="F41" s="28">
        <f t="shared" si="6"/>
        <v>40935</v>
      </c>
      <c r="G41" s="27">
        <v>184249</v>
      </c>
      <c r="H41" s="26">
        <v>160892</v>
      </c>
      <c r="I41" s="6">
        <f t="shared" si="7"/>
        <v>23357</v>
      </c>
      <c r="J41" s="25">
        <f t="shared" si="8"/>
        <v>6911</v>
      </c>
      <c r="K41" s="24">
        <f t="shared" si="8"/>
        <v>24489</v>
      </c>
      <c r="L41" s="3">
        <f t="shared" si="9"/>
        <v>-17578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144293</v>
      </c>
      <c r="E42" s="15">
        <v>131433</v>
      </c>
      <c r="F42" s="17">
        <f t="shared" si="6"/>
        <v>12860</v>
      </c>
      <c r="G42" s="16">
        <v>162187</v>
      </c>
      <c r="H42" s="15">
        <v>133324</v>
      </c>
      <c r="I42" s="22">
        <f t="shared" si="7"/>
        <v>28863</v>
      </c>
      <c r="J42" s="13">
        <f t="shared" si="8"/>
        <v>17894</v>
      </c>
      <c r="K42" s="12">
        <f t="shared" si="8"/>
        <v>1891</v>
      </c>
      <c r="L42" s="21">
        <f t="shared" si="9"/>
        <v>16003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226060</v>
      </c>
      <c r="E44" s="7">
        <v>41682</v>
      </c>
      <c r="F44" s="9">
        <f t="shared" si="6"/>
        <v>184378</v>
      </c>
      <c r="G44" s="8">
        <v>230180</v>
      </c>
      <c r="H44" s="7">
        <v>42437</v>
      </c>
      <c r="I44" s="19">
        <f t="shared" si="7"/>
        <v>187743</v>
      </c>
      <c r="J44" s="5">
        <f t="shared" si="8"/>
        <v>4120</v>
      </c>
      <c r="K44" s="4">
        <f t="shared" si="8"/>
        <v>755</v>
      </c>
      <c r="L44" s="11">
        <f t="shared" si="9"/>
        <v>3365</v>
      </c>
      <c r="M44" s="103"/>
      <c r="N44" s="103"/>
      <c r="P44" s="2"/>
      <c r="Q44" s="2"/>
    </row>
    <row r="45" spans="2:21">
      <c r="B45" s="84"/>
      <c r="C45" s="20" t="s">
        <v>233</v>
      </c>
      <c r="D45" s="16">
        <v>80494</v>
      </c>
      <c r="E45" s="15">
        <v>103183</v>
      </c>
      <c r="F45" s="17">
        <f t="shared" si="6"/>
        <v>-22689</v>
      </c>
      <c r="G45" s="16">
        <v>109010</v>
      </c>
      <c r="H45" s="15">
        <v>118242</v>
      </c>
      <c r="I45" s="19">
        <f t="shared" si="7"/>
        <v>-9232</v>
      </c>
      <c r="J45" s="13">
        <f t="shared" si="8"/>
        <v>28516</v>
      </c>
      <c r="K45" s="12">
        <f t="shared" si="8"/>
        <v>15059</v>
      </c>
      <c r="L45" s="11">
        <f t="shared" si="9"/>
        <v>13457</v>
      </c>
      <c r="M45" s="103"/>
      <c r="N45" s="103"/>
      <c r="P45" s="2"/>
      <c r="Q45" s="2"/>
    </row>
    <row r="46" spans="2:21">
      <c r="B46" s="84"/>
      <c r="C46" s="10" t="s">
        <v>232</v>
      </c>
      <c r="D46" s="16">
        <v>115492</v>
      </c>
      <c r="E46" s="15">
        <v>157413</v>
      </c>
      <c r="F46" s="17">
        <f t="shared" si="6"/>
        <v>-41921</v>
      </c>
      <c r="G46" s="16">
        <v>144477</v>
      </c>
      <c r="H46" s="15">
        <v>175968</v>
      </c>
      <c r="I46" s="19">
        <f t="shared" si="7"/>
        <v>-31491</v>
      </c>
      <c r="J46" s="13">
        <f t="shared" si="8"/>
        <v>28985</v>
      </c>
      <c r="K46" s="12">
        <f t="shared" si="8"/>
        <v>18555</v>
      </c>
      <c r="L46" s="11">
        <f t="shared" si="9"/>
        <v>10430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114358</v>
      </c>
      <c r="E47" s="15">
        <v>159556</v>
      </c>
      <c r="F47" s="17">
        <f t="shared" si="6"/>
        <v>-45198</v>
      </c>
      <c r="G47" s="16">
        <v>143977</v>
      </c>
      <c r="H47" s="15">
        <v>173764</v>
      </c>
      <c r="I47" s="14">
        <f t="shared" si="7"/>
        <v>-29787</v>
      </c>
      <c r="J47" s="13">
        <f t="shared" si="8"/>
        <v>29619</v>
      </c>
      <c r="K47" s="12">
        <f t="shared" si="8"/>
        <v>14208</v>
      </c>
      <c r="L47" s="11">
        <f t="shared" si="9"/>
        <v>15411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164028</v>
      </c>
      <c r="E48" s="7">
        <v>254756</v>
      </c>
      <c r="F48" s="9">
        <f t="shared" si="6"/>
        <v>-90728</v>
      </c>
      <c r="G48" s="8">
        <v>194936</v>
      </c>
      <c r="H48" s="7">
        <v>272086</v>
      </c>
      <c r="I48" s="6">
        <f t="shared" si="7"/>
        <v>-77150</v>
      </c>
      <c r="J48" s="5">
        <f t="shared" si="8"/>
        <v>30908</v>
      </c>
      <c r="K48" s="4">
        <f t="shared" si="8"/>
        <v>17330</v>
      </c>
      <c r="L48" s="3">
        <f t="shared" si="9"/>
        <v>13578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241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1309922479</v>
      </c>
      <c r="D5" s="68">
        <v>1503758367</v>
      </c>
      <c r="E5" s="72">
        <f>C5-D5</f>
        <v>-193835888</v>
      </c>
      <c r="F5" s="104">
        <f>(C9+D9)/100189589970/2</f>
        <v>0.29453521181527997</v>
      </c>
      <c r="H5" s="71" t="s">
        <v>40</v>
      </c>
      <c r="I5" s="71" t="s">
        <v>39</v>
      </c>
      <c r="J5" s="108">
        <f>I6-H6</f>
        <v>0</v>
      </c>
      <c r="K5" s="109" t="s">
        <v>236</v>
      </c>
      <c r="L5" s="77">
        <v>10457.540000000001</v>
      </c>
      <c r="M5" s="103"/>
      <c r="N5" s="103"/>
    </row>
    <row r="6" spans="2:17" ht="15.6" thickBot="1">
      <c r="B6" s="10" t="s">
        <v>38</v>
      </c>
      <c r="C6" s="69">
        <v>6497895688</v>
      </c>
      <c r="D6" s="68">
        <v>5082660549</v>
      </c>
      <c r="E6" s="70">
        <f>C6-D6</f>
        <v>1415235139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829576951</v>
      </c>
      <c r="D7" s="68">
        <v>1214300802</v>
      </c>
      <c r="E7" s="67">
        <f>C7-D7</f>
        <v>-384723851</v>
      </c>
      <c r="F7" s="106"/>
      <c r="H7" s="113"/>
      <c r="I7" s="113"/>
      <c r="J7" s="108"/>
      <c r="K7" s="111"/>
      <c r="L7" s="11">
        <v>10445</v>
      </c>
      <c r="M7" s="103"/>
      <c r="N7" s="103"/>
      <c r="P7" s="66"/>
      <c r="Q7" s="2"/>
    </row>
    <row r="8" spans="2:17" ht="15.6" thickBot="1">
      <c r="B8" s="10" t="s">
        <v>4</v>
      </c>
      <c r="C8" s="65">
        <v>21828692969</v>
      </c>
      <c r="D8" s="64">
        <v>20751916402</v>
      </c>
      <c r="E8" s="63">
        <f>C8-D8</f>
        <v>1076776567</v>
      </c>
      <c r="F8" s="106"/>
      <c r="K8" s="62"/>
      <c r="L8" s="115">
        <f>L7-L5</f>
        <v>-12.540000000000873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30466088087</v>
      </c>
      <c r="D9" s="60">
        <f>D5+D6+D7+D8</f>
        <v>28552636120</v>
      </c>
      <c r="E9" s="59">
        <f>E5+E6+E7+E8</f>
        <v>1913451967</v>
      </c>
      <c r="F9" s="107"/>
      <c r="H9" s="114" t="s">
        <v>36</v>
      </c>
      <c r="I9" s="114"/>
      <c r="J9" s="81" t="s">
        <v>57</v>
      </c>
      <c r="K9" s="57" t="s">
        <v>240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16346</v>
      </c>
      <c r="D13" s="7">
        <v>11334</v>
      </c>
      <c r="E13" s="9">
        <f t="shared" ref="E13:E19" si="0">C13-D13</f>
        <v>5012</v>
      </c>
      <c r="F13" s="8">
        <v>17401</v>
      </c>
      <c r="G13" s="7">
        <v>10928</v>
      </c>
      <c r="H13" s="19">
        <f t="shared" ref="H13:H19" si="1">F13-G13</f>
        <v>6473</v>
      </c>
      <c r="I13" s="5">
        <f t="shared" ref="I13:J19" si="2">F13-C13</f>
        <v>1055</v>
      </c>
      <c r="J13" s="4">
        <f t="shared" si="2"/>
        <v>-406</v>
      </c>
      <c r="K13" s="11">
        <f t="shared" ref="K13:K19" si="3">I13-J13</f>
        <v>1461</v>
      </c>
      <c r="M13" s="103"/>
      <c r="N13" s="103"/>
      <c r="P13" s="2"/>
      <c r="Q13" s="2"/>
    </row>
    <row r="14" spans="2:17" ht="15">
      <c r="B14" s="10" t="s">
        <v>5</v>
      </c>
      <c r="C14" s="8">
        <v>2426</v>
      </c>
      <c r="D14" s="7">
        <v>32313</v>
      </c>
      <c r="E14" s="9">
        <f t="shared" si="0"/>
        <v>-29887</v>
      </c>
      <c r="F14" s="8">
        <v>2472</v>
      </c>
      <c r="G14" s="7">
        <v>32302</v>
      </c>
      <c r="H14" s="19">
        <f t="shared" si="1"/>
        <v>-29830</v>
      </c>
      <c r="I14" s="5">
        <f t="shared" si="2"/>
        <v>46</v>
      </c>
      <c r="J14" s="4">
        <f t="shared" si="2"/>
        <v>-11</v>
      </c>
      <c r="K14" s="11">
        <f t="shared" si="3"/>
        <v>57</v>
      </c>
      <c r="M14" s="103"/>
      <c r="N14" s="103"/>
      <c r="P14" s="2"/>
      <c r="Q14" s="2"/>
    </row>
    <row r="15" spans="2:17" ht="15">
      <c r="B15" s="53" t="s">
        <v>4</v>
      </c>
      <c r="C15" s="51">
        <v>69135</v>
      </c>
      <c r="D15" s="50">
        <v>27381</v>
      </c>
      <c r="E15" s="52">
        <f t="shared" si="0"/>
        <v>41754</v>
      </c>
      <c r="F15" s="51">
        <v>73680</v>
      </c>
      <c r="G15" s="50">
        <v>33805</v>
      </c>
      <c r="H15" s="49">
        <f t="shared" si="1"/>
        <v>39875</v>
      </c>
      <c r="I15" s="47">
        <f t="shared" si="2"/>
        <v>4545</v>
      </c>
      <c r="J15" s="46">
        <f t="shared" si="2"/>
        <v>6424</v>
      </c>
      <c r="K15" s="11">
        <f t="shared" si="3"/>
        <v>-1879</v>
      </c>
      <c r="M15" s="103"/>
      <c r="N15" s="103"/>
      <c r="P15" s="2"/>
      <c r="Q15" s="2"/>
    </row>
    <row r="16" spans="2:17">
      <c r="B16" s="20" t="s">
        <v>149</v>
      </c>
      <c r="C16" s="51">
        <v>28998</v>
      </c>
      <c r="D16" s="50">
        <v>35227</v>
      </c>
      <c r="E16" s="52">
        <f t="shared" si="0"/>
        <v>-6229</v>
      </c>
      <c r="F16" s="51">
        <v>22269</v>
      </c>
      <c r="G16" s="50">
        <v>19220</v>
      </c>
      <c r="H16" s="49">
        <f t="shared" si="1"/>
        <v>3049</v>
      </c>
      <c r="I16" s="47">
        <f t="shared" si="2"/>
        <v>-6729</v>
      </c>
      <c r="J16" s="46">
        <f t="shared" si="2"/>
        <v>-16007</v>
      </c>
      <c r="K16" s="11">
        <f t="shared" si="3"/>
        <v>9278</v>
      </c>
      <c r="M16" s="103"/>
      <c r="N16" s="103"/>
      <c r="P16" s="2"/>
      <c r="Q16" s="2"/>
    </row>
    <row r="17" spans="2:17">
      <c r="B17" s="53" t="s">
        <v>145</v>
      </c>
      <c r="C17" s="51">
        <v>42106</v>
      </c>
      <c r="D17" s="50">
        <v>41784</v>
      </c>
      <c r="E17" s="52">
        <f t="shared" si="0"/>
        <v>322</v>
      </c>
      <c r="F17" s="51">
        <v>31407</v>
      </c>
      <c r="G17" s="50">
        <v>25672</v>
      </c>
      <c r="H17" s="49">
        <f t="shared" si="1"/>
        <v>5735</v>
      </c>
      <c r="I17" s="47">
        <f t="shared" si="2"/>
        <v>-10699</v>
      </c>
      <c r="J17" s="46">
        <f t="shared" si="2"/>
        <v>-16112</v>
      </c>
      <c r="K17" s="11">
        <f t="shared" si="3"/>
        <v>5413</v>
      </c>
      <c r="M17" s="103"/>
      <c r="N17" s="103"/>
      <c r="P17" s="2"/>
      <c r="Q17" s="2"/>
    </row>
    <row r="18" spans="2:17" ht="30">
      <c r="B18" s="48" t="s">
        <v>1</v>
      </c>
      <c r="C18" s="8">
        <v>39548</v>
      </c>
      <c r="D18" s="7">
        <v>46869</v>
      </c>
      <c r="E18" s="9">
        <f t="shared" si="0"/>
        <v>-7321</v>
      </c>
      <c r="F18" s="8">
        <v>44428</v>
      </c>
      <c r="G18" s="7">
        <v>48736</v>
      </c>
      <c r="H18" s="19">
        <f t="shared" si="1"/>
        <v>-4308</v>
      </c>
      <c r="I18" s="47">
        <f t="shared" si="2"/>
        <v>4880</v>
      </c>
      <c r="J18" s="46">
        <f t="shared" si="2"/>
        <v>1867</v>
      </c>
      <c r="K18" s="11">
        <f t="shared" si="3"/>
        <v>3013</v>
      </c>
      <c r="M18" s="103"/>
      <c r="N18" s="103"/>
      <c r="P18" s="2"/>
      <c r="Q18" s="2"/>
    </row>
    <row r="19" spans="2:17" ht="15.6" thickBot="1">
      <c r="B19" s="10" t="s">
        <v>0</v>
      </c>
      <c r="C19" s="8">
        <v>57315</v>
      </c>
      <c r="D19" s="7">
        <v>58288</v>
      </c>
      <c r="E19" s="9">
        <f t="shared" si="0"/>
        <v>-973</v>
      </c>
      <c r="F19" s="8">
        <v>64040</v>
      </c>
      <c r="G19" s="7">
        <v>60785</v>
      </c>
      <c r="H19" s="6">
        <f t="shared" si="1"/>
        <v>3255</v>
      </c>
      <c r="I19" s="45">
        <f t="shared" si="2"/>
        <v>6725</v>
      </c>
      <c r="J19" s="4">
        <f t="shared" si="2"/>
        <v>2497</v>
      </c>
      <c r="K19" s="3">
        <f t="shared" si="3"/>
        <v>4228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13970</v>
      </c>
      <c r="D23" s="7">
        <v>6406</v>
      </c>
      <c r="E23" s="9">
        <f>C23-D23</f>
        <v>7564</v>
      </c>
      <c r="F23" s="8">
        <v>13474</v>
      </c>
      <c r="G23" s="7">
        <v>6568</v>
      </c>
      <c r="H23" s="19">
        <f>F23-G23</f>
        <v>6906</v>
      </c>
      <c r="I23" s="5">
        <f t="shared" ref="I23:J25" si="4">F23-C23</f>
        <v>-496</v>
      </c>
      <c r="J23" s="4">
        <f t="shared" si="4"/>
        <v>162</v>
      </c>
      <c r="K23" s="11">
        <f>I23-J23</f>
        <v>-658</v>
      </c>
      <c r="M23" s="103"/>
      <c r="N23" s="103"/>
      <c r="P23" s="2"/>
      <c r="Q23" s="2"/>
    </row>
    <row r="24" spans="2:17" ht="15">
      <c r="B24" s="10" t="s">
        <v>5</v>
      </c>
      <c r="C24" s="8">
        <v>134</v>
      </c>
      <c r="D24" s="7">
        <v>226</v>
      </c>
      <c r="E24" s="9">
        <f>C24-D24</f>
        <v>-92</v>
      </c>
      <c r="F24" s="8">
        <v>145</v>
      </c>
      <c r="G24" s="7">
        <v>226</v>
      </c>
      <c r="H24" s="19">
        <f>F24-G24</f>
        <v>-81</v>
      </c>
      <c r="I24" s="5">
        <f t="shared" si="4"/>
        <v>11</v>
      </c>
      <c r="J24" s="4">
        <f t="shared" si="4"/>
        <v>0</v>
      </c>
      <c r="K24" s="11">
        <f>I24-J24</f>
        <v>11</v>
      </c>
      <c r="M24" s="103"/>
      <c r="N24" s="103"/>
      <c r="P24" s="2"/>
      <c r="Q24" s="2"/>
    </row>
    <row r="25" spans="2:17" ht="15.6" thickBot="1">
      <c r="B25" s="10" t="s">
        <v>4</v>
      </c>
      <c r="C25" s="8">
        <v>2194</v>
      </c>
      <c r="D25" s="7">
        <v>4383</v>
      </c>
      <c r="E25" s="9">
        <f>C25-D25</f>
        <v>-2189</v>
      </c>
      <c r="F25" s="8">
        <v>2311</v>
      </c>
      <c r="G25" s="7">
        <v>4638</v>
      </c>
      <c r="H25" s="6">
        <f>F25-G25</f>
        <v>-2327</v>
      </c>
      <c r="I25" s="5">
        <f t="shared" si="4"/>
        <v>117</v>
      </c>
      <c r="J25" s="4">
        <f t="shared" si="4"/>
        <v>255</v>
      </c>
      <c r="K25" s="3">
        <f>I25-J25</f>
        <v>-138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1117</v>
      </c>
      <c r="D29" s="38">
        <v>345</v>
      </c>
      <c r="E29" s="9">
        <f>C29-D29</f>
        <v>772</v>
      </c>
      <c r="F29" s="38">
        <v>1142</v>
      </c>
      <c r="G29" s="38">
        <v>356</v>
      </c>
      <c r="H29" s="9">
        <f>F29-G29</f>
        <v>786</v>
      </c>
      <c r="I29" s="5">
        <f t="shared" ref="I29:J31" si="5">F29-C29</f>
        <v>25</v>
      </c>
      <c r="J29" s="4">
        <f t="shared" si="5"/>
        <v>11</v>
      </c>
      <c r="K29" s="11">
        <f>I29-J29</f>
        <v>14</v>
      </c>
      <c r="M29" s="103"/>
      <c r="N29" s="103"/>
      <c r="P29" s="2"/>
      <c r="Q29" s="2"/>
    </row>
    <row r="30" spans="2:17">
      <c r="B30" s="10" t="s">
        <v>21</v>
      </c>
      <c r="C30" s="38">
        <v>86</v>
      </c>
      <c r="D30" s="38">
        <v>146</v>
      </c>
      <c r="E30" s="9">
        <f>C30-D30</f>
        <v>-60</v>
      </c>
      <c r="F30" s="38">
        <v>87</v>
      </c>
      <c r="G30" s="38">
        <v>146</v>
      </c>
      <c r="H30" s="9">
        <f>F30-G30</f>
        <v>-59</v>
      </c>
      <c r="I30" s="5">
        <f t="shared" si="5"/>
        <v>1</v>
      </c>
      <c r="J30" s="4">
        <f t="shared" si="5"/>
        <v>0</v>
      </c>
      <c r="K30" s="11">
        <f>I30-J30</f>
        <v>1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1117</v>
      </c>
      <c r="D31" s="38">
        <v>3583</v>
      </c>
      <c r="E31" s="9">
        <f>C31-D31</f>
        <v>-2466</v>
      </c>
      <c r="F31" s="38">
        <v>1106</v>
      </c>
      <c r="G31" s="38">
        <v>3277</v>
      </c>
      <c r="H31" s="9">
        <f>F31-G31</f>
        <v>-2171</v>
      </c>
      <c r="I31" s="5">
        <f t="shared" si="5"/>
        <v>-11</v>
      </c>
      <c r="J31" s="4">
        <f t="shared" si="5"/>
        <v>-306</v>
      </c>
      <c r="K31" s="3">
        <f>I31-J31</f>
        <v>295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121373</v>
      </c>
      <c r="E35" s="7">
        <v>140767</v>
      </c>
      <c r="F35" s="9">
        <f t="shared" ref="F35:F48" si="6">D35-E35</f>
        <v>-19394</v>
      </c>
      <c r="G35" s="8">
        <v>133291</v>
      </c>
      <c r="H35" s="7">
        <v>143794</v>
      </c>
      <c r="I35" s="19">
        <f t="shared" ref="I35:I48" si="7">G35-H35</f>
        <v>-10503</v>
      </c>
      <c r="J35" s="5">
        <f t="shared" ref="J35:K48" si="8">G35-D35</f>
        <v>11918</v>
      </c>
      <c r="K35" s="4">
        <f t="shared" si="8"/>
        <v>3027</v>
      </c>
      <c r="L35" s="11">
        <f t="shared" ref="L35:L48" si="9">J35-K35</f>
        <v>8891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134894</v>
      </c>
      <c r="E37" s="7">
        <v>48093</v>
      </c>
      <c r="F37" s="9">
        <f t="shared" si="6"/>
        <v>86801</v>
      </c>
      <c r="G37" s="8">
        <v>136802</v>
      </c>
      <c r="H37" s="7">
        <v>48842</v>
      </c>
      <c r="I37" s="19">
        <f t="shared" si="7"/>
        <v>87960</v>
      </c>
      <c r="J37" s="5">
        <f t="shared" si="8"/>
        <v>1908</v>
      </c>
      <c r="K37" s="4">
        <f t="shared" si="8"/>
        <v>749</v>
      </c>
      <c r="L37" s="11">
        <f t="shared" si="9"/>
        <v>1159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61591</v>
      </c>
      <c r="E38" s="7">
        <v>89472</v>
      </c>
      <c r="F38" s="9">
        <f t="shared" si="6"/>
        <v>-27881</v>
      </c>
      <c r="G38" s="8">
        <v>69703</v>
      </c>
      <c r="H38" s="7">
        <v>102986</v>
      </c>
      <c r="I38" s="19">
        <f t="shared" si="7"/>
        <v>-33283</v>
      </c>
      <c r="J38" s="5">
        <f t="shared" si="8"/>
        <v>8112</v>
      </c>
      <c r="K38" s="4">
        <f t="shared" si="8"/>
        <v>13514</v>
      </c>
      <c r="L38" s="11">
        <f t="shared" si="9"/>
        <v>-5402</v>
      </c>
      <c r="M38" s="103"/>
      <c r="N38" s="103"/>
      <c r="P38" s="2"/>
      <c r="Q38" s="2"/>
    </row>
    <row r="39" spans="2:21">
      <c r="B39" s="95"/>
      <c r="C39" s="10" t="s">
        <v>237</v>
      </c>
      <c r="D39" s="8">
        <v>100805</v>
      </c>
      <c r="E39" s="7">
        <v>119541</v>
      </c>
      <c r="F39" s="9">
        <f t="shared" si="6"/>
        <v>-18736</v>
      </c>
      <c r="G39" s="8">
        <v>113324</v>
      </c>
      <c r="H39" s="7">
        <v>137573</v>
      </c>
      <c r="I39" s="19">
        <f t="shared" si="7"/>
        <v>-24249</v>
      </c>
      <c r="J39" s="5">
        <f t="shared" si="8"/>
        <v>12519</v>
      </c>
      <c r="K39" s="4">
        <f t="shared" si="8"/>
        <v>18032</v>
      </c>
      <c r="L39" s="11">
        <f t="shared" si="9"/>
        <v>-5513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133679</v>
      </c>
      <c r="E40" s="30">
        <v>110560</v>
      </c>
      <c r="F40" s="32">
        <f t="shared" si="6"/>
        <v>23119</v>
      </c>
      <c r="G40" s="31">
        <v>141318</v>
      </c>
      <c r="H40" s="30">
        <v>122478</v>
      </c>
      <c r="I40" s="19">
        <f t="shared" si="7"/>
        <v>18840</v>
      </c>
      <c r="J40" s="5">
        <f t="shared" si="8"/>
        <v>7639</v>
      </c>
      <c r="K40" s="4">
        <f t="shared" si="8"/>
        <v>11918</v>
      </c>
      <c r="L40" s="11">
        <f t="shared" si="9"/>
        <v>-4279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184249</v>
      </c>
      <c r="E41" s="26">
        <v>160892</v>
      </c>
      <c r="F41" s="28">
        <f t="shared" si="6"/>
        <v>23357</v>
      </c>
      <c r="G41" s="27">
        <v>196189</v>
      </c>
      <c r="H41" s="26">
        <v>175565</v>
      </c>
      <c r="I41" s="6">
        <f t="shared" si="7"/>
        <v>20624</v>
      </c>
      <c r="J41" s="25">
        <f t="shared" si="8"/>
        <v>11940</v>
      </c>
      <c r="K41" s="24">
        <f t="shared" si="8"/>
        <v>14673</v>
      </c>
      <c r="L41" s="3">
        <f t="shared" si="9"/>
        <v>-2733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162187</v>
      </c>
      <c r="E42" s="15">
        <v>133324</v>
      </c>
      <c r="F42" s="17">
        <f t="shared" si="6"/>
        <v>28863</v>
      </c>
      <c r="G42" s="16">
        <v>169330</v>
      </c>
      <c r="H42" s="15">
        <v>145317</v>
      </c>
      <c r="I42" s="22">
        <f t="shared" si="7"/>
        <v>24013</v>
      </c>
      <c r="J42" s="13">
        <f t="shared" si="8"/>
        <v>7143</v>
      </c>
      <c r="K42" s="12">
        <f t="shared" si="8"/>
        <v>11993</v>
      </c>
      <c r="L42" s="21">
        <f t="shared" si="9"/>
        <v>-4850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230180</v>
      </c>
      <c r="E44" s="7">
        <v>42437</v>
      </c>
      <c r="F44" s="9">
        <f t="shared" si="6"/>
        <v>187743</v>
      </c>
      <c r="G44" s="8">
        <v>235222</v>
      </c>
      <c r="H44" s="7">
        <v>43732</v>
      </c>
      <c r="I44" s="19">
        <f t="shared" si="7"/>
        <v>191490</v>
      </c>
      <c r="J44" s="5">
        <f t="shared" si="8"/>
        <v>5042</v>
      </c>
      <c r="K44" s="4">
        <f t="shared" si="8"/>
        <v>1295</v>
      </c>
      <c r="L44" s="11">
        <f t="shared" si="9"/>
        <v>3747</v>
      </c>
      <c r="M44" s="103"/>
      <c r="N44" s="103"/>
      <c r="P44" s="2"/>
      <c r="Q44" s="2"/>
    </row>
    <row r="45" spans="2:21">
      <c r="B45" s="84"/>
      <c r="C45" s="20" t="s">
        <v>238</v>
      </c>
      <c r="D45" s="16">
        <v>109010</v>
      </c>
      <c r="E45" s="15">
        <v>118242</v>
      </c>
      <c r="F45" s="17">
        <f t="shared" si="6"/>
        <v>-9232</v>
      </c>
      <c r="G45" s="16">
        <v>128635</v>
      </c>
      <c r="H45" s="15">
        <v>126945</v>
      </c>
      <c r="I45" s="19">
        <f t="shared" si="7"/>
        <v>1690</v>
      </c>
      <c r="J45" s="13">
        <f t="shared" si="8"/>
        <v>19625</v>
      </c>
      <c r="K45" s="12">
        <f t="shared" si="8"/>
        <v>8703</v>
      </c>
      <c r="L45" s="11">
        <f t="shared" si="9"/>
        <v>10922</v>
      </c>
      <c r="M45" s="103"/>
      <c r="N45" s="103"/>
      <c r="P45" s="2"/>
      <c r="Q45" s="2"/>
    </row>
    <row r="46" spans="2:21">
      <c r="B46" s="84"/>
      <c r="C46" s="10" t="s">
        <v>239</v>
      </c>
      <c r="D46" s="16">
        <v>144477</v>
      </c>
      <c r="E46" s="15">
        <v>175968</v>
      </c>
      <c r="F46" s="17">
        <f t="shared" si="6"/>
        <v>-31491</v>
      </c>
      <c r="G46" s="16">
        <v>170291</v>
      </c>
      <c r="H46" s="15">
        <v>190121</v>
      </c>
      <c r="I46" s="19">
        <f t="shared" si="7"/>
        <v>-19830</v>
      </c>
      <c r="J46" s="13">
        <f t="shared" si="8"/>
        <v>25814</v>
      </c>
      <c r="K46" s="12">
        <f t="shared" si="8"/>
        <v>14153</v>
      </c>
      <c r="L46" s="11">
        <f t="shared" si="9"/>
        <v>11661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143977</v>
      </c>
      <c r="E47" s="15">
        <v>173764</v>
      </c>
      <c r="F47" s="17">
        <f t="shared" si="6"/>
        <v>-29787</v>
      </c>
      <c r="G47" s="16">
        <v>163035</v>
      </c>
      <c r="H47" s="15">
        <v>178157</v>
      </c>
      <c r="I47" s="14">
        <f t="shared" si="7"/>
        <v>-15122</v>
      </c>
      <c r="J47" s="13">
        <f t="shared" si="8"/>
        <v>19058</v>
      </c>
      <c r="K47" s="12">
        <f t="shared" si="8"/>
        <v>4393</v>
      </c>
      <c r="L47" s="11">
        <f t="shared" si="9"/>
        <v>14665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194936</v>
      </c>
      <c r="E48" s="7">
        <v>272086</v>
      </c>
      <c r="F48" s="9">
        <f t="shared" si="6"/>
        <v>-77150</v>
      </c>
      <c r="G48" s="8">
        <v>219958</v>
      </c>
      <c r="H48" s="7">
        <v>280854</v>
      </c>
      <c r="I48" s="6">
        <f t="shared" si="7"/>
        <v>-60896</v>
      </c>
      <c r="J48" s="5">
        <f t="shared" si="8"/>
        <v>25022</v>
      </c>
      <c r="K48" s="4">
        <f t="shared" si="8"/>
        <v>8768</v>
      </c>
      <c r="L48" s="3">
        <f t="shared" si="9"/>
        <v>16254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246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1061165720</v>
      </c>
      <c r="D5" s="68">
        <v>1267010250</v>
      </c>
      <c r="E5" s="72">
        <f>C5-D5</f>
        <v>-205844530</v>
      </c>
      <c r="F5" s="104">
        <f>(C9+D9)/97241737168/2</f>
        <v>0.30891917218222437</v>
      </c>
      <c r="H5" s="71" t="s">
        <v>40</v>
      </c>
      <c r="I5" s="71" t="s">
        <v>39</v>
      </c>
      <c r="J5" s="108">
        <f>I6-H6</f>
        <v>0</v>
      </c>
      <c r="K5" s="116" t="s">
        <v>242</v>
      </c>
      <c r="L5" s="77">
        <v>10481.26</v>
      </c>
      <c r="M5" s="103"/>
      <c r="N5" s="103"/>
    </row>
    <row r="6" spans="2:17" ht="15.6" thickBot="1">
      <c r="B6" s="10" t="s">
        <v>38</v>
      </c>
      <c r="C6" s="69">
        <v>5389191585</v>
      </c>
      <c r="D6" s="68">
        <v>6125670659</v>
      </c>
      <c r="E6" s="70">
        <f>C6-D6</f>
        <v>-736479074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853107220</v>
      </c>
      <c r="D7" s="68">
        <v>1622808000</v>
      </c>
      <c r="E7" s="67">
        <f>C7-D7</f>
        <v>-769700780</v>
      </c>
      <c r="F7" s="106"/>
      <c r="H7" s="113"/>
      <c r="I7" s="113"/>
      <c r="J7" s="108"/>
      <c r="K7" s="111"/>
      <c r="L7" s="11">
        <v>10431</v>
      </c>
      <c r="M7" s="103"/>
      <c r="N7" s="103"/>
      <c r="P7" s="66"/>
      <c r="Q7" s="2"/>
    </row>
    <row r="8" spans="2:17" ht="15.6" thickBot="1">
      <c r="B8" s="10" t="s">
        <v>4</v>
      </c>
      <c r="C8" s="65">
        <v>22415533459</v>
      </c>
      <c r="D8" s="64">
        <v>21345187002</v>
      </c>
      <c r="E8" s="63">
        <f>C8-D8</f>
        <v>1070346457</v>
      </c>
      <c r="F8" s="106"/>
      <c r="K8" s="62"/>
      <c r="L8" s="115">
        <f>L7-L5</f>
        <v>-50.260000000000218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29718997984</v>
      </c>
      <c r="D9" s="60">
        <f>D5+D6+D7+D8</f>
        <v>30360675911</v>
      </c>
      <c r="E9" s="59">
        <f>E5+E6+E7+E8</f>
        <v>-641677927</v>
      </c>
      <c r="F9" s="107"/>
      <c r="H9" s="114" t="s">
        <v>36</v>
      </c>
      <c r="I9" s="114"/>
      <c r="J9" s="58" t="s">
        <v>207</v>
      </c>
      <c r="K9" s="57" t="s">
        <v>245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17401</v>
      </c>
      <c r="D13" s="7">
        <v>10928</v>
      </c>
      <c r="E13" s="9">
        <f t="shared" ref="E13:E19" si="0">C13-D13</f>
        <v>6473</v>
      </c>
      <c r="F13" s="8">
        <v>20448</v>
      </c>
      <c r="G13" s="7">
        <v>11448</v>
      </c>
      <c r="H13" s="19">
        <f t="shared" ref="H13:H19" si="1">F13-G13</f>
        <v>9000</v>
      </c>
      <c r="I13" s="5">
        <f t="shared" ref="I13:J19" si="2">F13-C13</f>
        <v>3047</v>
      </c>
      <c r="J13" s="4">
        <f t="shared" si="2"/>
        <v>520</v>
      </c>
      <c r="K13" s="11">
        <f t="shared" ref="K13:K19" si="3">I13-J13</f>
        <v>2527</v>
      </c>
      <c r="M13" s="103"/>
      <c r="N13" s="103"/>
      <c r="P13" s="2"/>
      <c r="Q13" s="2"/>
    </row>
    <row r="14" spans="2:17" ht="15">
      <c r="B14" s="10" t="s">
        <v>5</v>
      </c>
      <c r="C14" s="8">
        <v>2472</v>
      </c>
      <c r="D14" s="7">
        <v>32302</v>
      </c>
      <c r="E14" s="9">
        <f t="shared" si="0"/>
        <v>-29830</v>
      </c>
      <c r="F14" s="8">
        <v>2496</v>
      </c>
      <c r="G14" s="7">
        <v>32281</v>
      </c>
      <c r="H14" s="19">
        <f t="shared" si="1"/>
        <v>-29785</v>
      </c>
      <c r="I14" s="5">
        <f t="shared" si="2"/>
        <v>24</v>
      </c>
      <c r="J14" s="4">
        <f t="shared" si="2"/>
        <v>-21</v>
      </c>
      <c r="K14" s="11">
        <f t="shared" si="3"/>
        <v>45</v>
      </c>
      <c r="M14" s="103"/>
      <c r="N14" s="103"/>
      <c r="P14" s="2"/>
      <c r="Q14" s="2"/>
    </row>
    <row r="15" spans="2:17" ht="15">
      <c r="B15" s="53" t="s">
        <v>4</v>
      </c>
      <c r="C15" s="51">
        <v>73680</v>
      </c>
      <c r="D15" s="50">
        <v>33805</v>
      </c>
      <c r="E15" s="52">
        <f t="shared" si="0"/>
        <v>39875</v>
      </c>
      <c r="F15" s="51">
        <v>70387</v>
      </c>
      <c r="G15" s="50">
        <v>31470</v>
      </c>
      <c r="H15" s="49">
        <f t="shared" si="1"/>
        <v>38917</v>
      </c>
      <c r="I15" s="47">
        <f t="shared" si="2"/>
        <v>-3293</v>
      </c>
      <c r="J15" s="46">
        <f t="shared" si="2"/>
        <v>-2335</v>
      </c>
      <c r="K15" s="11">
        <f t="shared" si="3"/>
        <v>-958</v>
      </c>
      <c r="M15" s="103"/>
      <c r="N15" s="103"/>
      <c r="P15" s="2"/>
      <c r="Q15" s="2"/>
    </row>
    <row r="16" spans="2:17">
      <c r="B16" s="20" t="s">
        <v>149</v>
      </c>
      <c r="C16" s="51">
        <v>22269</v>
      </c>
      <c r="D16" s="50">
        <v>19220</v>
      </c>
      <c r="E16" s="52">
        <f t="shared" si="0"/>
        <v>3049</v>
      </c>
      <c r="F16" s="51">
        <v>16404</v>
      </c>
      <c r="G16" s="50">
        <v>12457</v>
      </c>
      <c r="H16" s="49">
        <f t="shared" si="1"/>
        <v>3947</v>
      </c>
      <c r="I16" s="47">
        <f t="shared" si="2"/>
        <v>-5865</v>
      </c>
      <c r="J16" s="46">
        <f t="shared" si="2"/>
        <v>-6763</v>
      </c>
      <c r="K16" s="11">
        <f t="shared" si="3"/>
        <v>898</v>
      </c>
      <c r="M16" s="103"/>
      <c r="N16" s="103"/>
      <c r="P16" s="2"/>
      <c r="Q16" s="2"/>
    </row>
    <row r="17" spans="2:17">
      <c r="B17" s="53" t="s">
        <v>243</v>
      </c>
      <c r="C17" s="51">
        <v>31407</v>
      </c>
      <c r="D17" s="50">
        <v>25672</v>
      </c>
      <c r="E17" s="52">
        <f t="shared" si="0"/>
        <v>5735</v>
      </c>
      <c r="F17" s="51">
        <v>21090</v>
      </c>
      <c r="G17" s="50">
        <v>15847</v>
      </c>
      <c r="H17" s="49">
        <f t="shared" si="1"/>
        <v>5243</v>
      </c>
      <c r="I17" s="47">
        <f t="shared" si="2"/>
        <v>-10317</v>
      </c>
      <c r="J17" s="46">
        <f t="shared" si="2"/>
        <v>-9825</v>
      </c>
      <c r="K17" s="11">
        <f t="shared" si="3"/>
        <v>-492</v>
      </c>
      <c r="M17" s="103"/>
      <c r="N17" s="103"/>
      <c r="P17" s="2"/>
      <c r="Q17" s="2"/>
    </row>
    <row r="18" spans="2:17" ht="30">
      <c r="B18" s="48" t="s">
        <v>1</v>
      </c>
      <c r="C18" s="8">
        <v>44428</v>
      </c>
      <c r="D18" s="7">
        <v>48736</v>
      </c>
      <c r="E18" s="9">
        <f t="shared" si="0"/>
        <v>-4308</v>
      </c>
      <c r="F18" s="8">
        <v>44310</v>
      </c>
      <c r="G18" s="7">
        <v>49050</v>
      </c>
      <c r="H18" s="19">
        <f t="shared" si="1"/>
        <v>-4740</v>
      </c>
      <c r="I18" s="47">
        <f t="shared" si="2"/>
        <v>-118</v>
      </c>
      <c r="J18" s="46">
        <f t="shared" si="2"/>
        <v>314</v>
      </c>
      <c r="K18" s="11">
        <f t="shared" si="3"/>
        <v>-432</v>
      </c>
      <c r="M18" s="103"/>
      <c r="N18" s="103"/>
      <c r="P18" s="2"/>
      <c r="Q18" s="2"/>
    </row>
    <row r="19" spans="2:17" ht="15.6" thickBot="1">
      <c r="B19" s="10" t="s">
        <v>0</v>
      </c>
      <c r="C19" s="8">
        <v>64040</v>
      </c>
      <c r="D19" s="7">
        <v>60785</v>
      </c>
      <c r="E19" s="9">
        <f t="shared" si="0"/>
        <v>3255</v>
      </c>
      <c r="F19" s="8">
        <v>64505</v>
      </c>
      <c r="G19" s="7">
        <v>60387</v>
      </c>
      <c r="H19" s="6">
        <f t="shared" si="1"/>
        <v>4118</v>
      </c>
      <c r="I19" s="45">
        <f t="shared" si="2"/>
        <v>465</v>
      </c>
      <c r="J19" s="4">
        <f t="shared" si="2"/>
        <v>-398</v>
      </c>
      <c r="K19" s="3">
        <f t="shared" si="3"/>
        <v>863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13474</v>
      </c>
      <c r="D23" s="7">
        <v>6568</v>
      </c>
      <c r="E23" s="9">
        <f>C23-D23</f>
        <v>6906</v>
      </c>
      <c r="F23" s="8">
        <v>14342</v>
      </c>
      <c r="G23" s="7">
        <v>6515</v>
      </c>
      <c r="H23" s="19">
        <f>F23-G23</f>
        <v>7827</v>
      </c>
      <c r="I23" s="5">
        <f t="shared" ref="I23:J25" si="4">F23-C23</f>
        <v>868</v>
      </c>
      <c r="J23" s="4">
        <f t="shared" si="4"/>
        <v>-53</v>
      </c>
      <c r="K23" s="11">
        <f>I23-J23</f>
        <v>921</v>
      </c>
      <c r="M23" s="103"/>
      <c r="N23" s="103"/>
      <c r="P23" s="2"/>
      <c r="Q23" s="2"/>
    </row>
    <row r="24" spans="2:17" ht="15">
      <c r="B24" s="10" t="s">
        <v>5</v>
      </c>
      <c r="C24" s="8">
        <v>145</v>
      </c>
      <c r="D24" s="7">
        <v>226</v>
      </c>
      <c r="E24" s="9">
        <f>C24-D24</f>
        <v>-81</v>
      </c>
      <c r="F24" s="8">
        <v>148</v>
      </c>
      <c r="G24" s="7">
        <v>226</v>
      </c>
      <c r="H24" s="19">
        <f>F24-G24</f>
        <v>-78</v>
      </c>
      <c r="I24" s="5">
        <f t="shared" si="4"/>
        <v>3</v>
      </c>
      <c r="J24" s="4">
        <f t="shared" si="4"/>
        <v>0</v>
      </c>
      <c r="K24" s="11">
        <f>I24-J24</f>
        <v>3</v>
      </c>
      <c r="M24" s="103"/>
      <c r="N24" s="103"/>
      <c r="P24" s="2"/>
      <c r="Q24" s="2"/>
    </row>
    <row r="25" spans="2:17" ht="15.6" thickBot="1">
      <c r="B25" s="10" t="s">
        <v>4</v>
      </c>
      <c r="C25" s="8">
        <v>2311</v>
      </c>
      <c r="D25" s="7">
        <v>4638</v>
      </c>
      <c r="E25" s="9">
        <f>C25-D25</f>
        <v>-2327</v>
      </c>
      <c r="F25" s="8">
        <v>2921</v>
      </c>
      <c r="G25" s="7">
        <v>5337</v>
      </c>
      <c r="H25" s="6">
        <f>F25-G25</f>
        <v>-2416</v>
      </c>
      <c r="I25" s="5">
        <f t="shared" si="4"/>
        <v>610</v>
      </c>
      <c r="J25" s="4">
        <f t="shared" si="4"/>
        <v>699</v>
      </c>
      <c r="K25" s="3">
        <f>I25-J25</f>
        <v>-89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1142</v>
      </c>
      <c r="D29" s="38">
        <v>356</v>
      </c>
      <c r="E29" s="9">
        <f>C29-D29</f>
        <v>786</v>
      </c>
      <c r="F29" s="38">
        <v>1004</v>
      </c>
      <c r="G29" s="38">
        <v>458</v>
      </c>
      <c r="H29" s="9">
        <f>F29-G29</f>
        <v>546</v>
      </c>
      <c r="I29" s="5">
        <f t="shared" ref="I29:J31" si="5">F29-C29</f>
        <v>-138</v>
      </c>
      <c r="J29" s="4">
        <f t="shared" si="5"/>
        <v>102</v>
      </c>
      <c r="K29" s="11">
        <f>I29-J29</f>
        <v>-240</v>
      </c>
      <c r="M29" s="103"/>
      <c r="N29" s="103"/>
      <c r="P29" s="2"/>
      <c r="Q29" s="2"/>
    </row>
    <row r="30" spans="2:17">
      <c r="B30" s="10" t="s">
        <v>21</v>
      </c>
      <c r="C30" s="38">
        <v>87</v>
      </c>
      <c r="D30" s="38">
        <v>146</v>
      </c>
      <c r="E30" s="9">
        <f>C30-D30</f>
        <v>-59</v>
      </c>
      <c r="F30" s="38">
        <v>90</v>
      </c>
      <c r="G30" s="38">
        <v>146</v>
      </c>
      <c r="H30" s="9">
        <f>F30-G30</f>
        <v>-56</v>
      </c>
      <c r="I30" s="5">
        <f t="shared" si="5"/>
        <v>3</v>
      </c>
      <c r="J30" s="4">
        <f t="shared" si="5"/>
        <v>0</v>
      </c>
      <c r="K30" s="11">
        <f>I30-J30</f>
        <v>3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1106</v>
      </c>
      <c r="D31" s="38">
        <v>3277</v>
      </c>
      <c r="E31" s="9">
        <f>C31-D31</f>
        <v>-2171</v>
      </c>
      <c r="F31" s="38">
        <v>1141</v>
      </c>
      <c r="G31" s="38">
        <v>3304</v>
      </c>
      <c r="H31" s="9">
        <f>F31-G31</f>
        <v>-2163</v>
      </c>
      <c r="I31" s="5">
        <f t="shared" si="5"/>
        <v>35</v>
      </c>
      <c r="J31" s="4">
        <f t="shared" si="5"/>
        <v>27</v>
      </c>
      <c r="K31" s="3">
        <f>I31-J31</f>
        <v>8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133291</v>
      </c>
      <c r="E35" s="7">
        <v>143794</v>
      </c>
      <c r="F35" s="9">
        <f t="shared" ref="F35:F48" si="6">D35-E35</f>
        <v>-10503</v>
      </c>
      <c r="G35" s="8">
        <v>145233</v>
      </c>
      <c r="H35" s="7">
        <v>152004</v>
      </c>
      <c r="I35" s="19">
        <f t="shared" ref="I35:I48" si="7">G35-H35</f>
        <v>-6771</v>
      </c>
      <c r="J35" s="5">
        <f t="shared" ref="J35:K48" si="8">G35-D35</f>
        <v>11942</v>
      </c>
      <c r="K35" s="4">
        <f t="shared" si="8"/>
        <v>8210</v>
      </c>
      <c r="L35" s="11">
        <f t="shared" ref="L35:L48" si="9">J35-K35</f>
        <v>3732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136802</v>
      </c>
      <c r="E37" s="7">
        <v>48842</v>
      </c>
      <c r="F37" s="9">
        <f t="shared" si="6"/>
        <v>87960</v>
      </c>
      <c r="G37" s="8">
        <v>135480</v>
      </c>
      <c r="H37" s="7">
        <v>54056</v>
      </c>
      <c r="I37" s="19">
        <f t="shared" si="7"/>
        <v>81424</v>
      </c>
      <c r="J37" s="5">
        <f t="shared" si="8"/>
        <v>-1322</v>
      </c>
      <c r="K37" s="4">
        <f t="shared" si="8"/>
        <v>5214</v>
      </c>
      <c r="L37" s="11">
        <f t="shared" si="9"/>
        <v>-6536</v>
      </c>
      <c r="M37" s="103"/>
      <c r="N37" s="103"/>
      <c r="P37" s="2"/>
      <c r="Q37" s="2"/>
    </row>
    <row r="38" spans="2:21">
      <c r="B38" s="95"/>
      <c r="C38" s="20" t="s">
        <v>142</v>
      </c>
      <c r="D38" s="8">
        <v>69703</v>
      </c>
      <c r="E38" s="7">
        <v>102986</v>
      </c>
      <c r="F38" s="9">
        <f t="shared" si="6"/>
        <v>-33283</v>
      </c>
      <c r="G38" s="8">
        <v>80123</v>
      </c>
      <c r="H38" s="7">
        <v>122143</v>
      </c>
      <c r="I38" s="19">
        <f t="shared" si="7"/>
        <v>-42020</v>
      </c>
      <c r="J38" s="5">
        <f t="shared" si="8"/>
        <v>10420</v>
      </c>
      <c r="K38" s="4">
        <f t="shared" si="8"/>
        <v>19157</v>
      </c>
      <c r="L38" s="11">
        <f t="shared" si="9"/>
        <v>-8737</v>
      </c>
      <c r="M38" s="103"/>
      <c r="N38" s="103"/>
      <c r="P38" s="2"/>
      <c r="Q38" s="2"/>
    </row>
    <row r="39" spans="2:21">
      <c r="B39" s="95"/>
      <c r="C39" s="10" t="s">
        <v>243</v>
      </c>
      <c r="D39" s="8">
        <v>113324</v>
      </c>
      <c r="E39" s="7">
        <v>137573</v>
      </c>
      <c r="F39" s="9">
        <f t="shared" si="6"/>
        <v>-24249</v>
      </c>
      <c r="G39" s="8">
        <v>128147</v>
      </c>
      <c r="H39" s="7">
        <v>153910</v>
      </c>
      <c r="I39" s="19">
        <f t="shared" si="7"/>
        <v>-25763</v>
      </c>
      <c r="J39" s="5">
        <f t="shared" si="8"/>
        <v>14823</v>
      </c>
      <c r="K39" s="4">
        <f t="shared" si="8"/>
        <v>16337</v>
      </c>
      <c r="L39" s="11">
        <f t="shared" si="9"/>
        <v>-1514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141318</v>
      </c>
      <c r="E40" s="30">
        <v>122478</v>
      </c>
      <c r="F40" s="32">
        <f t="shared" si="6"/>
        <v>18840</v>
      </c>
      <c r="G40" s="31">
        <v>151589</v>
      </c>
      <c r="H40" s="30">
        <v>142166</v>
      </c>
      <c r="I40" s="19">
        <f t="shared" si="7"/>
        <v>9423</v>
      </c>
      <c r="J40" s="5">
        <f t="shared" si="8"/>
        <v>10271</v>
      </c>
      <c r="K40" s="4">
        <f t="shared" si="8"/>
        <v>19688</v>
      </c>
      <c r="L40" s="11">
        <f t="shared" si="9"/>
        <v>-9417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196189</v>
      </c>
      <c r="E41" s="26">
        <v>175565</v>
      </c>
      <c r="F41" s="28">
        <f t="shared" si="6"/>
        <v>20624</v>
      </c>
      <c r="G41" s="27">
        <v>210847</v>
      </c>
      <c r="H41" s="26">
        <v>195962</v>
      </c>
      <c r="I41" s="6">
        <f t="shared" si="7"/>
        <v>14885</v>
      </c>
      <c r="J41" s="25">
        <f t="shared" si="8"/>
        <v>14658</v>
      </c>
      <c r="K41" s="24">
        <f t="shared" si="8"/>
        <v>20397</v>
      </c>
      <c r="L41" s="3">
        <f t="shared" si="9"/>
        <v>-5739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169330</v>
      </c>
      <c r="E42" s="15">
        <v>145317</v>
      </c>
      <c r="F42" s="17">
        <f t="shared" si="6"/>
        <v>24013</v>
      </c>
      <c r="G42" s="16">
        <v>170754</v>
      </c>
      <c r="H42" s="15">
        <v>150798</v>
      </c>
      <c r="I42" s="22">
        <f t="shared" si="7"/>
        <v>19956</v>
      </c>
      <c r="J42" s="13">
        <f t="shared" si="8"/>
        <v>1424</v>
      </c>
      <c r="K42" s="12">
        <f t="shared" si="8"/>
        <v>5481</v>
      </c>
      <c r="L42" s="21">
        <f t="shared" si="9"/>
        <v>-4057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235222</v>
      </c>
      <c r="E44" s="7">
        <v>43732</v>
      </c>
      <c r="F44" s="9">
        <f t="shared" si="6"/>
        <v>191490</v>
      </c>
      <c r="G44" s="8">
        <v>235703</v>
      </c>
      <c r="H44" s="7">
        <v>46186</v>
      </c>
      <c r="I44" s="19">
        <f t="shared" si="7"/>
        <v>189517</v>
      </c>
      <c r="J44" s="5">
        <f t="shared" si="8"/>
        <v>481</v>
      </c>
      <c r="K44" s="4">
        <f t="shared" si="8"/>
        <v>2454</v>
      </c>
      <c r="L44" s="11">
        <f t="shared" si="9"/>
        <v>-1973</v>
      </c>
      <c r="M44" s="103"/>
      <c r="N44" s="103"/>
      <c r="P44" s="2"/>
      <c r="Q44" s="2"/>
    </row>
    <row r="45" spans="2:21">
      <c r="B45" s="84"/>
      <c r="C45" s="20" t="s">
        <v>244</v>
      </c>
      <c r="D45" s="16">
        <v>128635</v>
      </c>
      <c r="E45" s="15">
        <v>126945</v>
      </c>
      <c r="F45" s="17">
        <f t="shared" si="6"/>
        <v>1690</v>
      </c>
      <c r="G45" s="16">
        <v>138195</v>
      </c>
      <c r="H45" s="15">
        <v>139121</v>
      </c>
      <c r="I45" s="19">
        <f t="shared" si="7"/>
        <v>-926</v>
      </c>
      <c r="J45" s="13">
        <f t="shared" si="8"/>
        <v>9560</v>
      </c>
      <c r="K45" s="12">
        <f t="shared" si="8"/>
        <v>12176</v>
      </c>
      <c r="L45" s="11">
        <f t="shared" si="9"/>
        <v>-2616</v>
      </c>
      <c r="M45" s="103"/>
      <c r="N45" s="103"/>
      <c r="P45" s="2"/>
      <c r="Q45" s="2"/>
    </row>
    <row r="46" spans="2:21">
      <c r="B46" s="84"/>
      <c r="C46" s="10" t="s">
        <v>243</v>
      </c>
      <c r="D46" s="16">
        <v>170291</v>
      </c>
      <c r="E46" s="15">
        <v>190121</v>
      </c>
      <c r="F46" s="17">
        <f t="shared" si="6"/>
        <v>-19830</v>
      </c>
      <c r="G46" s="16">
        <v>184815</v>
      </c>
      <c r="H46" s="15">
        <v>203475</v>
      </c>
      <c r="I46" s="19">
        <f t="shared" si="7"/>
        <v>-18660</v>
      </c>
      <c r="J46" s="13">
        <f t="shared" si="8"/>
        <v>14524</v>
      </c>
      <c r="K46" s="12">
        <f t="shared" si="8"/>
        <v>13354</v>
      </c>
      <c r="L46" s="11">
        <f t="shared" si="9"/>
        <v>1170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163035</v>
      </c>
      <c r="E47" s="15">
        <v>178157</v>
      </c>
      <c r="F47" s="17">
        <f t="shared" si="6"/>
        <v>-15122</v>
      </c>
      <c r="G47" s="16">
        <v>169894</v>
      </c>
      <c r="H47" s="15">
        <v>185739</v>
      </c>
      <c r="I47" s="14">
        <f t="shared" si="7"/>
        <v>-15845</v>
      </c>
      <c r="J47" s="13">
        <f t="shared" si="8"/>
        <v>6859</v>
      </c>
      <c r="K47" s="12">
        <f t="shared" si="8"/>
        <v>7582</v>
      </c>
      <c r="L47" s="11">
        <f t="shared" si="9"/>
        <v>-723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219958</v>
      </c>
      <c r="E48" s="7">
        <v>280854</v>
      </c>
      <c r="F48" s="9">
        <f t="shared" si="6"/>
        <v>-60896</v>
      </c>
      <c r="G48" s="8">
        <v>237020</v>
      </c>
      <c r="H48" s="7">
        <v>294151</v>
      </c>
      <c r="I48" s="6">
        <f t="shared" si="7"/>
        <v>-57131</v>
      </c>
      <c r="J48" s="5">
        <f t="shared" si="8"/>
        <v>17062</v>
      </c>
      <c r="K48" s="4">
        <f t="shared" si="8"/>
        <v>13297</v>
      </c>
      <c r="L48" s="3">
        <f t="shared" si="9"/>
        <v>3765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254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1579203220</v>
      </c>
      <c r="D5" s="68">
        <v>2717518817</v>
      </c>
      <c r="E5" s="72">
        <f>C5-D5</f>
        <v>-1138315597</v>
      </c>
      <c r="F5" s="104">
        <f>(C9+D9)/120095511139/2</f>
        <v>0.30834999621792153</v>
      </c>
      <c r="H5" s="71" t="s">
        <v>40</v>
      </c>
      <c r="I5" s="71" t="s">
        <v>39</v>
      </c>
      <c r="J5" s="108">
        <f>I6-H6</f>
        <v>0</v>
      </c>
      <c r="K5" s="109" t="s">
        <v>247</v>
      </c>
      <c r="L5" s="77">
        <v>10506.1</v>
      </c>
      <c r="M5" s="103"/>
      <c r="N5" s="103"/>
    </row>
    <row r="6" spans="2:17" ht="15.6" thickBot="1">
      <c r="B6" s="10" t="s">
        <v>38</v>
      </c>
      <c r="C6" s="69">
        <v>6455717130</v>
      </c>
      <c r="D6" s="68">
        <v>6443476061</v>
      </c>
      <c r="E6" s="70">
        <f>C6-D6</f>
        <v>12241069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1448708068</v>
      </c>
      <c r="D7" s="68">
        <v>1427797893</v>
      </c>
      <c r="E7" s="67">
        <f>C7-D7</f>
        <v>20910175</v>
      </c>
      <c r="F7" s="106"/>
      <c r="H7" s="113"/>
      <c r="I7" s="113"/>
      <c r="J7" s="108"/>
      <c r="K7" s="111"/>
      <c r="L7" s="11">
        <v>10474</v>
      </c>
      <c r="M7" s="103"/>
      <c r="N7" s="103"/>
      <c r="P7" s="66"/>
      <c r="Q7" s="2"/>
    </row>
    <row r="8" spans="2:17" ht="15.6" thickBot="1">
      <c r="B8" s="10" t="s">
        <v>4</v>
      </c>
      <c r="C8" s="65">
        <v>29094740113</v>
      </c>
      <c r="D8" s="64">
        <v>24895739509</v>
      </c>
      <c r="E8" s="63">
        <f>C8-D8</f>
        <v>4199000604</v>
      </c>
      <c r="F8" s="106"/>
      <c r="K8" s="62"/>
      <c r="L8" s="115">
        <f>L7-L5</f>
        <v>-32.100000000000364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38578368531</v>
      </c>
      <c r="D9" s="60">
        <f>D5+D6+D7+D8</f>
        <v>35484532280</v>
      </c>
      <c r="E9" s="59">
        <f>E5+E6+E7+E8</f>
        <v>3093836251</v>
      </c>
      <c r="F9" s="107"/>
      <c r="H9" s="114" t="s">
        <v>36</v>
      </c>
      <c r="I9" s="114"/>
      <c r="J9" s="81" t="s">
        <v>252</v>
      </c>
      <c r="K9" s="82" t="s">
        <v>253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20448</v>
      </c>
      <c r="D13" s="7">
        <v>11448</v>
      </c>
      <c r="E13" s="9">
        <f t="shared" ref="E13:E19" si="0">C13-D13</f>
        <v>9000</v>
      </c>
      <c r="F13" s="8">
        <v>7455</v>
      </c>
      <c r="G13" s="7">
        <v>11255</v>
      </c>
      <c r="H13" s="19">
        <f t="shared" ref="H13:H19" si="1">F13-G13</f>
        <v>-3800</v>
      </c>
      <c r="I13" s="5">
        <f t="shared" ref="I13:J19" si="2">F13-C13</f>
        <v>-12993</v>
      </c>
      <c r="J13" s="4">
        <f t="shared" si="2"/>
        <v>-193</v>
      </c>
      <c r="K13" s="11">
        <f t="shared" ref="K13:K19" si="3">I13-J13</f>
        <v>-12800</v>
      </c>
      <c r="M13" s="103"/>
      <c r="N13" s="103"/>
      <c r="P13" s="2"/>
      <c r="Q13" s="2"/>
    </row>
    <row r="14" spans="2:17" ht="15">
      <c r="B14" s="10" t="s">
        <v>5</v>
      </c>
      <c r="C14" s="8">
        <v>2496</v>
      </c>
      <c r="D14" s="7">
        <v>32281</v>
      </c>
      <c r="E14" s="9">
        <f t="shared" si="0"/>
        <v>-29785</v>
      </c>
      <c r="F14" s="8">
        <v>2496</v>
      </c>
      <c r="G14" s="7">
        <v>32517</v>
      </c>
      <c r="H14" s="19">
        <f t="shared" si="1"/>
        <v>-30021</v>
      </c>
      <c r="I14" s="5">
        <f t="shared" si="2"/>
        <v>0</v>
      </c>
      <c r="J14" s="4">
        <f t="shared" si="2"/>
        <v>236</v>
      </c>
      <c r="K14" s="11">
        <f t="shared" si="3"/>
        <v>-236</v>
      </c>
      <c r="M14" s="103"/>
      <c r="N14" s="103"/>
      <c r="P14" s="2"/>
      <c r="Q14" s="2"/>
    </row>
    <row r="15" spans="2:17" ht="15">
      <c r="B15" s="53" t="s">
        <v>4</v>
      </c>
      <c r="C15" s="51">
        <v>70387</v>
      </c>
      <c r="D15" s="50">
        <v>31470</v>
      </c>
      <c r="E15" s="52">
        <f t="shared" si="0"/>
        <v>38917</v>
      </c>
      <c r="F15" s="51">
        <v>63079</v>
      </c>
      <c r="G15" s="50">
        <v>19796</v>
      </c>
      <c r="H15" s="49">
        <f t="shared" si="1"/>
        <v>43283</v>
      </c>
      <c r="I15" s="47">
        <f t="shared" si="2"/>
        <v>-7308</v>
      </c>
      <c r="J15" s="46">
        <f t="shared" si="2"/>
        <v>-11674</v>
      </c>
      <c r="K15" s="11">
        <f t="shared" si="3"/>
        <v>4366</v>
      </c>
      <c r="M15" s="103"/>
      <c r="N15" s="103"/>
      <c r="P15" s="2"/>
      <c r="Q15" s="2"/>
    </row>
    <row r="16" spans="2:17">
      <c r="B16" s="20" t="s">
        <v>248</v>
      </c>
      <c r="C16" s="51">
        <v>16404</v>
      </c>
      <c r="D16" s="50">
        <v>12457</v>
      </c>
      <c r="E16" s="52">
        <f t="shared" si="0"/>
        <v>3947</v>
      </c>
      <c r="F16" s="51">
        <v>34030</v>
      </c>
      <c r="G16" s="50">
        <v>39268</v>
      </c>
      <c r="H16" s="49">
        <f t="shared" si="1"/>
        <v>-5238</v>
      </c>
      <c r="I16" s="47">
        <f t="shared" si="2"/>
        <v>17626</v>
      </c>
      <c r="J16" s="46">
        <f t="shared" si="2"/>
        <v>26811</v>
      </c>
      <c r="K16" s="11">
        <f t="shared" si="3"/>
        <v>-9185</v>
      </c>
      <c r="M16" s="103"/>
      <c r="N16" s="103"/>
      <c r="P16" s="2"/>
      <c r="Q16" s="2"/>
    </row>
    <row r="17" spans="2:17">
      <c r="B17" s="53" t="s">
        <v>249</v>
      </c>
      <c r="C17" s="51">
        <v>21090</v>
      </c>
      <c r="D17" s="50">
        <v>15847</v>
      </c>
      <c r="E17" s="52">
        <f t="shared" si="0"/>
        <v>5243</v>
      </c>
      <c r="F17" s="51">
        <v>44893</v>
      </c>
      <c r="G17" s="50">
        <v>45143</v>
      </c>
      <c r="H17" s="49">
        <f t="shared" si="1"/>
        <v>-250</v>
      </c>
      <c r="I17" s="47">
        <f t="shared" si="2"/>
        <v>23803</v>
      </c>
      <c r="J17" s="46">
        <f t="shared" si="2"/>
        <v>29296</v>
      </c>
      <c r="K17" s="11">
        <f t="shared" si="3"/>
        <v>-5493</v>
      </c>
      <c r="M17" s="103"/>
      <c r="N17" s="103"/>
      <c r="P17" s="2"/>
      <c r="Q17" s="2"/>
    </row>
    <row r="18" spans="2:17" ht="30">
      <c r="B18" s="48" t="s">
        <v>1</v>
      </c>
      <c r="C18" s="8">
        <v>44310</v>
      </c>
      <c r="D18" s="7">
        <v>49050</v>
      </c>
      <c r="E18" s="9">
        <f t="shared" si="0"/>
        <v>-4740</v>
      </c>
      <c r="F18" s="8">
        <v>37681</v>
      </c>
      <c r="G18" s="7">
        <v>43875</v>
      </c>
      <c r="H18" s="19">
        <f t="shared" si="1"/>
        <v>-6194</v>
      </c>
      <c r="I18" s="47">
        <f t="shared" si="2"/>
        <v>-6629</v>
      </c>
      <c r="J18" s="46">
        <f t="shared" si="2"/>
        <v>-5175</v>
      </c>
      <c r="K18" s="11">
        <f t="shared" si="3"/>
        <v>-1454</v>
      </c>
      <c r="M18" s="103"/>
      <c r="N18" s="103"/>
      <c r="P18" s="2"/>
      <c r="Q18" s="2"/>
    </row>
    <row r="19" spans="2:17" ht="15.6" thickBot="1">
      <c r="B19" s="10" t="s">
        <v>0</v>
      </c>
      <c r="C19" s="8">
        <v>64505</v>
      </c>
      <c r="D19" s="7">
        <v>60387</v>
      </c>
      <c r="E19" s="9">
        <f t="shared" si="0"/>
        <v>4118</v>
      </c>
      <c r="F19" s="8">
        <v>54765</v>
      </c>
      <c r="G19" s="7">
        <v>53034</v>
      </c>
      <c r="H19" s="6">
        <f t="shared" si="1"/>
        <v>1731</v>
      </c>
      <c r="I19" s="45">
        <f t="shared" si="2"/>
        <v>-9740</v>
      </c>
      <c r="J19" s="4">
        <f t="shared" si="2"/>
        <v>-7353</v>
      </c>
      <c r="K19" s="3">
        <f t="shared" si="3"/>
        <v>-2387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14342</v>
      </c>
      <c r="D23" s="7">
        <v>6515</v>
      </c>
      <c r="E23" s="9">
        <f>C23-D23</f>
        <v>7827</v>
      </c>
      <c r="F23" s="8">
        <v>9198</v>
      </c>
      <c r="G23" s="7">
        <v>4845</v>
      </c>
      <c r="H23" s="19">
        <f>F23-G23</f>
        <v>4353</v>
      </c>
      <c r="I23" s="5">
        <f t="shared" ref="I23:J25" si="4">F23-C23</f>
        <v>-5144</v>
      </c>
      <c r="J23" s="4">
        <f t="shared" si="4"/>
        <v>-1670</v>
      </c>
      <c r="K23" s="11">
        <f>I23-J23</f>
        <v>-3474</v>
      </c>
      <c r="M23" s="103"/>
      <c r="N23" s="103"/>
      <c r="P23" s="2"/>
      <c r="Q23" s="2"/>
    </row>
    <row r="24" spans="2:17" ht="15">
      <c r="B24" s="10" t="s">
        <v>5</v>
      </c>
      <c r="C24" s="8">
        <v>148</v>
      </c>
      <c r="D24" s="7">
        <v>226</v>
      </c>
      <c r="E24" s="9">
        <f>C24-D24</f>
        <v>-78</v>
      </c>
      <c r="F24" s="8">
        <v>478</v>
      </c>
      <c r="G24" s="7">
        <v>0</v>
      </c>
      <c r="H24" s="19">
        <f>F24-G24</f>
        <v>478</v>
      </c>
      <c r="I24" s="5">
        <f t="shared" si="4"/>
        <v>330</v>
      </c>
      <c r="J24" s="4">
        <f t="shared" si="4"/>
        <v>-226</v>
      </c>
      <c r="K24" s="11">
        <f>I24-J24</f>
        <v>556</v>
      </c>
      <c r="M24" s="103"/>
      <c r="N24" s="103"/>
      <c r="P24" s="2"/>
      <c r="Q24" s="2"/>
    </row>
    <row r="25" spans="2:17" ht="15.6" thickBot="1">
      <c r="B25" s="10" t="s">
        <v>4</v>
      </c>
      <c r="C25" s="8">
        <v>2921</v>
      </c>
      <c r="D25" s="7">
        <v>5337</v>
      </c>
      <c r="E25" s="9">
        <f>C25-D25</f>
        <v>-2416</v>
      </c>
      <c r="F25" s="8">
        <v>2214</v>
      </c>
      <c r="G25" s="7">
        <v>1194</v>
      </c>
      <c r="H25" s="6">
        <f>F25-G25</f>
        <v>1020</v>
      </c>
      <c r="I25" s="5">
        <f t="shared" si="4"/>
        <v>-707</v>
      </c>
      <c r="J25" s="4">
        <f t="shared" si="4"/>
        <v>-4143</v>
      </c>
      <c r="K25" s="3">
        <f>I25-J25</f>
        <v>3436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1004</v>
      </c>
      <c r="D29" s="38">
        <v>458</v>
      </c>
      <c r="E29" s="9">
        <f>C29-D29</f>
        <v>546</v>
      </c>
      <c r="F29" s="38">
        <v>619</v>
      </c>
      <c r="G29" s="38">
        <v>240</v>
      </c>
      <c r="H29" s="9">
        <f>F29-G29</f>
        <v>379</v>
      </c>
      <c r="I29" s="5">
        <f t="shared" ref="I29:J31" si="5">F29-C29</f>
        <v>-385</v>
      </c>
      <c r="J29" s="4">
        <f t="shared" si="5"/>
        <v>-218</v>
      </c>
      <c r="K29" s="11">
        <f>I29-J29</f>
        <v>-167</v>
      </c>
      <c r="M29" s="103"/>
      <c r="N29" s="103"/>
      <c r="P29" s="2"/>
      <c r="Q29" s="2"/>
    </row>
    <row r="30" spans="2:17">
      <c r="B30" s="10" t="s">
        <v>21</v>
      </c>
      <c r="C30" s="38">
        <v>90</v>
      </c>
      <c r="D30" s="38">
        <v>146</v>
      </c>
      <c r="E30" s="9">
        <f>C30-D30</f>
        <v>-56</v>
      </c>
      <c r="F30" s="38">
        <v>90</v>
      </c>
      <c r="G30" s="38">
        <v>146</v>
      </c>
      <c r="H30" s="9">
        <f>F30-G30</f>
        <v>-56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1141</v>
      </c>
      <c r="D31" s="38">
        <v>3304</v>
      </c>
      <c r="E31" s="9">
        <f>C31-D31</f>
        <v>-2163</v>
      </c>
      <c r="F31" s="38">
        <v>963</v>
      </c>
      <c r="G31" s="38">
        <v>2690</v>
      </c>
      <c r="H31" s="9">
        <f>F31-G31</f>
        <v>-1727</v>
      </c>
      <c r="I31" s="5">
        <f t="shared" si="5"/>
        <v>-178</v>
      </c>
      <c r="J31" s="4">
        <f t="shared" si="5"/>
        <v>-614</v>
      </c>
      <c r="K31" s="3">
        <f>I31-J31</f>
        <v>436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145233</v>
      </c>
      <c r="E35" s="7">
        <v>152004</v>
      </c>
      <c r="F35" s="9">
        <f t="shared" ref="F35:F48" si="6">D35-E35</f>
        <v>-6771</v>
      </c>
      <c r="G35" s="8">
        <v>68633</v>
      </c>
      <c r="H35" s="7">
        <v>56289</v>
      </c>
      <c r="I35" s="19">
        <f t="shared" ref="I35:I48" si="7">G35-H35</f>
        <v>12344</v>
      </c>
      <c r="J35" s="5">
        <f t="shared" ref="J35:K48" si="8">G35-D35</f>
        <v>-76600</v>
      </c>
      <c r="K35" s="4">
        <f t="shared" si="8"/>
        <v>-95715</v>
      </c>
      <c r="L35" s="11">
        <f t="shared" ref="L35:L48" si="9">J35-K35</f>
        <v>19115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135480</v>
      </c>
      <c r="E37" s="7">
        <v>54056</v>
      </c>
      <c r="F37" s="9">
        <f t="shared" si="6"/>
        <v>81424</v>
      </c>
      <c r="G37" s="8">
        <v>86269</v>
      </c>
      <c r="H37" s="7">
        <v>26861</v>
      </c>
      <c r="I37" s="19">
        <f t="shared" si="7"/>
        <v>59408</v>
      </c>
      <c r="J37" s="5">
        <f t="shared" si="8"/>
        <v>-49211</v>
      </c>
      <c r="K37" s="4">
        <f t="shared" si="8"/>
        <v>-27195</v>
      </c>
      <c r="L37" s="11">
        <f t="shared" si="9"/>
        <v>-22016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80123</v>
      </c>
      <c r="E38" s="7">
        <v>122143</v>
      </c>
      <c r="F38" s="9">
        <f t="shared" si="6"/>
        <v>-42020</v>
      </c>
      <c r="G38" s="8">
        <v>35388</v>
      </c>
      <c r="H38" s="7">
        <v>23797</v>
      </c>
      <c r="I38" s="19">
        <f t="shared" si="7"/>
        <v>11591</v>
      </c>
      <c r="J38" s="5">
        <f t="shared" si="8"/>
        <v>-44735</v>
      </c>
      <c r="K38" s="4">
        <f t="shared" si="8"/>
        <v>-98346</v>
      </c>
      <c r="L38" s="11">
        <f t="shared" si="9"/>
        <v>53611</v>
      </c>
      <c r="M38" s="103"/>
      <c r="N38" s="103"/>
      <c r="P38" s="2"/>
      <c r="Q38" s="2"/>
    </row>
    <row r="39" spans="2:21">
      <c r="B39" s="95"/>
      <c r="C39" s="10" t="s">
        <v>250</v>
      </c>
      <c r="D39" s="8">
        <v>128147</v>
      </c>
      <c r="E39" s="7">
        <v>153910</v>
      </c>
      <c r="F39" s="9">
        <f t="shared" si="6"/>
        <v>-25763</v>
      </c>
      <c r="G39" s="8">
        <v>46156</v>
      </c>
      <c r="H39" s="7">
        <v>32511</v>
      </c>
      <c r="I39" s="19">
        <f t="shared" si="7"/>
        <v>13645</v>
      </c>
      <c r="J39" s="5">
        <f t="shared" si="8"/>
        <v>-81991</v>
      </c>
      <c r="K39" s="4">
        <f t="shared" si="8"/>
        <v>-121399</v>
      </c>
      <c r="L39" s="11">
        <f t="shared" si="9"/>
        <v>39408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151589</v>
      </c>
      <c r="E40" s="30">
        <v>142166</v>
      </c>
      <c r="F40" s="32">
        <f t="shared" si="6"/>
        <v>9423</v>
      </c>
      <c r="G40" s="31">
        <v>95842</v>
      </c>
      <c r="H40" s="30">
        <v>45078</v>
      </c>
      <c r="I40" s="19">
        <f t="shared" si="7"/>
        <v>50764</v>
      </c>
      <c r="J40" s="5">
        <f t="shared" si="8"/>
        <v>-55747</v>
      </c>
      <c r="K40" s="4">
        <f t="shared" si="8"/>
        <v>-97088</v>
      </c>
      <c r="L40" s="11">
        <f t="shared" si="9"/>
        <v>41341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210847</v>
      </c>
      <c r="E41" s="26">
        <v>195962</v>
      </c>
      <c r="F41" s="28">
        <f t="shared" si="6"/>
        <v>14885</v>
      </c>
      <c r="G41" s="27">
        <v>122681</v>
      </c>
      <c r="H41" s="26">
        <v>67271</v>
      </c>
      <c r="I41" s="6">
        <f t="shared" si="7"/>
        <v>55410</v>
      </c>
      <c r="J41" s="25">
        <f t="shared" si="8"/>
        <v>-88166</v>
      </c>
      <c r="K41" s="24">
        <f t="shared" si="8"/>
        <v>-128691</v>
      </c>
      <c r="L41" s="3">
        <f t="shared" si="9"/>
        <v>40525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170754</v>
      </c>
      <c r="E42" s="15">
        <v>150798</v>
      </c>
      <c r="F42" s="17">
        <f t="shared" si="6"/>
        <v>19956</v>
      </c>
      <c r="G42" s="16">
        <v>58126</v>
      </c>
      <c r="H42" s="15">
        <v>85156</v>
      </c>
      <c r="I42" s="22">
        <f t="shared" si="7"/>
        <v>-27030</v>
      </c>
      <c r="J42" s="13">
        <f t="shared" si="8"/>
        <v>-112628</v>
      </c>
      <c r="K42" s="12">
        <f t="shared" si="8"/>
        <v>-65642</v>
      </c>
      <c r="L42" s="21">
        <f t="shared" si="9"/>
        <v>-46986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235703</v>
      </c>
      <c r="E44" s="7">
        <v>46186</v>
      </c>
      <c r="F44" s="9">
        <f t="shared" si="6"/>
        <v>189517</v>
      </c>
      <c r="G44" s="8">
        <v>121440</v>
      </c>
      <c r="H44" s="7">
        <v>27717</v>
      </c>
      <c r="I44" s="19">
        <f t="shared" si="7"/>
        <v>93723</v>
      </c>
      <c r="J44" s="5">
        <f t="shared" si="8"/>
        <v>-114263</v>
      </c>
      <c r="K44" s="4">
        <f t="shared" si="8"/>
        <v>-18469</v>
      </c>
      <c r="L44" s="11">
        <f t="shared" si="9"/>
        <v>-95794</v>
      </c>
      <c r="M44" s="103"/>
      <c r="N44" s="103"/>
      <c r="P44" s="2"/>
      <c r="Q44" s="2"/>
    </row>
    <row r="45" spans="2:21">
      <c r="B45" s="84"/>
      <c r="C45" s="20" t="s">
        <v>251</v>
      </c>
      <c r="D45" s="16">
        <v>138195</v>
      </c>
      <c r="E45" s="15">
        <v>139121</v>
      </c>
      <c r="F45" s="17">
        <f t="shared" si="6"/>
        <v>-926</v>
      </c>
      <c r="G45" s="16">
        <v>25883</v>
      </c>
      <c r="H45" s="15">
        <v>35362</v>
      </c>
      <c r="I45" s="19">
        <f t="shared" si="7"/>
        <v>-9479</v>
      </c>
      <c r="J45" s="13">
        <f t="shared" si="8"/>
        <v>-112312</v>
      </c>
      <c r="K45" s="12">
        <f t="shared" si="8"/>
        <v>-103759</v>
      </c>
      <c r="L45" s="11">
        <f t="shared" si="9"/>
        <v>-8553</v>
      </c>
      <c r="M45" s="103"/>
      <c r="N45" s="103"/>
      <c r="P45" s="2"/>
      <c r="Q45" s="2"/>
    </row>
    <row r="46" spans="2:21">
      <c r="B46" s="84"/>
      <c r="C46" s="10" t="s">
        <v>249</v>
      </c>
      <c r="D46" s="16">
        <v>184815</v>
      </c>
      <c r="E46" s="15">
        <v>203475</v>
      </c>
      <c r="F46" s="17">
        <f t="shared" si="6"/>
        <v>-18660</v>
      </c>
      <c r="G46" s="16">
        <v>37864</v>
      </c>
      <c r="H46" s="15">
        <v>51972</v>
      </c>
      <c r="I46" s="19">
        <f t="shared" si="7"/>
        <v>-14108</v>
      </c>
      <c r="J46" s="13">
        <f t="shared" si="8"/>
        <v>-146951</v>
      </c>
      <c r="K46" s="12">
        <f t="shared" si="8"/>
        <v>-151503</v>
      </c>
      <c r="L46" s="11">
        <f t="shared" si="9"/>
        <v>4552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169894</v>
      </c>
      <c r="E47" s="15">
        <v>185739</v>
      </c>
      <c r="F47" s="17">
        <f t="shared" si="6"/>
        <v>-15845</v>
      </c>
      <c r="G47" s="16">
        <v>73262</v>
      </c>
      <c r="H47" s="15">
        <v>86621</v>
      </c>
      <c r="I47" s="14">
        <f t="shared" si="7"/>
        <v>-13359</v>
      </c>
      <c r="J47" s="13">
        <f t="shared" si="8"/>
        <v>-96632</v>
      </c>
      <c r="K47" s="12">
        <f t="shared" si="8"/>
        <v>-99118</v>
      </c>
      <c r="L47" s="11">
        <f t="shared" si="9"/>
        <v>2486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237020</v>
      </c>
      <c r="E48" s="7">
        <v>294151</v>
      </c>
      <c r="F48" s="9">
        <f t="shared" si="6"/>
        <v>-57131</v>
      </c>
      <c r="G48" s="8">
        <v>97304</v>
      </c>
      <c r="H48" s="7">
        <v>134123</v>
      </c>
      <c r="I48" s="6">
        <f t="shared" si="7"/>
        <v>-36819</v>
      </c>
      <c r="J48" s="5">
        <f t="shared" si="8"/>
        <v>-139716</v>
      </c>
      <c r="K48" s="4">
        <f t="shared" si="8"/>
        <v>-160028</v>
      </c>
      <c r="L48" s="3">
        <f t="shared" si="9"/>
        <v>20312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259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1272342940</v>
      </c>
      <c r="D5" s="68">
        <v>1521557603</v>
      </c>
      <c r="E5" s="72">
        <f>C5-D5</f>
        <v>-249214663</v>
      </c>
      <c r="F5" s="104">
        <f>(C9+D9)/103519884106/2</f>
        <v>0.30220410865188341</v>
      </c>
      <c r="H5" s="71" t="s">
        <v>40</v>
      </c>
      <c r="I5" s="71" t="s">
        <v>39</v>
      </c>
      <c r="J5" s="108">
        <f>I6-H6</f>
        <v>0</v>
      </c>
      <c r="K5" s="109" t="s">
        <v>52</v>
      </c>
      <c r="L5" s="77">
        <v>10499.36</v>
      </c>
      <c r="M5" s="103"/>
      <c r="N5" s="103"/>
    </row>
    <row r="6" spans="2:17" ht="15.6" thickBot="1">
      <c r="B6" s="10" t="s">
        <v>38</v>
      </c>
      <c r="C6" s="69">
        <v>4926298633</v>
      </c>
      <c r="D6" s="68">
        <v>5042222938</v>
      </c>
      <c r="E6" s="70">
        <f>C6-D6</f>
        <v>-115924305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916606455</v>
      </c>
      <c r="D7" s="68">
        <v>1928485325</v>
      </c>
      <c r="E7" s="67">
        <f>C7-D7</f>
        <v>-1011878870</v>
      </c>
      <c r="F7" s="106"/>
      <c r="H7" s="113"/>
      <c r="I7" s="113"/>
      <c r="J7" s="108"/>
      <c r="K7" s="111"/>
      <c r="L7" s="11">
        <v>10424</v>
      </c>
      <c r="M7" s="103"/>
      <c r="N7" s="103"/>
      <c r="P7" s="66"/>
      <c r="Q7" s="2"/>
    </row>
    <row r="8" spans="2:17" ht="15.6" thickBot="1">
      <c r="B8" s="10" t="s">
        <v>4</v>
      </c>
      <c r="C8" s="65">
        <v>22873843808</v>
      </c>
      <c r="D8" s="64">
        <v>24086910906</v>
      </c>
      <c r="E8" s="63">
        <f>C8-D8</f>
        <v>-1213067098</v>
      </c>
      <c r="F8" s="106"/>
      <c r="K8" s="62"/>
      <c r="L8" s="115">
        <f>L7-L5</f>
        <v>-75.360000000000582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29989091836</v>
      </c>
      <c r="D9" s="60">
        <f>D5+D6+D7+D8</f>
        <v>32579176772</v>
      </c>
      <c r="E9" s="59">
        <f>E5+E6+E7+E8</f>
        <v>-2590084936</v>
      </c>
      <c r="F9" s="107"/>
      <c r="H9" s="114" t="s">
        <v>36</v>
      </c>
      <c r="I9" s="114"/>
      <c r="J9" s="58" t="s">
        <v>215</v>
      </c>
      <c r="K9" s="57" t="s">
        <v>258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7455</v>
      </c>
      <c r="D13" s="7">
        <v>11255</v>
      </c>
      <c r="E13" s="9">
        <f t="shared" ref="E13:E19" si="0">C13-D13</f>
        <v>-3800</v>
      </c>
      <c r="F13" s="8">
        <v>7869</v>
      </c>
      <c r="G13" s="7">
        <v>10599</v>
      </c>
      <c r="H13" s="19">
        <f t="shared" ref="H13:H19" si="1">F13-G13</f>
        <v>-2730</v>
      </c>
      <c r="I13" s="5">
        <f t="shared" ref="I13:J19" si="2">F13-C13</f>
        <v>414</v>
      </c>
      <c r="J13" s="4">
        <f t="shared" si="2"/>
        <v>-656</v>
      </c>
      <c r="K13" s="11">
        <f t="shared" ref="K13:K19" si="3">I13-J13</f>
        <v>1070</v>
      </c>
      <c r="M13" s="103"/>
      <c r="N13" s="103"/>
      <c r="P13" s="2"/>
      <c r="Q13" s="2"/>
    </row>
    <row r="14" spans="2:17" ht="15">
      <c r="B14" s="10" t="s">
        <v>5</v>
      </c>
      <c r="C14" s="8">
        <v>2496</v>
      </c>
      <c r="D14" s="7">
        <v>32517</v>
      </c>
      <c r="E14" s="9">
        <f t="shared" si="0"/>
        <v>-30021</v>
      </c>
      <c r="F14" s="8">
        <v>2566</v>
      </c>
      <c r="G14" s="7">
        <v>32572</v>
      </c>
      <c r="H14" s="19">
        <f t="shared" si="1"/>
        <v>-30006</v>
      </c>
      <c r="I14" s="5">
        <f t="shared" si="2"/>
        <v>70</v>
      </c>
      <c r="J14" s="4">
        <f t="shared" si="2"/>
        <v>55</v>
      </c>
      <c r="K14" s="11">
        <f t="shared" si="3"/>
        <v>15</v>
      </c>
      <c r="M14" s="103"/>
      <c r="N14" s="103"/>
      <c r="P14" s="2"/>
      <c r="Q14" s="2"/>
    </row>
    <row r="15" spans="2:17" ht="15">
      <c r="B15" s="53" t="s">
        <v>4</v>
      </c>
      <c r="C15" s="51">
        <v>63079</v>
      </c>
      <c r="D15" s="50">
        <v>19796</v>
      </c>
      <c r="E15" s="52">
        <f t="shared" si="0"/>
        <v>43283</v>
      </c>
      <c r="F15" s="51">
        <v>61399</v>
      </c>
      <c r="G15" s="50">
        <v>20729</v>
      </c>
      <c r="H15" s="49">
        <f t="shared" si="1"/>
        <v>40670</v>
      </c>
      <c r="I15" s="47">
        <f t="shared" si="2"/>
        <v>-1680</v>
      </c>
      <c r="J15" s="46">
        <f t="shared" si="2"/>
        <v>933</v>
      </c>
      <c r="K15" s="11">
        <f t="shared" si="3"/>
        <v>-2613</v>
      </c>
      <c r="M15" s="103"/>
      <c r="N15" s="103"/>
      <c r="P15" s="2"/>
      <c r="Q15" s="2"/>
    </row>
    <row r="16" spans="2:17">
      <c r="B16" s="20" t="s">
        <v>248</v>
      </c>
      <c r="C16" s="51">
        <v>34030</v>
      </c>
      <c r="D16" s="50">
        <v>39268</v>
      </c>
      <c r="E16" s="52">
        <f t="shared" si="0"/>
        <v>-5238</v>
      </c>
      <c r="F16" s="51">
        <v>33045</v>
      </c>
      <c r="G16" s="50">
        <v>39517</v>
      </c>
      <c r="H16" s="49">
        <f t="shared" si="1"/>
        <v>-6472</v>
      </c>
      <c r="I16" s="47">
        <f t="shared" si="2"/>
        <v>-985</v>
      </c>
      <c r="J16" s="46">
        <f t="shared" si="2"/>
        <v>249</v>
      </c>
      <c r="K16" s="11">
        <f t="shared" si="3"/>
        <v>-1234</v>
      </c>
      <c r="M16" s="103"/>
      <c r="N16" s="103"/>
      <c r="P16" s="2"/>
      <c r="Q16" s="2"/>
    </row>
    <row r="17" spans="2:17">
      <c r="B17" s="53" t="s">
        <v>255</v>
      </c>
      <c r="C17" s="51">
        <v>44893</v>
      </c>
      <c r="D17" s="50">
        <v>45143</v>
      </c>
      <c r="E17" s="52">
        <f t="shared" si="0"/>
        <v>-250</v>
      </c>
      <c r="F17" s="51">
        <v>44296</v>
      </c>
      <c r="G17" s="50">
        <v>45686</v>
      </c>
      <c r="H17" s="49">
        <f t="shared" si="1"/>
        <v>-1390</v>
      </c>
      <c r="I17" s="47">
        <f t="shared" si="2"/>
        <v>-597</v>
      </c>
      <c r="J17" s="46">
        <f t="shared" si="2"/>
        <v>543</v>
      </c>
      <c r="K17" s="11">
        <f t="shared" si="3"/>
        <v>-1140</v>
      </c>
      <c r="M17" s="103"/>
      <c r="N17" s="103"/>
      <c r="P17" s="2"/>
      <c r="Q17" s="2"/>
    </row>
    <row r="18" spans="2:17" ht="30">
      <c r="B18" s="48" t="s">
        <v>1</v>
      </c>
      <c r="C18" s="8">
        <v>37681</v>
      </c>
      <c r="D18" s="7">
        <v>43875</v>
      </c>
      <c r="E18" s="9">
        <f t="shared" si="0"/>
        <v>-6194</v>
      </c>
      <c r="F18" s="8">
        <v>36576</v>
      </c>
      <c r="G18" s="7">
        <v>43938</v>
      </c>
      <c r="H18" s="19">
        <f t="shared" si="1"/>
        <v>-7362</v>
      </c>
      <c r="I18" s="47">
        <f t="shared" si="2"/>
        <v>-1105</v>
      </c>
      <c r="J18" s="46">
        <f t="shared" si="2"/>
        <v>63</v>
      </c>
      <c r="K18" s="11">
        <f t="shared" si="3"/>
        <v>-1168</v>
      </c>
      <c r="M18" s="103"/>
      <c r="N18" s="103"/>
      <c r="P18" s="2"/>
      <c r="Q18" s="2"/>
    </row>
    <row r="19" spans="2:17" ht="15.6" thickBot="1">
      <c r="B19" s="10" t="s">
        <v>0</v>
      </c>
      <c r="C19" s="8">
        <v>54765</v>
      </c>
      <c r="D19" s="7">
        <v>53034</v>
      </c>
      <c r="E19" s="9">
        <f t="shared" si="0"/>
        <v>1731</v>
      </c>
      <c r="F19" s="8">
        <v>54636</v>
      </c>
      <c r="G19" s="7">
        <v>53418</v>
      </c>
      <c r="H19" s="6">
        <f t="shared" si="1"/>
        <v>1218</v>
      </c>
      <c r="I19" s="45">
        <f t="shared" si="2"/>
        <v>-129</v>
      </c>
      <c r="J19" s="4">
        <f t="shared" si="2"/>
        <v>384</v>
      </c>
      <c r="K19" s="3">
        <f t="shared" si="3"/>
        <v>-513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9198</v>
      </c>
      <c r="D23" s="7">
        <v>4845</v>
      </c>
      <c r="E23" s="9">
        <f>C23-D23</f>
        <v>4353</v>
      </c>
      <c r="F23" s="8">
        <v>8504</v>
      </c>
      <c r="G23" s="7">
        <v>4938</v>
      </c>
      <c r="H23" s="19">
        <f>F23-G23</f>
        <v>3566</v>
      </c>
      <c r="I23" s="5">
        <f t="shared" ref="I23:J25" si="4">F23-C23</f>
        <v>-694</v>
      </c>
      <c r="J23" s="4">
        <f t="shared" si="4"/>
        <v>93</v>
      </c>
      <c r="K23" s="11">
        <f>I23-J23</f>
        <v>-787</v>
      </c>
      <c r="M23" s="103"/>
      <c r="N23" s="103"/>
      <c r="P23" s="2"/>
      <c r="Q23" s="2"/>
    </row>
    <row r="24" spans="2:17" ht="15">
      <c r="B24" s="10" t="s">
        <v>5</v>
      </c>
      <c r="C24" s="8">
        <v>478</v>
      </c>
      <c r="D24" s="7">
        <v>0</v>
      </c>
      <c r="E24" s="9">
        <f>C24-D24</f>
        <v>478</v>
      </c>
      <c r="F24" s="8">
        <v>458</v>
      </c>
      <c r="G24" s="7">
        <v>0</v>
      </c>
      <c r="H24" s="19">
        <f>F24-G24</f>
        <v>458</v>
      </c>
      <c r="I24" s="5">
        <f t="shared" si="4"/>
        <v>-20</v>
      </c>
      <c r="J24" s="4">
        <f t="shared" si="4"/>
        <v>0</v>
      </c>
      <c r="K24" s="11">
        <f>I24-J24</f>
        <v>-20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2214</v>
      </c>
      <c r="D25" s="7">
        <v>1194</v>
      </c>
      <c r="E25" s="9">
        <f>C25-D25</f>
        <v>1020</v>
      </c>
      <c r="F25" s="8">
        <v>2074</v>
      </c>
      <c r="G25" s="7">
        <v>1638</v>
      </c>
      <c r="H25" s="6">
        <f>F25-G25</f>
        <v>436</v>
      </c>
      <c r="I25" s="5">
        <f t="shared" si="4"/>
        <v>-140</v>
      </c>
      <c r="J25" s="4">
        <f t="shared" si="4"/>
        <v>444</v>
      </c>
      <c r="K25" s="3">
        <f>I25-J25</f>
        <v>-584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619</v>
      </c>
      <c r="D29" s="38">
        <v>240</v>
      </c>
      <c r="E29" s="9">
        <f>C29-D29</f>
        <v>379</v>
      </c>
      <c r="F29" s="38">
        <v>593</v>
      </c>
      <c r="G29" s="38">
        <v>360</v>
      </c>
      <c r="H29" s="9">
        <f>F29-G29</f>
        <v>233</v>
      </c>
      <c r="I29" s="5">
        <f t="shared" ref="I29:J31" si="5">F29-C29</f>
        <v>-26</v>
      </c>
      <c r="J29" s="4">
        <f t="shared" si="5"/>
        <v>120</v>
      </c>
      <c r="K29" s="11">
        <f>I29-J29</f>
        <v>-146</v>
      </c>
      <c r="M29" s="103"/>
      <c r="N29" s="103"/>
      <c r="P29" s="2"/>
      <c r="Q29" s="2"/>
    </row>
    <row r="30" spans="2:17">
      <c r="B30" s="10" t="s">
        <v>21</v>
      </c>
      <c r="C30" s="38">
        <v>90</v>
      </c>
      <c r="D30" s="38">
        <v>146</v>
      </c>
      <c r="E30" s="9">
        <f>C30-D30</f>
        <v>-56</v>
      </c>
      <c r="F30" s="38">
        <v>90</v>
      </c>
      <c r="G30" s="38">
        <v>146</v>
      </c>
      <c r="H30" s="9">
        <f>F30-G30</f>
        <v>-56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963</v>
      </c>
      <c r="D31" s="38">
        <v>2690</v>
      </c>
      <c r="E31" s="9">
        <f>C31-D31</f>
        <v>-1727</v>
      </c>
      <c r="F31" s="38">
        <v>966</v>
      </c>
      <c r="G31" s="38">
        <v>2704</v>
      </c>
      <c r="H31" s="9">
        <f>F31-G31</f>
        <v>-1738</v>
      </c>
      <c r="I31" s="5">
        <f t="shared" si="5"/>
        <v>3</v>
      </c>
      <c r="J31" s="4">
        <f t="shared" si="5"/>
        <v>14</v>
      </c>
      <c r="K31" s="3">
        <f>I31-J31</f>
        <v>-11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68633</v>
      </c>
      <c r="E35" s="7">
        <v>56289</v>
      </c>
      <c r="F35" s="9">
        <f t="shared" ref="F35:F48" si="6">D35-E35</f>
        <v>12344</v>
      </c>
      <c r="G35" s="8">
        <v>79971</v>
      </c>
      <c r="H35" s="7">
        <v>69416</v>
      </c>
      <c r="I35" s="19">
        <f t="shared" ref="I35:I48" si="7">G35-H35</f>
        <v>10555</v>
      </c>
      <c r="J35" s="5">
        <f t="shared" ref="J35:K48" si="8">G35-D35</f>
        <v>11338</v>
      </c>
      <c r="K35" s="4">
        <f t="shared" si="8"/>
        <v>13127</v>
      </c>
      <c r="L35" s="11">
        <f t="shared" ref="L35:L48" si="9">J35-K35</f>
        <v>-1789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86269</v>
      </c>
      <c r="E37" s="7">
        <v>26861</v>
      </c>
      <c r="F37" s="9">
        <f t="shared" si="6"/>
        <v>59408</v>
      </c>
      <c r="G37" s="8">
        <v>92572</v>
      </c>
      <c r="H37" s="7">
        <v>30082</v>
      </c>
      <c r="I37" s="19">
        <f t="shared" si="7"/>
        <v>62490</v>
      </c>
      <c r="J37" s="5">
        <f t="shared" si="8"/>
        <v>6303</v>
      </c>
      <c r="K37" s="4">
        <f t="shared" si="8"/>
        <v>3221</v>
      </c>
      <c r="L37" s="11">
        <f t="shared" si="9"/>
        <v>3082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35388</v>
      </c>
      <c r="E38" s="7">
        <v>23797</v>
      </c>
      <c r="F38" s="9">
        <f t="shared" si="6"/>
        <v>11591</v>
      </c>
      <c r="G38" s="8">
        <v>36662</v>
      </c>
      <c r="H38" s="7">
        <v>26943</v>
      </c>
      <c r="I38" s="19">
        <f t="shared" si="7"/>
        <v>9719</v>
      </c>
      <c r="J38" s="5">
        <f t="shared" si="8"/>
        <v>1274</v>
      </c>
      <c r="K38" s="4">
        <f t="shared" si="8"/>
        <v>3146</v>
      </c>
      <c r="L38" s="11">
        <f t="shared" si="9"/>
        <v>-1872</v>
      </c>
      <c r="M38" s="103"/>
      <c r="N38" s="103"/>
      <c r="P38" s="2"/>
      <c r="Q38" s="2"/>
    </row>
    <row r="39" spans="2:21">
      <c r="B39" s="95"/>
      <c r="C39" s="10" t="s">
        <v>256</v>
      </c>
      <c r="D39" s="8">
        <v>46156</v>
      </c>
      <c r="E39" s="7">
        <v>32511</v>
      </c>
      <c r="F39" s="9">
        <f t="shared" si="6"/>
        <v>13645</v>
      </c>
      <c r="G39" s="8">
        <v>48103</v>
      </c>
      <c r="H39" s="7">
        <v>37536</v>
      </c>
      <c r="I39" s="19">
        <f t="shared" si="7"/>
        <v>10567</v>
      </c>
      <c r="J39" s="5">
        <f t="shared" si="8"/>
        <v>1947</v>
      </c>
      <c r="K39" s="4">
        <f t="shared" si="8"/>
        <v>5025</v>
      </c>
      <c r="L39" s="11">
        <f t="shared" si="9"/>
        <v>-3078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95842</v>
      </c>
      <c r="E40" s="30">
        <v>45078</v>
      </c>
      <c r="F40" s="32">
        <f t="shared" si="6"/>
        <v>50764</v>
      </c>
      <c r="G40" s="31">
        <v>103176</v>
      </c>
      <c r="H40" s="30">
        <v>50559</v>
      </c>
      <c r="I40" s="19">
        <f t="shared" si="7"/>
        <v>52617</v>
      </c>
      <c r="J40" s="5">
        <f t="shared" si="8"/>
        <v>7334</v>
      </c>
      <c r="K40" s="4">
        <f t="shared" si="8"/>
        <v>5481</v>
      </c>
      <c r="L40" s="11">
        <f t="shared" si="9"/>
        <v>1853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122681</v>
      </c>
      <c r="E41" s="26">
        <v>67271</v>
      </c>
      <c r="F41" s="28">
        <f t="shared" si="6"/>
        <v>55410</v>
      </c>
      <c r="G41" s="27">
        <v>133141</v>
      </c>
      <c r="H41" s="26">
        <v>78284</v>
      </c>
      <c r="I41" s="6">
        <f t="shared" si="7"/>
        <v>54857</v>
      </c>
      <c r="J41" s="25">
        <f t="shared" si="8"/>
        <v>10460</v>
      </c>
      <c r="K41" s="24">
        <f t="shared" si="8"/>
        <v>11013</v>
      </c>
      <c r="L41" s="3">
        <f t="shared" si="9"/>
        <v>-553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58126</v>
      </c>
      <c r="E42" s="15">
        <v>85156</v>
      </c>
      <c r="F42" s="17">
        <f t="shared" si="6"/>
        <v>-27030</v>
      </c>
      <c r="G42" s="16">
        <v>94902</v>
      </c>
      <c r="H42" s="15">
        <v>94670</v>
      </c>
      <c r="I42" s="22">
        <f t="shared" si="7"/>
        <v>232</v>
      </c>
      <c r="J42" s="13">
        <f t="shared" si="8"/>
        <v>36776</v>
      </c>
      <c r="K42" s="12">
        <f t="shared" si="8"/>
        <v>9514</v>
      </c>
      <c r="L42" s="21">
        <f t="shared" si="9"/>
        <v>27262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121440</v>
      </c>
      <c r="E44" s="7">
        <v>27717</v>
      </c>
      <c r="F44" s="9">
        <f t="shared" si="6"/>
        <v>93723</v>
      </c>
      <c r="G44" s="8">
        <v>141546</v>
      </c>
      <c r="H44" s="7">
        <v>29478</v>
      </c>
      <c r="I44" s="19">
        <f t="shared" si="7"/>
        <v>112068</v>
      </c>
      <c r="J44" s="5">
        <f t="shared" si="8"/>
        <v>20106</v>
      </c>
      <c r="K44" s="4">
        <f t="shared" si="8"/>
        <v>1761</v>
      </c>
      <c r="L44" s="11">
        <f t="shared" si="9"/>
        <v>18345</v>
      </c>
      <c r="M44" s="103"/>
      <c r="N44" s="103"/>
      <c r="P44" s="2"/>
      <c r="Q44" s="2"/>
    </row>
    <row r="45" spans="2:21">
      <c r="B45" s="84"/>
      <c r="C45" s="20" t="s">
        <v>257</v>
      </c>
      <c r="D45" s="16">
        <v>25883</v>
      </c>
      <c r="E45" s="15">
        <v>35362</v>
      </c>
      <c r="F45" s="17">
        <f t="shared" si="6"/>
        <v>-9479</v>
      </c>
      <c r="G45" s="16">
        <v>22515</v>
      </c>
      <c r="H45" s="15">
        <v>39968</v>
      </c>
      <c r="I45" s="19">
        <f t="shared" si="7"/>
        <v>-17453</v>
      </c>
      <c r="J45" s="13">
        <f t="shared" si="8"/>
        <v>-3368</v>
      </c>
      <c r="K45" s="12">
        <f t="shared" si="8"/>
        <v>4606</v>
      </c>
      <c r="L45" s="11">
        <f t="shared" si="9"/>
        <v>-7974</v>
      </c>
      <c r="M45" s="103"/>
      <c r="N45" s="103"/>
      <c r="P45" s="2"/>
      <c r="Q45" s="2"/>
    </row>
    <row r="46" spans="2:21">
      <c r="B46" s="84"/>
      <c r="C46" s="10" t="s">
        <v>249</v>
      </c>
      <c r="D46" s="16">
        <v>37864</v>
      </c>
      <c r="E46" s="15">
        <v>51972</v>
      </c>
      <c r="F46" s="17">
        <f t="shared" si="6"/>
        <v>-14108</v>
      </c>
      <c r="G46" s="16">
        <v>36073</v>
      </c>
      <c r="H46" s="15">
        <v>59829</v>
      </c>
      <c r="I46" s="19">
        <f t="shared" si="7"/>
        <v>-23756</v>
      </c>
      <c r="J46" s="13">
        <f t="shared" si="8"/>
        <v>-1791</v>
      </c>
      <c r="K46" s="12">
        <f t="shared" si="8"/>
        <v>7857</v>
      </c>
      <c r="L46" s="11">
        <f t="shared" si="9"/>
        <v>-9648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73262</v>
      </c>
      <c r="E47" s="15">
        <v>86621</v>
      </c>
      <c r="F47" s="17">
        <f t="shared" si="6"/>
        <v>-13359</v>
      </c>
      <c r="G47" s="16">
        <v>97182</v>
      </c>
      <c r="H47" s="15">
        <v>117544</v>
      </c>
      <c r="I47" s="14">
        <f t="shared" si="7"/>
        <v>-20362</v>
      </c>
      <c r="J47" s="13">
        <f t="shared" si="8"/>
        <v>23920</v>
      </c>
      <c r="K47" s="12">
        <f t="shared" si="8"/>
        <v>30923</v>
      </c>
      <c r="L47" s="11">
        <f t="shared" si="9"/>
        <v>-7003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97304</v>
      </c>
      <c r="E48" s="7">
        <v>134123</v>
      </c>
      <c r="F48" s="9">
        <f t="shared" si="6"/>
        <v>-36819</v>
      </c>
      <c r="G48" s="8">
        <v>128429</v>
      </c>
      <c r="H48" s="7">
        <v>183798</v>
      </c>
      <c r="I48" s="6">
        <f t="shared" si="7"/>
        <v>-55369</v>
      </c>
      <c r="J48" s="5">
        <f t="shared" si="8"/>
        <v>31125</v>
      </c>
      <c r="K48" s="4">
        <f t="shared" si="8"/>
        <v>49675</v>
      </c>
      <c r="L48" s="3">
        <f t="shared" si="9"/>
        <v>-18550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263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1418141660</v>
      </c>
      <c r="D5" s="68">
        <v>798695470</v>
      </c>
      <c r="E5" s="72">
        <f>C5-D5</f>
        <v>619446190</v>
      </c>
      <c r="F5" s="104">
        <f>(C9+D9)/85631515057/2</f>
        <v>0.30043056114183497</v>
      </c>
      <c r="H5" s="71" t="s">
        <v>40</v>
      </c>
      <c r="I5" s="71" t="s">
        <v>39</v>
      </c>
      <c r="J5" s="108">
        <f>I6-H6</f>
        <v>0</v>
      </c>
      <c r="K5" s="116" t="s">
        <v>155</v>
      </c>
      <c r="L5" s="77">
        <v>10436.700000000001</v>
      </c>
      <c r="M5" s="103"/>
      <c r="N5" s="103"/>
    </row>
    <row r="6" spans="2:17" ht="15.6" thickBot="1">
      <c r="B6" s="10" t="s">
        <v>38</v>
      </c>
      <c r="C6" s="69">
        <v>4321852305</v>
      </c>
      <c r="D6" s="68">
        <v>3969754997</v>
      </c>
      <c r="E6" s="70">
        <f>C6-D6</f>
        <v>352097308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719291170</v>
      </c>
      <c r="D7" s="68">
        <v>1581481793</v>
      </c>
      <c r="E7" s="67">
        <f>C7-D7</f>
        <v>-862190623</v>
      </c>
      <c r="F7" s="106"/>
      <c r="H7" s="113"/>
      <c r="I7" s="113"/>
      <c r="J7" s="108"/>
      <c r="K7" s="111"/>
      <c r="L7" s="11">
        <v>10380</v>
      </c>
      <c r="M7" s="103"/>
      <c r="N7" s="103"/>
      <c r="P7" s="66"/>
      <c r="Q7" s="2"/>
    </row>
    <row r="8" spans="2:17" ht="15.6" thickBot="1">
      <c r="B8" s="10" t="s">
        <v>4</v>
      </c>
      <c r="C8" s="65">
        <v>16924721938</v>
      </c>
      <c r="D8" s="64">
        <v>21718708907</v>
      </c>
      <c r="E8" s="63">
        <f>C8-D8</f>
        <v>-4793986969</v>
      </c>
      <c r="F8" s="106"/>
      <c r="K8" s="62"/>
      <c r="L8" s="115">
        <f>L7-L5</f>
        <v>-56.700000000000728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23384007073</v>
      </c>
      <c r="D9" s="60">
        <f>D5+D6+D7+D8</f>
        <v>28068641167</v>
      </c>
      <c r="E9" s="59">
        <f>E5+E6+E7+E8</f>
        <v>-4684634094</v>
      </c>
      <c r="F9" s="107"/>
      <c r="H9" s="114" t="s">
        <v>36</v>
      </c>
      <c r="I9" s="114"/>
      <c r="J9" s="81" t="s">
        <v>57</v>
      </c>
      <c r="K9" s="57" t="s">
        <v>262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7869</v>
      </c>
      <c r="D13" s="7">
        <v>10599</v>
      </c>
      <c r="E13" s="9">
        <f t="shared" ref="E13:E19" si="0">C13-D13</f>
        <v>-2730</v>
      </c>
      <c r="F13" s="8">
        <v>8818</v>
      </c>
      <c r="G13" s="7">
        <v>11290</v>
      </c>
      <c r="H13" s="19">
        <f t="shared" ref="H13:H19" si="1">F13-G13</f>
        <v>-2472</v>
      </c>
      <c r="I13" s="5">
        <f t="shared" ref="I13:J19" si="2">F13-C13</f>
        <v>949</v>
      </c>
      <c r="J13" s="4">
        <f t="shared" si="2"/>
        <v>691</v>
      </c>
      <c r="K13" s="11">
        <f t="shared" ref="K13:K19" si="3">I13-J13</f>
        <v>258</v>
      </c>
      <c r="M13" s="103"/>
      <c r="N13" s="103"/>
      <c r="P13" s="2"/>
      <c r="Q13" s="2"/>
    </row>
    <row r="14" spans="2:17" ht="15">
      <c r="B14" s="10" t="s">
        <v>5</v>
      </c>
      <c r="C14" s="8">
        <v>2566</v>
      </c>
      <c r="D14" s="7">
        <v>32572</v>
      </c>
      <c r="E14" s="9">
        <f t="shared" si="0"/>
        <v>-30006</v>
      </c>
      <c r="F14" s="8">
        <v>2515</v>
      </c>
      <c r="G14" s="7">
        <v>33189</v>
      </c>
      <c r="H14" s="19">
        <f t="shared" si="1"/>
        <v>-30674</v>
      </c>
      <c r="I14" s="5">
        <f t="shared" si="2"/>
        <v>-51</v>
      </c>
      <c r="J14" s="4">
        <f t="shared" si="2"/>
        <v>617</v>
      </c>
      <c r="K14" s="11">
        <f t="shared" si="3"/>
        <v>-668</v>
      </c>
      <c r="M14" s="103"/>
      <c r="N14" s="103"/>
      <c r="P14" s="2"/>
      <c r="Q14" s="2"/>
    </row>
    <row r="15" spans="2:17" ht="15">
      <c r="B15" s="53" t="s">
        <v>4</v>
      </c>
      <c r="C15" s="51">
        <v>61399</v>
      </c>
      <c r="D15" s="50">
        <v>20729</v>
      </c>
      <c r="E15" s="52">
        <f t="shared" si="0"/>
        <v>40670</v>
      </c>
      <c r="F15" s="51">
        <v>59939</v>
      </c>
      <c r="G15" s="50">
        <v>21774</v>
      </c>
      <c r="H15" s="49">
        <f t="shared" si="1"/>
        <v>38165</v>
      </c>
      <c r="I15" s="47">
        <f t="shared" si="2"/>
        <v>-1460</v>
      </c>
      <c r="J15" s="46">
        <f t="shared" si="2"/>
        <v>1045</v>
      </c>
      <c r="K15" s="11">
        <f t="shared" si="3"/>
        <v>-2505</v>
      </c>
      <c r="M15" s="103"/>
      <c r="N15" s="103"/>
      <c r="P15" s="2"/>
      <c r="Q15" s="2"/>
    </row>
    <row r="16" spans="2:17">
      <c r="B16" s="20" t="s">
        <v>248</v>
      </c>
      <c r="C16" s="51">
        <v>33045</v>
      </c>
      <c r="D16" s="50">
        <v>39517</v>
      </c>
      <c r="E16" s="52">
        <f t="shared" si="0"/>
        <v>-6472</v>
      </c>
      <c r="F16" s="51">
        <v>33086</v>
      </c>
      <c r="G16" s="50">
        <v>42112</v>
      </c>
      <c r="H16" s="49">
        <f t="shared" si="1"/>
        <v>-9026</v>
      </c>
      <c r="I16" s="47">
        <f t="shared" si="2"/>
        <v>41</v>
      </c>
      <c r="J16" s="46">
        <f t="shared" si="2"/>
        <v>2595</v>
      </c>
      <c r="K16" s="11">
        <f t="shared" si="3"/>
        <v>-2554</v>
      </c>
      <c r="M16" s="103"/>
      <c r="N16" s="103"/>
      <c r="P16" s="2"/>
      <c r="Q16" s="2"/>
    </row>
    <row r="17" spans="2:17">
      <c r="B17" s="53" t="s">
        <v>255</v>
      </c>
      <c r="C17" s="51">
        <v>44296</v>
      </c>
      <c r="D17" s="50">
        <v>45686</v>
      </c>
      <c r="E17" s="52">
        <f t="shared" si="0"/>
        <v>-1390</v>
      </c>
      <c r="F17" s="51">
        <v>42876</v>
      </c>
      <c r="G17" s="50">
        <v>47808</v>
      </c>
      <c r="H17" s="49">
        <f t="shared" si="1"/>
        <v>-4932</v>
      </c>
      <c r="I17" s="47">
        <f t="shared" si="2"/>
        <v>-1420</v>
      </c>
      <c r="J17" s="46">
        <f t="shared" si="2"/>
        <v>2122</v>
      </c>
      <c r="K17" s="11">
        <f t="shared" si="3"/>
        <v>-3542</v>
      </c>
      <c r="M17" s="103"/>
      <c r="N17" s="103"/>
      <c r="P17" s="2"/>
      <c r="Q17" s="2"/>
    </row>
    <row r="18" spans="2:17" ht="30">
      <c r="B18" s="48" t="s">
        <v>1</v>
      </c>
      <c r="C18" s="8">
        <v>36576</v>
      </c>
      <c r="D18" s="7">
        <v>43938</v>
      </c>
      <c r="E18" s="9">
        <f t="shared" si="0"/>
        <v>-7362</v>
      </c>
      <c r="F18" s="8">
        <v>36487</v>
      </c>
      <c r="G18" s="7">
        <v>45087</v>
      </c>
      <c r="H18" s="19">
        <f t="shared" si="1"/>
        <v>-8600</v>
      </c>
      <c r="I18" s="47">
        <f t="shared" si="2"/>
        <v>-89</v>
      </c>
      <c r="J18" s="46">
        <f t="shared" si="2"/>
        <v>1149</v>
      </c>
      <c r="K18" s="11">
        <f t="shared" si="3"/>
        <v>-1238</v>
      </c>
      <c r="M18" s="103"/>
      <c r="N18" s="103"/>
      <c r="P18" s="2"/>
      <c r="Q18" s="2"/>
    </row>
    <row r="19" spans="2:17" ht="15.6" thickBot="1">
      <c r="B19" s="10" t="s">
        <v>0</v>
      </c>
      <c r="C19" s="8">
        <v>54636</v>
      </c>
      <c r="D19" s="7">
        <v>53418</v>
      </c>
      <c r="E19" s="9">
        <f t="shared" si="0"/>
        <v>1218</v>
      </c>
      <c r="F19" s="8">
        <v>54182</v>
      </c>
      <c r="G19" s="7">
        <v>55919</v>
      </c>
      <c r="H19" s="6">
        <f t="shared" si="1"/>
        <v>-1737</v>
      </c>
      <c r="I19" s="45">
        <f t="shared" si="2"/>
        <v>-454</v>
      </c>
      <c r="J19" s="4">
        <f t="shared" si="2"/>
        <v>2501</v>
      </c>
      <c r="K19" s="3">
        <f t="shared" si="3"/>
        <v>-2955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8504</v>
      </c>
      <c r="D23" s="7">
        <v>4938</v>
      </c>
      <c r="E23" s="9">
        <f>C23-D23</f>
        <v>3566</v>
      </c>
      <c r="F23" s="8">
        <v>7031</v>
      </c>
      <c r="G23" s="7">
        <v>6218</v>
      </c>
      <c r="H23" s="19">
        <f>F23-G23</f>
        <v>813</v>
      </c>
      <c r="I23" s="5">
        <f t="shared" ref="I23:J25" si="4">F23-C23</f>
        <v>-1473</v>
      </c>
      <c r="J23" s="4">
        <f t="shared" si="4"/>
        <v>1280</v>
      </c>
      <c r="K23" s="11">
        <f>I23-J23</f>
        <v>-2753</v>
      </c>
      <c r="M23" s="103"/>
      <c r="N23" s="103"/>
      <c r="P23" s="2"/>
      <c r="Q23" s="2"/>
    </row>
    <row r="24" spans="2:17" ht="15">
      <c r="B24" s="10" t="s">
        <v>5</v>
      </c>
      <c r="C24" s="8">
        <v>458</v>
      </c>
      <c r="D24" s="7">
        <v>0</v>
      </c>
      <c r="E24" s="9">
        <f>C24-D24</f>
        <v>458</v>
      </c>
      <c r="F24" s="8">
        <v>463</v>
      </c>
      <c r="G24" s="7">
        <v>0</v>
      </c>
      <c r="H24" s="19">
        <f>F24-G24</f>
        <v>463</v>
      </c>
      <c r="I24" s="5">
        <f t="shared" si="4"/>
        <v>5</v>
      </c>
      <c r="J24" s="4">
        <f t="shared" si="4"/>
        <v>0</v>
      </c>
      <c r="K24" s="11">
        <f>I24-J24</f>
        <v>5</v>
      </c>
      <c r="M24" s="103"/>
      <c r="N24" s="103"/>
      <c r="P24" s="2"/>
      <c r="Q24" s="2"/>
    </row>
    <row r="25" spans="2:17" ht="15.6" thickBot="1">
      <c r="B25" s="10" t="s">
        <v>4</v>
      </c>
      <c r="C25" s="8">
        <v>2074</v>
      </c>
      <c r="D25" s="7">
        <v>1638</v>
      </c>
      <c r="E25" s="9">
        <f>C25-D25</f>
        <v>436</v>
      </c>
      <c r="F25" s="8">
        <v>2082</v>
      </c>
      <c r="G25" s="7">
        <v>2711</v>
      </c>
      <c r="H25" s="6">
        <f>F25-G25</f>
        <v>-629</v>
      </c>
      <c r="I25" s="5">
        <f t="shared" si="4"/>
        <v>8</v>
      </c>
      <c r="J25" s="4">
        <f t="shared" si="4"/>
        <v>1073</v>
      </c>
      <c r="K25" s="3">
        <f>I25-J25</f>
        <v>-1065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593</v>
      </c>
      <c r="D29" s="38">
        <v>360</v>
      </c>
      <c r="E29" s="9">
        <f>C29-D29</f>
        <v>233</v>
      </c>
      <c r="F29" s="38">
        <v>618</v>
      </c>
      <c r="G29" s="38">
        <v>408</v>
      </c>
      <c r="H29" s="9">
        <f>F29-G29</f>
        <v>210</v>
      </c>
      <c r="I29" s="5">
        <f t="shared" ref="I29:J31" si="5">F29-C29</f>
        <v>25</v>
      </c>
      <c r="J29" s="4">
        <f t="shared" si="5"/>
        <v>48</v>
      </c>
      <c r="K29" s="11">
        <f>I29-J29</f>
        <v>-23</v>
      </c>
      <c r="M29" s="103"/>
      <c r="N29" s="103"/>
      <c r="P29" s="2"/>
      <c r="Q29" s="2"/>
    </row>
    <row r="30" spans="2:17">
      <c r="B30" s="10" t="s">
        <v>21</v>
      </c>
      <c r="C30" s="38">
        <v>90</v>
      </c>
      <c r="D30" s="38">
        <v>146</v>
      </c>
      <c r="E30" s="9">
        <f>C30-D30</f>
        <v>-56</v>
      </c>
      <c r="F30" s="38">
        <v>90</v>
      </c>
      <c r="G30" s="38">
        <v>146</v>
      </c>
      <c r="H30" s="9">
        <f>F30-G30</f>
        <v>-56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966</v>
      </c>
      <c r="D31" s="38">
        <v>2704</v>
      </c>
      <c r="E31" s="9">
        <f>C31-D31</f>
        <v>-1738</v>
      </c>
      <c r="F31" s="38">
        <v>902</v>
      </c>
      <c r="G31" s="38">
        <v>2759</v>
      </c>
      <c r="H31" s="9">
        <f>F31-G31</f>
        <v>-1857</v>
      </c>
      <c r="I31" s="5">
        <f t="shared" si="5"/>
        <v>-64</v>
      </c>
      <c r="J31" s="4">
        <f t="shared" si="5"/>
        <v>55</v>
      </c>
      <c r="K31" s="3">
        <f>I31-J31</f>
        <v>-119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79971</v>
      </c>
      <c r="E35" s="7">
        <v>69416</v>
      </c>
      <c r="F35" s="9">
        <f t="shared" ref="F35:F48" si="6">D35-E35</f>
        <v>10555</v>
      </c>
      <c r="G35" s="8">
        <v>90837</v>
      </c>
      <c r="H35" s="7">
        <v>84337</v>
      </c>
      <c r="I35" s="19">
        <f t="shared" ref="I35:I48" si="7">G35-H35</f>
        <v>6500</v>
      </c>
      <c r="J35" s="5">
        <f t="shared" ref="J35:K48" si="8">G35-D35</f>
        <v>10866</v>
      </c>
      <c r="K35" s="4">
        <f t="shared" si="8"/>
        <v>14921</v>
      </c>
      <c r="L35" s="11">
        <f t="shared" ref="L35:L48" si="9">J35-K35</f>
        <v>-4055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92572</v>
      </c>
      <c r="E37" s="7">
        <v>30082</v>
      </c>
      <c r="F37" s="9">
        <f t="shared" si="6"/>
        <v>62490</v>
      </c>
      <c r="G37" s="8">
        <v>93633</v>
      </c>
      <c r="H37" s="7">
        <v>30722</v>
      </c>
      <c r="I37" s="19">
        <f t="shared" si="7"/>
        <v>62911</v>
      </c>
      <c r="J37" s="5">
        <f t="shared" si="8"/>
        <v>1061</v>
      </c>
      <c r="K37" s="4">
        <f t="shared" si="8"/>
        <v>640</v>
      </c>
      <c r="L37" s="11">
        <f t="shared" si="9"/>
        <v>421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36662</v>
      </c>
      <c r="E38" s="7">
        <v>26943</v>
      </c>
      <c r="F38" s="9">
        <f t="shared" si="6"/>
        <v>9719</v>
      </c>
      <c r="G38" s="8">
        <v>38120</v>
      </c>
      <c r="H38" s="7">
        <v>32655</v>
      </c>
      <c r="I38" s="19">
        <f t="shared" si="7"/>
        <v>5465</v>
      </c>
      <c r="J38" s="5">
        <f t="shared" si="8"/>
        <v>1458</v>
      </c>
      <c r="K38" s="4">
        <f t="shared" si="8"/>
        <v>5712</v>
      </c>
      <c r="L38" s="11">
        <f t="shared" si="9"/>
        <v>-4254</v>
      </c>
      <c r="M38" s="103"/>
      <c r="N38" s="103"/>
      <c r="P38" s="2"/>
      <c r="Q38" s="2"/>
    </row>
    <row r="39" spans="2:21">
      <c r="B39" s="95"/>
      <c r="C39" s="10" t="s">
        <v>260</v>
      </c>
      <c r="D39" s="8">
        <v>48103</v>
      </c>
      <c r="E39" s="7">
        <v>37536</v>
      </c>
      <c r="F39" s="9">
        <f t="shared" si="6"/>
        <v>10567</v>
      </c>
      <c r="G39" s="8">
        <v>50264</v>
      </c>
      <c r="H39" s="7">
        <v>43935</v>
      </c>
      <c r="I39" s="19">
        <f t="shared" si="7"/>
        <v>6329</v>
      </c>
      <c r="J39" s="5">
        <f t="shared" si="8"/>
        <v>2161</v>
      </c>
      <c r="K39" s="4">
        <f t="shared" si="8"/>
        <v>6399</v>
      </c>
      <c r="L39" s="11">
        <f t="shared" si="9"/>
        <v>-4238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103176</v>
      </c>
      <c r="E40" s="30">
        <v>50559</v>
      </c>
      <c r="F40" s="32">
        <f t="shared" si="6"/>
        <v>52617</v>
      </c>
      <c r="G40" s="31">
        <v>107457</v>
      </c>
      <c r="H40" s="30">
        <v>70619</v>
      </c>
      <c r="I40" s="19">
        <f t="shared" si="7"/>
        <v>36838</v>
      </c>
      <c r="J40" s="5">
        <f t="shared" si="8"/>
        <v>4281</v>
      </c>
      <c r="K40" s="4">
        <f t="shared" si="8"/>
        <v>20060</v>
      </c>
      <c r="L40" s="11">
        <f t="shared" si="9"/>
        <v>-15779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133141</v>
      </c>
      <c r="E41" s="26">
        <v>78284</v>
      </c>
      <c r="F41" s="28">
        <f t="shared" si="6"/>
        <v>54857</v>
      </c>
      <c r="G41" s="27">
        <v>143067</v>
      </c>
      <c r="H41" s="26">
        <v>107179</v>
      </c>
      <c r="I41" s="6">
        <f t="shared" si="7"/>
        <v>35888</v>
      </c>
      <c r="J41" s="25">
        <f t="shared" si="8"/>
        <v>9926</v>
      </c>
      <c r="K41" s="24">
        <f t="shared" si="8"/>
        <v>28895</v>
      </c>
      <c r="L41" s="3">
        <f t="shared" si="9"/>
        <v>-18969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94902</v>
      </c>
      <c r="E42" s="15">
        <v>94670</v>
      </c>
      <c r="F42" s="17">
        <f t="shared" si="6"/>
        <v>232</v>
      </c>
      <c r="G42" s="16">
        <v>120306</v>
      </c>
      <c r="H42" s="15">
        <v>98853</v>
      </c>
      <c r="I42" s="22">
        <f t="shared" si="7"/>
        <v>21453</v>
      </c>
      <c r="J42" s="13">
        <f t="shared" si="8"/>
        <v>25404</v>
      </c>
      <c r="K42" s="12">
        <f t="shared" si="8"/>
        <v>4183</v>
      </c>
      <c r="L42" s="21">
        <f t="shared" si="9"/>
        <v>21221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141546</v>
      </c>
      <c r="E44" s="7">
        <v>29478</v>
      </c>
      <c r="F44" s="9">
        <f t="shared" si="6"/>
        <v>112068</v>
      </c>
      <c r="G44" s="8">
        <v>146723</v>
      </c>
      <c r="H44" s="7">
        <v>28194</v>
      </c>
      <c r="I44" s="19">
        <f t="shared" si="7"/>
        <v>118529</v>
      </c>
      <c r="J44" s="5">
        <f t="shared" si="8"/>
        <v>5177</v>
      </c>
      <c r="K44" s="4">
        <f t="shared" si="8"/>
        <v>-1284</v>
      </c>
      <c r="L44" s="11">
        <f t="shared" si="9"/>
        <v>6461</v>
      </c>
      <c r="M44" s="103"/>
      <c r="N44" s="103"/>
      <c r="P44" s="2"/>
      <c r="Q44" s="2"/>
    </row>
    <row r="45" spans="2:21">
      <c r="B45" s="84"/>
      <c r="C45" s="20" t="s">
        <v>261</v>
      </c>
      <c r="D45" s="16">
        <v>22515</v>
      </c>
      <c r="E45" s="15">
        <v>39968</v>
      </c>
      <c r="F45" s="17">
        <f t="shared" si="6"/>
        <v>-17453</v>
      </c>
      <c r="G45" s="16">
        <v>21685</v>
      </c>
      <c r="H45" s="15">
        <v>45221</v>
      </c>
      <c r="I45" s="19">
        <f t="shared" si="7"/>
        <v>-23536</v>
      </c>
      <c r="J45" s="13">
        <f t="shared" si="8"/>
        <v>-830</v>
      </c>
      <c r="K45" s="12">
        <f t="shared" si="8"/>
        <v>5253</v>
      </c>
      <c r="L45" s="11">
        <f t="shared" si="9"/>
        <v>-6083</v>
      </c>
      <c r="M45" s="103"/>
      <c r="N45" s="103"/>
      <c r="P45" s="2"/>
      <c r="Q45" s="2"/>
    </row>
    <row r="46" spans="2:21">
      <c r="B46" s="84"/>
      <c r="C46" s="10" t="s">
        <v>255</v>
      </c>
      <c r="D46" s="16">
        <v>36073</v>
      </c>
      <c r="E46" s="15">
        <v>59829</v>
      </c>
      <c r="F46" s="17">
        <f t="shared" si="6"/>
        <v>-23756</v>
      </c>
      <c r="G46" s="16">
        <v>36579</v>
      </c>
      <c r="H46" s="15">
        <v>66165</v>
      </c>
      <c r="I46" s="19">
        <f t="shared" si="7"/>
        <v>-29586</v>
      </c>
      <c r="J46" s="13">
        <f t="shared" si="8"/>
        <v>506</v>
      </c>
      <c r="K46" s="12">
        <f t="shared" si="8"/>
        <v>6336</v>
      </c>
      <c r="L46" s="11">
        <f t="shared" si="9"/>
        <v>-5830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97182</v>
      </c>
      <c r="E47" s="15">
        <v>117544</v>
      </c>
      <c r="F47" s="17">
        <f t="shared" si="6"/>
        <v>-20362</v>
      </c>
      <c r="G47" s="16">
        <v>117823</v>
      </c>
      <c r="H47" s="15">
        <v>131875</v>
      </c>
      <c r="I47" s="14">
        <f t="shared" si="7"/>
        <v>-14052</v>
      </c>
      <c r="J47" s="13">
        <f t="shared" si="8"/>
        <v>20641</v>
      </c>
      <c r="K47" s="12">
        <f t="shared" si="8"/>
        <v>14331</v>
      </c>
      <c r="L47" s="11">
        <f t="shared" si="9"/>
        <v>6310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128429</v>
      </c>
      <c r="E48" s="7">
        <v>183798</v>
      </c>
      <c r="F48" s="9">
        <f t="shared" si="6"/>
        <v>-55369</v>
      </c>
      <c r="G48" s="8">
        <v>152150</v>
      </c>
      <c r="H48" s="7">
        <v>203688</v>
      </c>
      <c r="I48" s="6">
        <f t="shared" si="7"/>
        <v>-51538</v>
      </c>
      <c r="J48" s="5">
        <f t="shared" si="8"/>
        <v>23721</v>
      </c>
      <c r="K48" s="4">
        <f t="shared" si="8"/>
        <v>19890</v>
      </c>
      <c r="L48" s="3">
        <f t="shared" si="9"/>
        <v>3831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71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1094647040</v>
      </c>
      <c r="D5" s="68">
        <v>547707345</v>
      </c>
      <c r="E5" s="72">
        <f>C5-D5</f>
        <v>546939695</v>
      </c>
      <c r="F5" s="104">
        <f>(C9+D9)/46104007889/2</f>
        <v>0.1070037060417266</v>
      </c>
      <c r="H5" s="71" t="s">
        <v>40</v>
      </c>
      <c r="I5" s="71" t="s">
        <v>39</v>
      </c>
      <c r="J5" s="108">
        <f>I6-H6</f>
        <v>0</v>
      </c>
      <c r="K5" s="109" t="s">
        <v>66</v>
      </c>
      <c r="L5" s="77">
        <v>10158.15</v>
      </c>
      <c r="M5" s="103"/>
      <c r="N5" s="103"/>
    </row>
    <row r="6" spans="2:17" ht="15.6" thickBot="1">
      <c r="B6" s="10" t="s">
        <v>38</v>
      </c>
      <c r="C6" s="69">
        <v>2639158206</v>
      </c>
      <c r="D6" s="68">
        <v>2273833510</v>
      </c>
      <c r="E6" s="70">
        <f>C6-D6</f>
        <v>365324696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552470950</v>
      </c>
      <c r="D7" s="68">
        <v>1216051590</v>
      </c>
      <c r="E7" s="67">
        <f>C7-D7</f>
        <v>-663580640</v>
      </c>
      <c r="F7" s="106"/>
      <c r="H7" s="113"/>
      <c r="I7" s="113"/>
      <c r="J7" s="108"/>
      <c r="K7" s="111"/>
      <c r="L7" s="11">
        <v>10157</v>
      </c>
      <c r="M7" s="103"/>
      <c r="N7" s="103"/>
      <c r="P7" s="66"/>
      <c r="Q7" s="2"/>
    </row>
    <row r="8" spans="2:17" ht="15.6" thickBot="1">
      <c r="B8" s="10" t="s">
        <v>4</v>
      </c>
      <c r="C8" s="65">
        <v>803595394</v>
      </c>
      <c r="D8" s="64">
        <v>739135380</v>
      </c>
      <c r="E8" s="63">
        <f>C8-D8</f>
        <v>64460014</v>
      </c>
      <c r="F8" s="106"/>
      <c r="K8" s="62"/>
      <c r="L8" s="115">
        <f>L7-L5</f>
        <v>-1.1499999999996362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5089871590</v>
      </c>
      <c r="D9" s="60">
        <f>D5+D6+D7+D8</f>
        <v>4776727825</v>
      </c>
      <c r="E9" s="59">
        <f>E5+E6+E7+E8</f>
        <v>313143765</v>
      </c>
      <c r="F9" s="107"/>
      <c r="H9" s="114" t="s">
        <v>36</v>
      </c>
      <c r="I9" s="114"/>
      <c r="J9" s="81" t="s">
        <v>57</v>
      </c>
      <c r="K9" s="82" t="s">
        <v>70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13797</v>
      </c>
      <c r="D13" s="7">
        <v>12094</v>
      </c>
      <c r="E13" s="9">
        <f t="shared" ref="E13:E19" si="0">C13-D13</f>
        <v>1703</v>
      </c>
      <c r="F13" s="8">
        <v>13853</v>
      </c>
      <c r="G13" s="7">
        <v>12462</v>
      </c>
      <c r="H13" s="19">
        <f t="shared" ref="H13:H19" si="1">F13-G13</f>
        <v>1391</v>
      </c>
      <c r="I13" s="5">
        <f t="shared" ref="I13:J19" si="2">F13-C13</f>
        <v>56</v>
      </c>
      <c r="J13" s="4">
        <f t="shared" si="2"/>
        <v>368</v>
      </c>
      <c r="K13" s="11">
        <f t="shared" ref="K13:K19" si="3">I13-J13</f>
        <v>-312</v>
      </c>
      <c r="M13" s="103"/>
      <c r="N13" s="103"/>
      <c r="P13" s="2"/>
      <c r="Q13" s="2"/>
    </row>
    <row r="14" spans="2:17" ht="15">
      <c r="B14" s="10" t="s">
        <v>5</v>
      </c>
      <c r="C14" s="8">
        <v>2059</v>
      </c>
      <c r="D14" s="7">
        <v>36577</v>
      </c>
      <c r="E14" s="9">
        <f t="shared" si="0"/>
        <v>-34518</v>
      </c>
      <c r="F14" s="8">
        <v>2011</v>
      </c>
      <c r="G14" s="7">
        <v>36571</v>
      </c>
      <c r="H14" s="19">
        <f t="shared" si="1"/>
        <v>-34560</v>
      </c>
      <c r="I14" s="5">
        <f t="shared" si="2"/>
        <v>-48</v>
      </c>
      <c r="J14" s="4">
        <f t="shared" si="2"/>
        <v>-6</v>
      </c>
      <c r="K14" s="11">
        <f t="shared" si="3"/>
        <v>-42</v>
      </c>
      <c r="M14" s="103"/>
      <c r="N14" s="103"/>
      <c r="P14" s="2"/>
      <c r="Q14" s="2"/>
    </row>
    <row r="15" spans="2:17" ht="15">
      <c r="B15" s="53" t="s">
        <v>4</v>
      </c>
      <c r="C15" s="51">
        <v>76190</v>
      </c>
      <c r="D15" s="50">
        <v>20219</v>
      </c>
      <c r="E15" s="52">
        <f t="shared" si="0"/>
        <v>55971</v>
      </c>
      <c r="F15" s="51">
        <v>76434</v>
      </c>
      <c r="G15" s="50">
        <v>19957</v>
      </c>
      <c r="H15" s="49">
        <f t="shared" si="1"/>
        <v>56477</v>
      </c>
      <c r="I15" s="47">
        <f t="shared" si="2"/>
        <v>244</v>
      </c>
      <c r="J15" s="46">
        <f t="shared" si="2"/>
        <v>-262</v>
      </c>
      <c r="K15" s="11">
        <f t="shared" si="3"/>
        <v>506</v>
      </c>
      <c r="M15" s="103"/>
      <c r="N15" s="103"/>
      <c r="P15" s="2"/>
      <c r="Q15" s="2"/>
    </row>
    <row r="16" spans="2:17">
      <c r="B16" s="20" t="s">
        <v>61</v>
      </c>
      <c r="C16" s="51">
        <v>41251</v>
      </c>
      <c r="D16" s="50">
        <v>44857</v>
      </c>
      <c r="E16" s="52">
        <f t="shared" si="0"/>
        <v>-3606</v>
      </c>
      <c r="F16" s="51">
        <v>41251</v>
      </c>
      <c r="G16" s="50">
        <v>44984</v>
      </c>
      <c r="H16" s="49">
        <f t="shared" si="1"/>
        <v>-3733</v>
      </c>
      <c r="I16" s="47">
        <f t="shared" si="2"/>
        <v>0</v>
      </c>
      <c r="J16" s="46">
        <f t="shared" si="2"/>
        <v>127</v>
      </c>
      <c r="K16" s="11">
        <f t="shared" si="3"/>
        <v>-127</v>
      </c>
      <c r="M16" s="103"/>
      <c r="N16" s="103"/>
      <c r="P16" s="2"/>
      <c r="Q16" s="2"/>
    </row>
    <row r="17" spans="2:17">
      <c r="B17" s="53" t="s">
        <v>67</v>
      </c>
      <c r="C17" s="51">
        <v>56586</v>
      </c>
      <c r="D17" s="50">
        <v>50448</v>
      </c>
      <c r="E17" s="52">
        <f t="shared" si="0"/>
        <v>6138</v>
      </c>
      <c r="F17" s="51">
        <v>56499</v>
      </c>
      <c r="G17" s="50">
        <v>50331</v>
      </c>
      <c r="H17" s="49">
        <f t="shared" si="1"/>
        <v>6168</v>
      </c>
      <c r="I17" s="47">
        <f t="shared" si="2"/>
        <v>-87</v>
      </c>
      <c r="J17" s="46">
        <f t="shared" si="2"/>
        <v>-117</v>
      </c>
      <c r="K17" s="11">
        <f t="shared" si="3"/>
        <v>30</v>
      </c>
      <c r="M17" s="103"/>
      <c r="N17" s="103"/>
      <c r="P17" s="2"/>
      <c r="Q17" s="2"/>
    </row>
    <row r="18" spans="2:17" ht="30">
      <c r="B18" s="48" t="s">
        <v>1</v>
      </c>
      <c r="C18" s="8">
        <v>47231</v>
      </c>
      <c r="D18" s="7">
        <v>49389</v>
      </c>
      <c r="E18" s="9">
        <f t="shared" si="0"/>
        <v>-2158</v>
      </c>
      <c r="F18" s="8">
        <v>47231</v>
      </c>
      <c r="G18" s="7">
        <v>49481</v>
      </c>
      <c r="H18" s="19">
        <f t="shared" si="1"/>
        <v>-2250</v>
      </c>
      <c r="I18" s="47">
        <f t="shared" si="2"/>
        <v>0</v>
      </c>
      <c r="J18" s="46">
        <f t="shared" si="2"/>
        <v>92</v>
      </c>
      <c r="K18" s="11">
        <f t="shared" si="3"/>
        <v>-92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68530</v>
      </c>
      <c r="D19" s="7">
        <v>60056</v>
      </c>
      <c r="E19" s="9">
        <f t="shared" si="0"/>
        <v>8474</v>
      </c>
      <c r="F19" s="8">
        <v>68375</v>
      </c>
      <c r="G19" s="7">
        <v>60219</v>
      </c>
      <c r="H19" s="6">
        <f t="shared" si="1"/>
        <v>8156</v>
      </c>
      <c r="I19" s="45">
        <f t="shared" si="2"/>
        <v>-155</v>
      </c>
      <c r="J19" s="4">
        <f t="shared" si="2"/>
        <v>163</v>
      </c>
      <c r="K19" s="3">
        <f t="shared" si="3"/>
        <v>-318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21071</v>
      </c>
      <c r="D23" s="7">
        <v>6398</v>
      </c>
      <c r="E23" s="9">
        <f>C23-D23</f>
        <v>14673</v>
      </c>
      <c r="F23" s="8">
        <v>22341</v>
      </c>
      <c r="G23" s="7">
        <v>6941</v>
      </c>
      <c r="H23" s="19">
        <f>F23-G23</f>
        <v>15400</v>
      </c>
      <c r="I23" s="5">
        <f t="shared" ref="I23:J25" si="4">F23-C23</f>
        <v>1270</v>
      </c>
      <c r="J23" s="4">
        <f t="shared" si="4"/>
        <v>543</v>
      </c>
      <c r="K23" s="11">
        <f>I23-J23</f>
        <v>727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2519</v>
      </c>
      <c r="D25" s="7">
        <v>2323</v>
      </c>
      <c r="E25" s="9">
        <f>C25-D25</f>
        <v>196</v>
      </c>
      <c r="F25" s="8">
        <v>2539</v>
      </c>
      <c r="G25" s="7">
        <v>2371</v>
      </c>
      <c r="H25" s="6">
        <f>F25-G25</f>
        <v>168</v>
      </c>
      <c r="I25" s="5">
        <f t="shared" si="4"/>
        <v>20</v>
      </c>
      <c r="J25" s="4">
        <f t="shared" si="4"/>
        <v>48</v>
      </c>
      <c r="K25" s="3">
        <f>I25-J25</f>
        <v>-28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294</v>
      </c>
      <c r="D29" s="38">
        <v>311</v>
      </c>
      <c r="E29" s="9">
        <f>C29-D29</f>
        <v>-17</v>
      </c>
      <c r="F29" s="38">
        <v>320</v>
      </c>
      <c r="G29" s="38">
        <v>326</v>
      </c>
      <c r="H29" s="9">
        <f>F29-G29</f>
        <v>-6</v>
      </c>
      <c r="I29" s="5">
        <f t="shared" ref="I29:J31" si="5">F29-C29</f>
        <v>26</v>
      </c>
      <c r="J29" s="4">
        <f t="shared" si="5"/>
        <v>15</v>
      </c>
      <c r="K29" s="11">
        <f>I29-J29</f>
        <v>11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146</v>
      </c>
      <c r="E30" s="9">
        <f>C30-D30</f>
        <v>-90</v>
      </c>
      <c r="F30" s="38">
        <v>56</v>
      </c>
      <c r="G30" s="38">
        <v>146</v>
      </c>
      <c r="H30" s="9">
        <f>F30-G30</f>
        <v>-90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547</v>
      </c>
      <c r="D31" s="38">
        <v>2312</v>
      </c>
      <c r="E31" s="9">
        <f>C31-D31</f>
        <v>-1765</v>
      </c>
      <c r="F31" s="38">
        <v>548</v>
      </c>
      <c r="G31" s="38">
        <v>2312</v>
      </c>
      <c r="H31" s="9">
        <f>F31-G31</f>
        <v>-1764</v>
      </c>
      <c r="I31" s="5">
        <f t="shared" si="5"/>
        <v>1</v>
      </c>
      <c r="J31" s="4">
        <f t="shared" si="5"/>
        <v>0</v>
      </c>
      <c r="K31" s="3">
        <f>I31-J31</f>
        <v>1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107605</v>
      </c>
      <c r="E35" s="7">
        <v>129662</v>
      </c>
      <c r="F35" s="9">
        <f t="shared" ref="F35:F48" si="6">D35-E35</f>
        <v>-22057</v>
      </c>
      <c r="G35" s="8">
        <v>111631</v>
      </c>
      <c r="H35" s="7">
        <v>136114</v>
      </c>
      <c r="I35" s="19">
        <f t="shared" ref="I35:I48" si="7">G35-H35</f>
        <v>-24483</v>
      </c>
      <c r="J35" s="5">
        <f t="shared" ref="J35:K48" si="8">G35-D35</f>
        <v>4026</v>
      </c>
      <c r="K35" s="4">
        <f t="shared" si="8"/>
        <v>6452</v>
      </c>
      <c r="L35" s="11">
        <f t="shared" ref="L35:L48" si="9">J35-K35</f>
        <v>-2426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155436</v>
      </c>
      <c r="E37" s="7">
        <v>17045</v>
      </c>
      <c r="F37" s="9">
        <f t="shared" si="6"/>
        <v>138391</v>
      </c>
      <c r="G37" s="8">
        <v>156933</v>
      </c>
      <c r="H37" s="7">
        <v>17826</v>
      </c>
      <c r="I37" s="19">
        <f t="shared" si="7"/>
        <v>139107</v>
      </c>
      <c r="J37" s="5">
        <f t="shared" si="8"/>
        <v>1497</v>
      </c>
      <c r="K37" s="4">
        <f t="shared" si="8"/>
        <v>781</v>
      </c>
      <c r="L37" s="11">
        <f t="shared" si="9"/>
        <v>716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73573</v>
      </c>
      <c r="E38" s="7">
        <v>35446</v>
      </c>
      <c r="F38" s="9">
        <f t="shared" si="6"/>
        <v>38127</v>
      </c>
      <c r="G38" s="8">
        <v>74096</v>
      </c>
      <c r="H38" s="7">
        <v>35889</v>
      </c>
      <c r="I38" s="19">
        <f t="shared" si="7"/>
        <v>38207</v>
      </c>
      <c r="J38" s="5">
        <f t="shared" si="8"/>
        <v>523</v>
      </c>
      <c r="K38" s="4">
        <f t="shared" si="8"/>
        <v>443</v>
      </c>
      <c r="L38" s="11">
        <f t="shared" si="9"/>
        <v>80</v>
      </c>
      <c r="M38" s="103"/>
      <c r="N38" s="103"/>
      <c r="P38" s="2"/>
      <c r="Q38" s="2"/>
    </row>
    <row r="39" spans="2:21">
      <c r="B39" s="95"/>
      <c r="C39" s="10" t="s">
        <v>68</v>
      </c>
      <c r="D39" s="8">
        <v>108681</v>
      </c>
      <c r="E39" s="7">
        <v>59541</v>
      </c>
      <c r="F39" s="9">
        <f t="shared" si="6"/>
        <v>49140</v>
      </c>
      <c r="G39" s="8">
        <v>108150</v>
      </c>
      <c r="H39" s="7">
        <v>60101</v>
      </c>
      <c r="I39" s="19">
        <f t="shared" si="7"/>
        <v>48049</v>
      </c>
      <c r="J39" s="5">
        <f t="shared" si="8"/>
        <v>-531</v>
      </c>
      <c r="K39" s="4">
        <f t="shared" si="8"/>
        <v>560</v>
      </c>
      <c r="L39" s="11">
        <f t="shared" si="9"/>
        <v>-1091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147042</v>
      </c>
      <c r="E40" s="30">
        <v>73724</v>
      </c>
      <c r="F40" s="32">
        <f t="shared" si="6"/>
        <v>73318</v>
      </c>
      <c r="G40" s="31">
        <v>148380</v>
      </c>
      <c r="H40" s="30">
        <v>77756</v>
      </c>
      <c r="I40" s="19">
        <f t="shared" si="7"/>
        <v>70624</v>
      </c>
      <c r="J40" s="5">
        <f t="shared" si="8"/>
        <v>1338</v>
      </c>
      <c r="K40" s="4">
        <f t="shared" si="8"/>
        <v>4032</v>
      </c>
      <c r="L40" s="11">
        <f t="shared" si="9"/>
        <v>-2694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198288</v>
      </c>
      <c r="E41" s="26">
        <v>122886</v>
      </c>
      <c r="F41" s="28">
        <f t="shared" si="6"/>
        <v>75402</v>
      </c>
      <c r="G41" s="27">
        <v>203732</v>
      </c>
      <c r="H41" s="26">
        <v>128587</v>
      </c>
      <c r="I41" s="6">
        <f t="shared" si="7"/>
        <v>75145</v>
      </c>
      <c r="J41" s="25">
        <f t="shared" si="8"/>
        <v>5444</v>
      </c>
      <c r="K41" s="24">
        <f t="shared" si="8"/>
        <v>5701</v>
      </c>
      <c r="L41" s="3">
        <f t="shared" si="9"/>
        <v>-257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160358</v>
      </c>
      <c r="E42" s="15">
        <v>146942</v>
      </c>
      <c r="F42" s="17">
        <f t="shared" si="6"/>
        <v>13416</v>
      </c>
      <c r="G42" s="16">
        <v>162840</v>
      </c>
      <c r="H42" s="15">
        <v>153055</v>
      </c>
      <c r="I42" s="22">
        <f t="shared" si="7"/>
        <v>9785</v>
      </c>
      <c r="J42" s="13">
        <f t="shared" si="8"/>
        <v>2482</v>
      </c>
      <c r="K42" s="12">
        <f t="shared" si="8"/>
        <v>6113</v>
      </c>
      <c r="L42" s="21">
        <f t="shared" si="9"/>
        <v>-3631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188843</v>
      </c>
      <c r="E44" s="7">
        <v>42882</v>
      </c>
      <c r="F44" s="9">
        <f t="shared" si="6"/>
        <v>145961</v>
      </c>
      <c r="G44" s="8">
        <v>190635</v>
      </c>
      <c r="H44" s="7">
        <v>43435</v>
      </c>
      <c r="I44" s="19">
        <f t="shared" si="7"/>
        <v>147200</v>
      </c>
      <c r="J44" s="5">
        <f t="shared" si="8"/>
        <v>1792</v>
      </c>
      <c r="K44" s="4">
        <f t="shared" si="8"/>
        <v>553</v>
      </c>
      <c r="L44" s="11">
        <f t="shared" si="9"/>
        <v>1239</v>
      </c>
      <c r="M44" s="103"/>
      <c r="N44" s="103"/>
      <c r="P44" s="2"/>
      <c r="Q44" s="2"/>
    </row>
    <row r="45" spans="2:21">
      <c r="B45" s="84"/>
      <c r="C45" s="20" t="s">
        <v>69</v>
      </c>
      <c r="D45" s="16">
        <v>83825</v>
      </c>
      <c r="E45" s="15">
        <v>94494</v>
      </c>
      <c r="F45" s="17">
        <f t="shared" si="6"/>
        <v>-10669</v>
      </c>
      <c r="G45" s="16">
        <v>82486</v>
      </c>
      <c r="H45" s="15">
        <v>96308</v>
      </c>
      <c r="I45" s="19">
        <f t="shared" si="7"/>
        <v>-13822</v>
      </c>
      <c r="J45" s="13">
        <f t="shared" si="8"/>
        <v>-1339</v>
      </c>
      <c r="K45" s="12">
        <f t="shared" si="8"/>
        <v>1814</v>
      </c>
      <c r="L45" s="11">
        <f t="shared" si="9"/>
        <v>-3153</v>
      </c>
      <c r="M45" s="103"/>
      <c r="N45" s="103"/>
      <c r="P45" s="2"/>
      <c r="Q45" s="2"/>
    </row>
    <row r="46" spans="2:21">
      <c r="B46" s="84"/>
      <c r="C46" s="10" t="s">
        <v>68</v>
      </c>
      <c r="D46" s="16">
        <v>114345</v>
      </c>
      <c r="E46" s="15">
        <v>151418</v>
      </c>
      <c r="F46" s="17">
        <f t="shared" si="6"/>
        <v>-37073</v>
      </c>
      <c r="G46" s="16">
        <v>114254</v>
      </c>
      <c r="H46" s="15">
        <v>155049</v>
      </c>
      <c r="I46" s="19">
        <f t="shared" si="7"/>
        <v>-40795</v>
      </c>
      <c r="J46" s="13">
        <f t="shared" si="8"/>
        <v>-91</v>
      </c>
      <c r="K46" s="12">
        <f t="shared" si="8"/>
        <v>3631</v>
      </c>
      <c r="L46" s="11">
        <f t="shared" si="9"/>
        <v>-3722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134911</v>
      </c>
      <c r="E47" s="15">
        <v>157915</v>
      </c>
      <c r="F47" s="17">
        <f t="shared" si="6"/>
        <v>-23004</v>
      </c>
      <c r="G47" s="16">
        <v>144154</v>
      </c>
      <c r="H47" s="15">
        <v>158143</v>
      </c>
      <c r="I47" s="14">
        <f t="shared" si="7"/>
        <v>-13989</v>
      </c>
      <c r="J47" s="13">
        <f t="shared" si="8"/>
        <v>9243</v>
      </c>
      <c r="K47" s="12">
        <f t="shared" si="8"/>
        <v>228</v>
      </c>
      <c r="L47" s="11">
        <f t="shared" si="9"/>
        <v>9015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186370</v>
      </c>
      <c r="E48" s="7">
        <v>245024</v>
      </c>
      <c r="F48" s="9">
        <f t="shared" si="6"/>
        <v>-58654</v>
      </c>
      <c r="G48" s="8">
        <v>198506</v>
      </c>
      <c r="H48" s="7">
        <v>246760</v>
      </c>
      <c r="I48" s="6">
        <f t="shared" si="7"/>
        <v>-48254</v>
      </c>
      <c r="J48" s="5">
        <f t="shared" si="8"/>
        <v>12136</v>
      </c>
      <c r="K48" s="4">
        <f t="shared" si="8"/>
        <v>1736</v>
      </c>
      <c r="L48" s="3">
        <f t="shared" si="9"/>
        <v>10400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267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779652180</v>
      </c>
      <c r="D5" s="68">
        <v>838833210</v>
      </c>
      <c r="E5" s="72">
        <f>C5-D5</f>
        <v>-59181030</v>
      </c>
      <c r="F5" s="104">
        <f>(C9+D9)/82964547962/2</f>
        <v>0.34369167177961707</v>
      </c>
      <c r="H5" s="71" t="s">
        <v>40</v>
      </c>
      <c r="I5" s="71" t="s">
        <v>39</v>
      </c>
      <c r="J5" s="108">
        <f>I6-H6</f>
        <v>0</v>
      </c>
      <c r="K5" s="116" t="s">
        <v>97</v>
      </c>
      <c r="L5" s="77">
        <v>10461.280000000001</v>
      </c>
      <c r="M5" s="103"/>
      <c r="N5" s="103"/>
    </row>
    <row r="6" spans="2:17" ht="15.6" thickBot="1">
      <c r="B6" s="10" t="s">
        <v>38</v>
      </c>
      <c r="C6" s="69">
        <v>4730635346</v>
      </c>
      <c r="D6" s="68">
        <v>3978419262</v>
      </c>
      <c r="E6" s="70">
        <f>C6-D6</f>
        <v>752216084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540273450</v>
      </c>
      <c r="D7" s="68">
        <v>1288475376</v>
      </c>
      <c r="E7" s="67">
        <f>C7-D7</f>
        <v>-748201926</v>
      </c>
      <c r="F7" s="106"/>
      <c r="H7" s="113"/>
      <c r="I7" s="113"/>
      <c r="J7" s="108"/>
      <c r="K7" s="111"/>
      <c r="L7" s="11">
        <v>10308</v>
      </c>
      <c r="M7" s="103"/>
      <c r="N7" s="103"/>
      <c r="P7" s="66"/>
      <c r="Q7" s="2"/>
    </row>
    <row r="8" spans="2:17" ht="15.6" thickBot="1">
      <c r="B8" s="10" t="s">
        <v>4</v>
      </c>
      <c r="C8" s="65">
        <v>23049258997</v>
      </c>
      <c r="D8" s="64">
        <v>21822900554</v>
      </c>
      <c r="E8" s="63">
        <f>C8-D8</f>
        <v>1226358443</v>
      </c>
      <c r="F8" s="106"/>
      <c r="K8" s="62"/>
      <c r="L8" s="115">
        <f>L7-L5</f>
        <v>-153.28000000000065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29099819973</v>
      </c>
      <c r="D9" s="60">
        <f>D5+D6+D7+D8</f>
        <v>27928628402</v>
      </c>
      <c r="E9" s="59">
        <f>E5+E6+E7+E8</f>
        <v>1171191571</v>
      </c>
      <c r="F9" s="107"/>
      <c r="H9" s="114" t="s">
        <v>36</v>
      </c>
      <c r="I9" s="114"/>
      <c r="J9" s="81" t="s">
        <v>75</v>
      </c>
      <c r="K9" s="57" t="s">
        <v>266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8818</v>
      </c>
      <c r="D13" s="7">
        <v>11290</v>
      </c>
      <c r="E13" s="9">
        <f t="shared" ref="E13:E19" si="0">C13-D13</f>
        <v>-2472</v>
      </c>
      <c r="F13" s="8">
        <v>8459</v>
      </c>
      <c r="G13" s="7">
        <v>11033</v>
      </c>
      <c r="H13" s="19">
        <f t="shared" ref="H13:H19" si="1">F13-G13</f>
        <v>-2574</v>
      </c>
      <c r="I13" s="5">
        <f t="shared" ref="I13:J19" si="2">F13-C13</f>
        <v>-359</v>
      </c>
      <c r="J13" s="4">
        <f t="shared" si="2"/>
        <v>-257</v>
      </c>
      <c r="K13" s="11">
        <f t="shared" ref="K13:K19" si="3">I13-J13</f>
        <v>-102</v>
      </c>
      <c r="M13" s="103"/>
      <c r="N13" s="103"/>
      <c r="P13" s="2"/>
      <c r="Q13" s="2"/>
    </row>
    <row r="14" spans="2:17" ht="15">
      <c r="B14" s="10" t="s">
        <v>5</v>
      </c>
      <c r="C14" s="8">
        <v>2515</v>
      </c>
      <c r="D14" s="7">
        <v>33189</v>
      </c>
      <c r="E14" s="9">
        <f t="shared" si="0"/>
        <v>-30674</v>
      </c>
      <c r="F14" s="8">
        <v>2349</v>
      </c>
      <c r="G14" s="7">
        <v>33486</v>
      </c>
      <c r="H14" s="19">
        <f t="shared" si="1"/>
        <v>-31137</v>
      </c>
      <c r="I14" s="5">
        <f t="shared" si="2"/>
        <v>-166</v>
      </c>
      <c r="J14" s="4">
        <f t="shared" si="2"/>
        <v>297</v>
      </c>
      <c r="K14" s="11">
        <f t="shared" si="3"/>
        <v>-463</v>
      </c>
      <c r="M14" s="103"/>
      <c r="N14" s="103"/>
      <c r="P14" s="2"/>
      <c r="Q14" s="2"/>
    </row>
    <row r="15" spans="2:17" ht="15">
      <c r="B15" s="53" t="s">
        <v>4</v>
      </c>
      <c r="C15" s="51">
        <v>59939</v>
      </c>
      <c r="D15" s="50">
        <v>21774</v>
      </c>
      <c r="E15" s="52">
        <f t="shared" si="0"/>
        <v>38165</v>
      </c>
      <c r="F15" s="51">
        <v>63142</v>
      </c>
      <c r="G15" s="50">
        <v>19906</v>
      </c>
      <c r="H15" s="49">
        <f t="shared" si="1"/>
        <v>43236</v>
      </c>
      <c r="I15" s="47">
        <f t="shared" si="2"/>
        <v>3203</v>
      </c>
      <c r="J15" s="46">
        <f t="shared" si="2"/>
        <v>-1868</v>
      </c>
      <c r="K15" s="11">
        <f t="shared" si="3"/>
        <v>5071</v>
      </c>
      <c r="M15" s="103"/>
      <c r="N15" s="103"/>
      <c r="P15" s="2"/>
      <c r="Q15" s="2"/>
    </row>
    <row r="16" spans="2:17">
      <c r="B16" s="20" t="s">
        <v>248</v>
      </c>
      <c r="C16" s="51">
        <v>33086</v>
      </c>
      <c r="D16" s="50">
        <v>42112</v>
      </c>
      <c r="E16" s="52">
        <f t="shared" si="0"/>
        <v>-9026</v>
      </c>
      <c r="F16" s="51">
        <v>34335</v>
      </c>
      <c r="G16" s="50">
        <v>40669</v>
      </c>
      <c r="H16" s="49">
        <f t="shared" si="1"/>
        <v>-6334</v>
      </c>
      <c r="I16" s="47">
        <f t="shared" si="2"/>
        <v>1249</v>
      </c>
      <c r="J16" s="46">
        <f t="shared" si="2"/>
        <v>-1443</v>
      </c>
      <c r="K16" s="11">
        <f t="shared" si="3"/>
        <v>2692</v>
      </c>
      <c r="M16" s="103"/>
      <c r="N16" s="103"/>
      <c r="P16" s="2"/>
      <c r="Q16" s="2"/>
    </row>
    <row r="17" spans="2:17">
      <c r="B17" s="53" t="s">
        <v>264</v>
      </c>
      <c r="C17" s="51">
        <v>42876</v>
      </c>
      <c r="D17" s="50">
        <v>47808</v>
      </c>
      <c r="E17" s="52">
        <f t="shared" si="0"/>
        <v>-4932</v>
      </c>
      <c r="F17" s="51">
        <v>44919</v>
      </c>
      <c r="G17" s="50">
        <v>46181</v>
      </c>
      <c r="H17" s="49">
        <f t="shared" si="1"/>
        <v>-1262</v>
      </c>
      <c r="I17" s="47">
        <f t="shared" si="2"/>
        <v>2043</v>
      </c>
      <c r="J17" s="46">
        <f t="shared" si="2"/>
        <v>-1627</v>
      </c>
      <c r="K17" s="11">
        <f t="shared" si="3"/>
        <v>3670</v>
      </c>
      <c r="M17" s="103"/>
      <c r="N17" s="103"/>
      <c r="P17" s="2"/>
      <c r="Q17" s="2"/>
    </row>
    <row r="18" spans="2:17" ht="30">
      <c r="B18" s="48" t="s">
        <v>1</v>
      </c>
      <c r="C18" s="8">
        <v>36487</v>
      </c>
      <c r="D18" s="7">
        <v>45087</v>
      </c>
      <c r="E18" s="9">
        <f t="shared" si="0"/>
        <v>-8600</v>
      </c>
      <c r="F18" s="8">
        <v>38283</v>
      </c>
      <c r="G18" s="7">
        <v>44861</v>
      </c>
      <c r="H18" s="19">
        <f t="shared" si="1"/>
        <v>-6578</v>
      </c>
      <c r="I18" s="47">
        <f t="shared" si="2"/>
        <v>1796</v>
      </c>
      <c r="J18" s="46">
        <f t="shared" si="2"/>
        <v>-226</v>
      </c>
      <c r="K18" s="11">
        <f t="shared" si="3"/>
        <v>2022</v>
      </c>
      <c r="M18" s="103"/>
      <c r="N18" s="103"/>
      <c r="P18" s="2"/>
      <c r="Q18" s="2"/>
    </row>
    <row r="19" spans="2:17" ht="15.6" thickBot="1">
      <c r="B19" s="10" t="s">
        <v>0</v>
      </c>
      <c r="C19" s="8">
        <v>54182</v>
      </c>
      <c r="D19" s="7">
        <v>55919</v>
      </c>
      <c r="E19" s="9">
        <f t="shared" si="0"/>
        <v>-1737</v>
      </c>
      <c r="F19" s="8">
        <v>56129</v>
      </c>
      <c r="G19" s="7">
        <v>54347</v>
      </c>
      <c r="H19" s="6">
        <f t="shared" si="1"/>
        <v>1782</v>
      </c>
      <c r="I19" s="45">
        <f t="shared" si="2"/>
        <v>1947</v>
      </c>
      <c r="J19" s="4">
        <f t="shared" si="2"/>
        <v>-1572</v>
      </c>
      <c r="K19" s="3">
        <f t="shared" si="3"/>
        <v>3519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7031</v>
      </c>
      <c r="D23" s="7">
        <v>6218</v>
      </c>
      <c r="E23" s="9">
        <f>C23-D23</f>
        <v>813</v>
      </c>
      <c r="F23" s="8">
        <v>7929</v>
      </c>
      <c r="G23" s="7">
        <v>7079</v>
      </c>
      <c r="H23" s="19">
        <f>F23-G23</f>
        <v>850</v>
      </c>
      <c r="I23" s="5">
        <f t="shared" ref="I23:J25" si="4">F23-C23</f>
        <v>898</v>
      </c>
      <c r="J23" s="4">
        <f t="shared" si="4"/>
        <v>861</v>
      </c>
      <c r="K23" s="11">
        <f>I23-J23</f>
        <v>37</v>
      </c>
      <c r="M23" s="103"/>
      <c r="N23" s="103"/>
      <c r="P23" s="2"/>
      <c r="Q23" s="2"/>
    </row>
    <row r="24" spans="2:17" ht="15">
      <c r="B24" s="10" t="s">
        <v>5</v>
      </c>
      <c r="C24" s="8">
        <v>463</v>
      </c>
      <c r="D24" s="7">
        <v>0</v>
      </c>
      <c r="E24" s="9">
        <f>C24-D24</f>
        <v>463</v>
      </c>
      <c r="F24" s="8">
        <v>463</v>
      </c>
      <c r="G24" s="7">
        <v>0</v>
      </c>
      <c r="H24" s="19">
        <f>F24-G24</f>
        <v>463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2082</v>
      </c>
      <c r="D25" s="7">
        <v>2711</v>
      </c>
      <c r="E25" s="9">
        <f>C25-D25</f>
        <v>-629</v>
      </c>
      <c r="F25" s="8">
        <v>2655</v>
      </c>
      <c r="G25" s="7">
        <v>1672</v>
      </c>
      <c r="H25" s="6">
        <f>F25-G25</f>
        <v>983</v>
      </c>
      <c r="I25" s="5">
        <f t="shared" si="4"/>
        <v>573</v>
      </c>
      <c r="J25" s="4">
        <f t="shared" si="4"/>
        <v>-1039</v>
      </c>
      <c r="K25" s="3">
        <f>I25-J25</f>
        <v>1612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618</v>
      </c>
      <c r="D29" s="38">
        <v>408</v>
      </c>
      <c r="E29" s="9">
        <f>C29-D29</f>
        <v>210</v>
      </c>
      <c r="F29" s="38">
        <v>573</v>
      </c>
      <c r="G29" s="38">
        <v>475</v>
      </c>
      <c r="H29" s="9">
        <f>F29-G29</f>
        <v>98</v>
      </c>
      <c r="I29" s="5">
        <f t="shared" ref="I29:J31" si="5">F29-C29</f>
        <v>-45</v>
      </c>
      <c r="J29" s="4">
        <f t="shared" si="5"/>
        <v>67</v>
      </c>
      <c r="K29" s="11">
        <f>I29-J29</f>
        <v>-112</v>
      </c>
      <c r="M29" s="103"/>
      <c r="N29" s="103"/>
      <c r="P29" s="2"/>
      <c r="Q29" s="2"/>
    </row>
    <row r="30" spans="2:17">
      <c r="B30" s="10" t="s">
        <v>21</v>
      </c>
      <c r="C30" s="38">
        <v>90</v>
      </c>
      <c r="D30" s="38">
        <v>146</v>
      </c>
      <c r="E30" s="9">
        <f>C30-D30</f>
        <v>-56</v>
      </c>
      <c r="F30" s="38">
        <v>91</v>
      </c>
      <c r="G30" s="38">
        <v>146</v>
      </c>
      <c r="H30" s="9">
        <f>F30-G30</f>
        <v>-55</v>
      </c>
      <c r="I30" s="5">
        <f t="shared" si="5"/>
        <v>1</v>
      </c>
      <c r="J30" s="4">
        <f t="shared" si="5"/>
        <v>0</v>
      </c>
      <c r="K30" s="11">
        <f>I30-J30</f>
        <v>1</v>
      </c>
      <c r="M30" s="103"/>
      <c r="N30" s="103"/>
      <c r="P30" s="2"/>
      <c r="Q30" s="2"/>
    </row>
    <row r="31" spans="2:17" ht="15" thickBot="1">
      <c r="B31" s="10" t="s">
        <v>20</v>
      </c>
      <c r="C31" s="38">
        <v>902</v>
      </c>
      <c r="D31" s="38">
        <v>2759</v>
      </c>
      <c r="E31" s="9">
        <f>C31-D31</f>
        <v>-1857</v>
      </c>
      <c r="F31" s="38">
        <v>1078</v>
      </c>
      <c r="G31" s="38">
        <v>2874</v>
      </c>
      <c r="H31" s="9">
        <f>F31-G31</f>
        <v>-1796</v>
      </c>
      <c r="I31" s="5">
        <f t="shared" si="5"/>
        <v>176</v>
      </c>
      <c r="J31" s="4">
        <f t="shared" si="5"/>
        <v>115</v>
      </c>
      <c r="K31" s="3">
        <f>I31-J31</f>
        <v>61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90837</v>
      </c>
      <c r="E35" s="7">
        <v>84337</v>
      </c>
      <c r="F35" s="9">
        <f t="shared" ref="F35:F48" si="6">D35-E35</f>
        <v>6500</v>
      </c>
      <c r="G35" s="8">
        <v>110545</v>
      </c>
      <c r="H35" s="7">
        <v>85216</v>
      </c>
      <c r="I35" s="19">
        <f t="shared" ref="I35:I48" si="7">G35-H35</f>
        <v>25329</v>
      </c>
      <c r="J35" s="5">
        <f t="shared" ref="J35:K48" si="8">G35-D35</f>
        <v>19708</v>
      </c>
      <c r="K35" s="4">
        <f t="shared" si="8"/>
        <v>879</v>
      </c>
      <c r="L35" s="11">
        <f t="shared" ref="L35:L48" si="9">J35-K35</f>
        <v>18829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93633</v>
      </c>
      <c r="E37" s="7">
        <v>30722</v>
      </c>
      <c r="F37" s="9">
        <f t="shared" si="6"/>
        <v>62911</v>
      </c>
      <c r="G37" s="8">
        <v>94725</v>
      </c>
      <c r="H37" s="7">
        <v>31713</v>
      </c>
      <c r="I37" s="19">
        <f t="shared" si="7"/>
        <v>63012</v>
      </c>
      <c r="J37" s="5">
        <f t="shared" si="8"/>
        <v>1092</v>
      </c>
      <c r="K37" s="4">
        <f t="shared" si="8"/>
        <v>991</v>
      </c>
      <c r="L37" s="11">
        <f t="shared" si="9"/>
        <v>101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38120</v>
      </c>
      <c r="E38" s="7">
        <v>32655</v>
      </c>
      <c r="F38" s="9">
        <f t="shared" si="6"/>
        <v>5465</v>
      </c>
      <c r="G38" s="8">
        <v>40061</v>
      </c>
      <c r="H38" s="7">
        <v>32987</v>
      </c>
      <c r="I38" s="19">
        <f t="shared" si="7"/>
        <v>7074</v>
      </c>
      <c r="J38" s="5">
        <f t="shared" si="8"/>
        <v>1941</v>
      </c>
      <c r="K38" s="4">
        <f t="shared" si="8"/>
        <v>332</v>
      </c>
      <c r="L38" s="11">
        <f t="shared" si="9"/>
        <v>1609</v>
      </c>
      <c r="M38" s="103"/>
      <c r="N38" s="103"/>
      <c r="P38" s="2"/>
      <c r="Q38" s="2"/>
    </row>
    <row r="39" spans="2:21">
      <c r="B39" s="95"/>
      <c r="C39" s="10" t="s">
        <v>256</v>
      </c>
      <c r="D39" s="8">
        <v>50264</v>
      </c>
      <c r="E39" s="7">
        <v>43935</v>
      </c>
      <c r="F39" s="9">
        <f t="shared" si="6"/>
        <v>6329</v>
      </c>
      <c r="G39" s="8">
        <v>52819</v>
      </c>
      <c r="H39" s="7">
        <v>47113</v>
      </c>
      <c r="I39" s="19">
        <f t="shared" si="7"/>
        <v>5706</v>
      </c>
      <c r="J39" s="5">
        <f t="shared" si="8"/>
        <v>2555</v>
      </c>
      <c r="K39" s="4">
        <f t="shared" si="8"/>
        <v>3178</v>
      </c>
      <c r="L39" s="11">
        <f t="shared" si="9"/>
        <v>-623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107457</v>
      </c>
      <c r="E40" s="30">
        <v>70619</v>
      </c>
      <c r="F40" s="32">
        <f t="shared" si="6"/>
        <v>36838</v>
      </c>
      <c r="G40" s="31">
        <v>120841</v>
      </c>
      <c r="H40" s="30">
        <v>90417</v>
      </c>
      <c r="I40" s="19">
        <f t="shared" si="7"/>
        <v>30424</v>
      </c>
      <c r="J40" s="5">
        <f t="shared" si="8"/>
        <v>13384</v>
      </c>
      <c r="K40" s="4">
        <f t="shared" si="8"/>
        <v>19798</v>
      </c>
      <c r="L40" s="11">
        <f t="shared" si="9"/>
        <v>-6414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143067</v>
      </c>
      <c r="E41" s="26">
        <v>107179</v>
      </c>
      <c r="F41" s="28">
        <f t="shared" si="6"/>
        <v>35888</v>
      </c>
      <c r="G41" s="27">
        <v>157665</v>
      </c>
      <c r="H41" s="26">
        <v>127325</v>
      </c>
      <c r="I41" s="6">
        <f t="shared" si="7"/>
        <v>30340</v>
      </c>
      <c r="J41" s="25">
        <f t="shared" si="8"/>
        <v>14598</v>
      </c>
      <c r="K41" s="24">
        <f t="shared" si="8"/>
        <v>20146</v>
      </c>
      <c r="L41" s="3">
        <f t="shared" si="9"/>
        <v>-5548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120306</v>
      </c>
      <c r="E42" s="15">
        <v>98853</v>
      </c>
      <c r="F42" s="17">
        <f t="shared" si="6"/>
        <v>21453</v>
      </c>
      <c r="G42" s="16">
        <v>125684</v>
      </c>
      <c r="H42" s="15">
        <v>113762</v>
      </c>
      <c r="I42" s="22">
        <f t="shared" si="7"/>
        <v>11922</v>
      </c>
      <c r="J42" s="13">
        <f t="shared" si="8"/>
        <v>5378</v>
      </c>
      <c r="K42" s="12">
        <f t="shared" si="8"/>
        <v>14909</v>
      </c>
      <c r="L42" s="21">
        <f t="shared" si="9"/>
        <v>-9531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146723</v>
      </c>
      <c r="E44" s="7">
        <v>28194</v>
      </c>
      <c r="F44" s="9">
        <f t="shared" si="6"/>
        <v>118529</v>
      </c>
      <c r="G44" s="8">
        <v>149375</v>
      </c>
      <c r="H44" s="7">
        <v>30595</v>
      </c>
      <c r="I44" s="19">
        <f t="shared" si="7"/>
        <v>118780</v>
      </c>
      <c r="J44" s="5">
        <f t="shared" si="8"/>
        <v>2652</v>
      </c>
      <c r="K44" s="4">
        <f t="shared" si="8"/>
        <v>2401</v>
      </c>
      <c r="L44" s="11">
        <f t="shared" si="9"/>
        <v>251</v>
      </c>
      <c r="M44" s="103"/>
      <c r="N44" s="103"/>
      <c r="P44" s="2"/>
      <c r="Q44" s="2"/>
    </row>
    <row r="45" spans="2:21">
      <c r="B45" s="84"/>
      <c r="C45" s="20" t="s">
        <v>265</v>
      </c>
      <c r="D45" s="16">
        <v>21685</v>
      </c>
      <c r="E45" s="15">
        <v>45221</v>
      </c>
      <c r="F45" s="17">
        <f t="shared" si="6"/>
        <v>-23536</v>
      </c>
      <c r="G45" s="16">
        <v>23713</v>
      </c>
      <c r="H45" s="15">
        <v>44641</v>
      </c>
      <c r="I45" s="19">
        <f t="shared" si="7"/>
        <v>-20928</v>
      </c>
      <c r="J45" s="13">
        <f t="shared" si="8"/>
        <v>2028</v>
      </c>
      <c r="K45" s="12">
        <f t="shared" si="8"/>
        <v>-580</v>
      </c>
      <c r="L45" s="11">
        <f t="shared" si="9"/>
        <v>2608</v>
      </c>
      <c r="M45" s="103"/>
      <c r="N45" s="103"/>
      <c r="P45" s="2"/>
      <c r="Q45" s="2"/>
    </row>
    <row r="46" spans="2:21">
      <c r="B46" s="84"/>
      <c r="C46" s="10" t="s">
        <v>264</v>
      </c>
      <c r="D46" s="16">
        <v>36579</v>
      </c>
      <c r="E46" s="15">
        <v>66165</v>
      </c>
      <c r="F46" s="17">
        <f t="shared" si="6"/>
        <v>-29586</v>
      </c>
      <c r="G46" s="16">
        <v>39841</v>
      </c>
      <c r="H46" s="15">
        <v>65847</v>
      </c>
      <c r="I46" s="19">
        <f t="shared" si="7"/>
        <v>-26006</v>
      </c>
      <c r="J46" s="13">
        <f t="shared" si="8"/>
        <v>3262</v>
      </c>
      <c r="K46" s="12">
        <f t="shared" si="8"/>
        <v>-318</v>
      </c>
      <c r="L46" s="11">
        <f t="shared" si="9"/>
        <v>3580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117823</v>
      </c>
      <c r="E47" s="15">
        <v>131875</v>
      </c>
      <c r="F47" s="17">
        <f t="shared" si="6"/>
        <v>-14052</v>
      </c>
      <c r="G47" s="16">
        <v>139005</v>
      </c>
      <c r="H47" s="15">
        <v>132096</v>
      </c>
      <c r="I47" s="14">
        <f t="shared" si="7"/>
        <v>6909</v>
      </c>
      <c r="J47" s="13">
        <f t="shared" si="8"/>
        <v>21182</v>
      </c>
      <c r="K47" s="12">
        <f t="shared" si="8"/>
        <v>221</v>
      </c>
      <c r="L47" s="11">
        <f t="shared" si="9"/>
        <v>20961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152150</v>
      </c>
      <c r="E48" s="7">
        <v>203688</v>
      </c>
      <c r="F48" s="9">
        <f t="shared" si="6"/>
        <v>-51538</v>
      </c>
      <c r="G48" s="8">
        <v>179233</v>
      </c>
      <c r="H48" s="7">
        <v>204301</v>
      </c>
      <c r="I48" s="6">
        <f t="shared" si="7"/>
        <v>-25068</v>
      </c>
      <c r="J48" s="5">
        <f t="shared" si="8"/>
        <v>27083</v>
      </c>
      <c r="K48" s="4">
        <f t="shared" si="8"/>
        <v>613</v>
      </c>
      <c r="L48" s="3">
        <f t="shared" si="9"/>
        <v>26470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272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1084404600</v>
      </c>
      <c r="D5" s="68">
        <v>1172325560</v>
      </c>
      <c r="E5" s="72">
        <f>C5-D5</f>
        <v>-87920960</v>
      </c>
      <c r="F5" s="104">
        <f>(C9+D9)/93217152274/2</f>
        <v>0.31003769325144875</v>
      </c>
      <c r="H5" s="71" t="s">
        <v>40</v>
      </c>
      <c r="I5" s="71" t="s">
        <v>39</v>
      </c>
      <c r="J5" s="108">
        <f>I6-H6</f>
        <v>0</v>
      </c>
      <c r="K5" s="109" t="s">
        <v>127</v>
      </c>
      <c r="L5" s="77">
        <v>10463.15</v>
      </c>
      <c r="M5" s="103"/>
      <c r="N5" s="103"/>
    </row>
    <row r="6" spans="2:17" ht="15.6" thickBot="1">
      <c r="B6" s="10" t="s">
        <v>38</v>
      </c>
      <c r="C6" s="69">
        <v>5469867735</v>
      </c>
      <c r="D6" s="68">
        <v>4605855464</v>
      </c>
      <c r="E6" s="70">
        <f>C6-D6</f>
        <v>864012271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906496940</v>
      </c>
      <c r="D7" s="68">
        <v>1281900160</v>
      </c>
      <c r="E7" s="67">
        <f>C7-D7</f>
        <v>-375403220</v>
      </c>
      <c r="F7" s="106"/>
      <c r="H7" s="113"/>
      <c r="I7" s="113"/>
      <c r="J7" s="108"/>
      <c r="K7" s="111"/>
      <c r="L7" s="11">
        <v>10363</v>
      </c>
      <c r="M7" s="103"/>
      <c r="N7" s="103"/>
      <c r="P7" s="66"/>
      <c r="Q7" s="2"/>
    </row>
    <row r="8" spans="2:17" ht="15.6" thickBot="1">
      <c r="B8" s="10" t="s">
        <v>4</v>
      </c>
      <c r="C8" s="65">
        <v>21869539300</v>
      </c>
      <c r="D8" s="64">
        <v>21411271966</v>
      </c>
      <c r="E8" s="63">
        <f>C8-D8</f>
        <v>458267334</v>
      </c>
      <c r="F8" s="106"/>
      <c r="K8" s="62"/>
      <c r="L8" s="115">
        <f>L7-L5</f>
        <v>-100.14999999999964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29330308575</v>
      </c>
      <c r="D9" s="60">
        <f>D5+D6+D7+D8</f>
        <v>28471353150</v>
      </c>
      <c r="E9" s="59">
        <f>E5+E6+E7+E8</f>
        <v>858955425</v>
      </c>
      <c r="F9" s="107"/>
      <c r="H9" s="114" t="s">
        <v>36</v>
      </c>
      <c r="I9" s="114"/>
      <c r="J9" s="81" t="s">
        <v>82</v>
      </c>
      <c r="K9" s="82" t="s">
        <v>271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8459</v>
      </c>
      <c r="D13" s="7">
        <v>11033</v>
      </c>
      <c r="E13" s="9">
        <f t="shared" ref="E13:E19" si="0">C13-D13</f>
        <v>-2574</v>
      </c>
      <c r="F13" s="8">
        <v>11002</v>
      </c>
      <c r="G13" s="7">
        <v>10192</v>
      </c>
      <c r="H13" s="19">
        <f t="shared" ref="H13:H19" si="1">F13-G13</f>
        <v>810</v>
      </c>
      <c r="I13" s="5">
        <f t="shared" ref="I13:J19" si="2">F13-C13</f>
        <v>2543</v>
      </c>
      <c r="J13" s="4">
        <f t="shared" si="2"/>
        <v>-841</v>
      </c>
      <c r="K13" s="11">
        <f t="shared" ref="K13:K19" si="3">I13-J13</f>
        <v>3384</v>
      </c>
      <c r="M13" s="103"/>
      <c r="N13" s="103"/>
      <c r="P13" s="2"/>
      <c r="Q13" s="2"/>
    </row>
    <row r="14" spans="2:17" ht="15">
      <c r="B14" s="10" t="s">
        <v>5</v>
      </c>
      <c r="C14" s="8">
        <v>2349</v>
      </c>
      <c r="D14" s="7">
        <v>33486</v>
      </c>
      <c r="E14" s="9">
        <f t="shared" si="0"/>
        <v>-31137</v>
      </c>
      <c r="F14" s="8">
        <v>2330</v>
      </c>
      <c r="G14" s="7">
        <v>33488</v>
      </c>
      <c r="H14" s="19">
        <f t="shared" si="1"/>
        <v>-31158</v>
      </c>
      <c r="I14" s="5">
        <f t="shared" si="2"/>
        <v>-19</v>
      </c>
      <c r="J14" s="4">
        <f t="shared" si="2"/>
        <v>2</v>
      </c>
      <c r="K14" s="11">
        <f t="shared" si="3"/>
        <v>-21</v>
      </c>
      <c r="M14" s="103"/>
      <c r="N14" s="103"/>
      <c r="P14" s="2"/>
      <c r="Q14" s="2"/>
    </row>
    <row r="15" spans="2:17" ht="15">
      <c r="B15" s="53" t="s">
        <v>4</v>
      </c>
      <c r="C15" s="51">
        <v>63142</v>
      </c>
      <c r="D15" s="50">
        <v>19906</v>
      </c>
      <c r="E15" s="52">
        <f t="shared" si="0"/>
        <v>43236</v>
      </c>
      <c r="F15" s="51">
        <v>60173</v>
      </c>
      <c r="G15" s="50">
        <v>20786</v>
      </c>
      <c r="H15" s="49">
        <f t="shared" si="1"/>
        <v>39387</v>
      </c>
      <c r="I15" s="47">
        <f t="shared" si="2"/>
        <v>-2969</v>
      </c>
      <c r="J15" s="46">
        <f t="shared" si="2"/>
        <v>880</v>
      </c>
      <c r="K15" s="11">
        <f t="shared" si="3"/>
        <v>-3849</v>
      </c>
      <c r="M15" s="103"/>
      <c r="N15" s="103"/>
      <c r="P15" s="2"/>
      <c r="Q15" s="2"/>
    </row>
    <row r="16" spans="2:17">
      <c r="B16" s="20" t="s">
        <v>268</v>
      </c>
      <c r="C16" s="51">
        <v>34335</v>
      </c>
      <c r="D16" s="50">
        <v>40669</v>
      </c>
      <c r="E16" s="52">
        <f t="shared" si="0"/>
        <v>-6334</v>
      </c>
      <c r="F16" s="51">
        <v>33820</v>
      </c>
      <c r="G16" s="50">
        <v>40737</v>
      </c>
      <c r="H16" s="49">
        <f t="shared" si="1"/>
        <v>-6917</v>
      </c>
      <c r="I16" s="47">
        <f t="shared" si="2"/>
        <v>-515</v>
      </c>
      <c r="J16" s="46">
        <f t="shared" si="2"/>
        <v>68</v>
      </c>
      <c r="K16" s="11">
        <f t="shared" si="3"/>
        <v>-583</v>
      </c>
      <c r="M16" s="103"/>
      <c r="N16" s="103"/>
      <c r="P16" s="2"/>
      <c r="Q16" s="2"/>
    </row>
    <row r="17" spans="2:17">
      <c r="B17" s="53" t="s">
        <v>256</v>
      </c>
      <c r="C17" s="51">
        <v>44919</v>
      </c>
      <c r="D17" s="50">
        <v>46181</v>
      </c>
      <c r="E17" s="52">
        <f t="shared" si="0"/>
        <v>-1262</v>
      </c>
      <c r="F17" s="51">
        <v>44603</v>
      </c>
      <c r="G17" s="50">
        <v>46318</v>
      </c>
      <c r="H17" s="49">
        <f t="shared" si="1"/>
        <v>-1715</v>
      </c>
      <c r="I17" s="47">
        <f t="shared" si="2"/>
        <v>-316</v>
      </c>
      <c r="J17" s="46">
        <f t="shared" si="2"/>
        <v>137</v>
      </c>
      <c r="K17" s="11">
        <f t="shared" si="3"/>
        <v>-453</v>
      </c>
      <c r="M17" s="103"/>
      <c r="N17" s="103"/>
      <c r="P17" s="2"/>
      <c r="Q17" s="2"/>
    </row>
    <row r="18" spans="2:17" ht="30">
      <c r="B18" s="48" t="s">
        <v>1</v>
      </c>
      <c r="C18" s="8">
        <v>38283</v>
      </c>
      <c r="D18" s="7">
        <v>44861</v>
      </c>
      <c r="E18" s="9">
        <f t="shared" si="0"/>
        <v>-6578</v>
      </c>
      <c r="F18" s="8">
        <v>38082</v>
      </c>
      <c r="G18" s="7">
        <v>45020</v>
      </c>
      <c r="H18" s="19">
        <f t="shared" si="1"/>
        <v>-6938</v>
      </c>
      <c r="I18" s="47">
        <f t="shared" si="2"/>
        <v>-201</v>
      </c>
      <c r="J18" s="46">
        <f t="shared" si="2"/>
        <v>159</v>
      </c>
      <c r="K18" s="11">
        <f t="shared" si="3"/>
        <v>-360</v>
      </c>
      <c r="M18" s="103"/>
      <c r="N18" s="103"/>
      <c r="P18" s="2"/>
      <c r="Q18" s="2"/>
    </row>
    <row r="19" spans="2:17" ht="15.6" thickBot="1">
      <c r="B19" s="10" t="s">
        <v>0</v>
      </c>
      <c r="C19" s="8">
        <v>56129</v>
      </c>
      <c r="D19" s="7">
        <v>54347</v>
      </c>
      <c r="E19" s="9">
        <f t="shared" si="0"/>
        <v>1782</v>
      </c>
      <c r="F19" s="8">
        <v>56236</v>
      </c>
      <c r="G19" s="7">
        <v>54768</v>
      </c>
      <c r="H19" s="6">
        <f t="shared" si="1"/>
        <v>1468</v>
      </c>
      <c r="I19" s="45">
        <f t="shared" si="2"/>
        <v>107</v>
      </c>
      <c r="J19" s="4">
        <f t="shared" si="2"/>
        <v>421</v>
      </c>
      <c r="K19" s="3">
        <f t="shared" si="3"/>
        <v>-314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7929</v>
      </c>
      <c r="D23" s="7">
        <v>7079</v>
      </c>
      <c r="E23" s="9">
        <f>C23-D23</f>
        <v>850</v>
      </c>
      <c r="F23" s="8">
        <v>7807</v>
      </c>
      <c r="G23" s="7">
        <v>6840</v>
      </c>
      <c r="H23" s="19">
        <f>F23-G23</f>
        <v>967</v>
      </c>
      <c r="I23" s="5">
        <f t="shared" ref="I23:J25" si="4">F23-C23</f>
        <v>-122</v>
      </c>
      <c r="J23" s="4">
        <f t="shared" si="4"/>
        <v>-239</v>
      </c>
      <c r="K23" s="11">
        <f>I23-J23</f>
        <v>117</v>
      </c>
      <c r="M23" s="103"/>
      <c r="N23" s="103"/>
      <c r="P23" s="2"/>
      <c r="Q23" s="2"/>
    </row>
    <row r="24" spans="2:17" ht="15">
      <c r="B24" s="10" t="s">
        <v>5</v>
      </c>
      <c r="C24" s="8">
        <v>463</v>
      </c>
      <c r="D24" s="7">
        <v>0</v>
      </c>
      <c r="E24" s="9">
        <f>C24-D24</f>
        <v>463</v>
      </c>
      <c r="F24" s="8">
        <v>466</v>
      </c>
      <c r="G24" s="7">
        <v>0</v>
      </c>
      <c r="H24" s="19">
        <f>F24-G24</f>
        <v>466</v>
      </c>
      <c r="I24" s="5">
        <f t="shared" si="4"/>
        <v>3</v>
      </c>
      <c r="J24" s="4">
        <f t="shared" si="4"/>
        <v>0</v>
      </c>
      <c r="K24" s="11">
        <f>I24-J24</f>
        <v>3</v>
      </c>
      <c r="M24" s="103"/>
      <c r="N24" s="103"/>
      <c r="P24" s="2"/>
      <c r="Q24" s="2"/>
    </row>
    <row r="25" spans="2:17" ht="15.6" thickBot="1">
      <c r="B25" s="10" t="s">
        <v>4</v>
      </c>
      <c r="C25" s="8">
        <v>2655</v>
      </c>
      <c r="D25" s="7">
        <v>1672</v>
      </c>
      <c r="E25" s="9">
        <f>C25-D25</f>
        <v>983</v>
      </c>
      <c r="F25" s="8">
        <v>2241</v>
      </c>
      <c r="G25" s="7">
        <v>1860</v>
      </c>
      <c r="H25" s="6">
        <f>F25-G25</f>
        <v>381</v>
      </c>
      <c r="I25" s="5">
        <f t="shared" si="4"/>
        <v>-414</v>
      </c>
      <c r="J25" s="4">
        <f t="shared" si="4"/>
        <v>188</v>
      </c>
      <c r="K25" s="3">
        <f>I25-J25</f>
        <v>-602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573</v>
      </c>
      <c r="D29" s="38">
        <v>475</v>
      </c>
      <c r="E29" s="9">
        <f>C29-D29</f>
        <v>98</v>
      </c>
      <c r="F29" s="38">
        <v>376</v>
      </c>
      <c r="G29" s="38">
        <v>474</v>
      </c>
      <c r="H29" s="9">
        <f>F29-G29</f>
        <v>-98</v>
      </c>
      <c r="I29" s="5">
        <f t="shared" ref="I29:J31" si="5">F29-C29</f>
        <v>-197</v>
      </c>
      <c r="J29" s="4">
        <f t="shared" si="5"/>
        <v>-1</v>
      </c>
      <c r="K29" s="11">
        <f>I29-J29</f>
        <v>-196</v>
      </c>
      <c r="M29" s="103"/>
      <c r="N29" s="103"/>
      <c r="P29" s="2"/>
      <c r="Q29" s="2"/>
    </row>
    <row r="30" spans="2:17">
      <c r="B30" s="10" t="s">
        <v>21</v>
      </c>
      <c r="C30" s="38">
        <v>91</v>
      </c>
      <c r="D30" s="38">
        <v>146</v>
      </c>
      <c r="E30" s="9">
        <f>C30-D30</f>
        <v>-55</v>
      </c>
      <c r="F30" s="38">
        <v>91</v>
      </c>
      <c r="G30" s="38">
        <v>146</v>
      </c>
      <c r="H30" s="9">
        <f>F30-G30</f>
        <v>-55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1078</v>
      </c>
      <c r="D31" s="38">
        <v>2874</v>
      </c>
      <c r="E31" s="9">
        <f>C31-D31</f>
        <v>-1796</v>
      </c>
      <c r="F31" s="38">
        <v>1143</v>
      </c>
      <c r="G31" s="38">
        <v>2958</v>
      </c>
      <c r="H31" s="9">
        <f>F31-G31</f>
        <v>-1815</v>
      </c>
      <c r="I31" s="5">
        <f t="shared" si="5"/>
        <v>65</v>
      </c>
      <c r="J31" s="4">
        <f t="shared" si="5"/>
        <v>84</v>
      </c>
      <c r="K31" s="3">
        <f>I31-J31</f>
        <v>-19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110545</v>
      </c>
      <c r="E35" s="7">
        <v>85216</v>
      </c>
      <c r="F35" s="9">
        <f t="shared" ref="F35:F48" si="6">D35-E35</f>
        <v>25329</v>
      </c>
      <c r="G35" s="8">
        <v>112650</v>
      </c>
      <c r="H35" s="7">
        <v>94505</v>
      </c>
      <c r="I35" s="19">
        <f t="shared" ref="I35:I48" si="7">G35-H35</f>
        <v>18145</v>
      </c>
      <c r="J35" s="5">
        <f t="shared" ref="J35:K48" si="8">G35-D35</f>
        <v>2105</v>
      </c>
      <c r="K35" s="4">
        <f t="shared" si="8"/>
        <v>9289</v>
      </c>
      <c r="L35" s="11">
        <f t="shared" ref="L35:L48" si="9">J35-K35</f>
        <v>-7184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94725</v>
      </c>
      <c r="E37" s="7">
        <v>31713</v>
      </c>
      <c r="F37" s="9">
        <f t="shared" si="6"/>
        <v>63012</v>
      </c>
      <c r="G37" s="8">
        <v>96135</v>
      </c>
      <c r="H37" s="7">
        <v>32665</v>
      </c>
      <c r="I37" s="19">
        <f t="shared" si="7"/>
        <v>63470</v>
      </c>
      <c r="J37" s="5">
        <f t="shared" si="8"/>
        <v>1410</v>
      </c>
      <c r="K37" s="4">
        <f t="shared" si="8"/>
        <v>952</v>
      </c>
      <c r="L37" s="11">
        <f t="shared" si="9"/>
        <v>458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40061</v>
      </c>
      <c r="E38" s="7">
        <v>32987</v>
      </c>
      <c r="F38" s="9">
        <f t="shared" si="6"/>
        <v>7074</v>
      </c>
      <c r="G38" s="8">
        <v>41946</v>
      </c>
      <c r="H38" s="7">
        <v>38221</v>
      </c>
      <c r="I38" s="19">
        <f t="shared" si="7"/>
        <v>3725</v>
      </c>
      <c r="J38" s="5">
        <f t="shared" si="8"/>
        <v>1885</v>
      </c>
      <c r="K38" s="4">
        <f t="shared" si="8"/>
        <v>5234</v>
      </c>
      <c r="L38" s="11">
        <f t="shared" si="9"/>
        <v>-3349</v>
      </c>
      <c r="M38" s="103"/>
      <c r="N38" s="103"/>
      <c r="P38" s="2"/>
      <c r="Q38" s="2"/>
    </row>
    <row r="39" spans="2:21">
      <c r="B39" s="95"/>
      <c r="C39" s="10" t="s">
        <v>264</v>
      </c>
      <c r="D39" s="8">
        <v>52819</v>
      </c>
      <c r="E39" s="7">
        <v>47113</v>
      </c>
      <c r="F39" s="9">
        <f t="shared" si="6"/>
        <v>5706</v>
      </c>
      <c r="G39" s="8">
        <v>58361</v>
      </c>
      <c r="H39" s="7">
        <v>54311</v>
      </c>
      <c r="I39" s="19">
        <f t="shared" si="7"/>
        <v>4050</v>
      </c>
      <c r="J39" s="5">
        <f t="shared" si="8"/>
        <v>5542</v>
      </c>
      <c r="K39" s="4">
        <f t="shared" si="8"/>
        <v>7198</v>
      </c>
      <c r="L39" s="11">
        <f t="shared" si="9"/>
        <v>-1656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120841</v>
      </c>
      <c r="E40" s="30">
        <v>90417</v>
      </c>
      <c r="F40" s="32">
        <f t="shared" si="6"/>
        <v>30424</v>
      </c>
      <c r="G40" s="31">
        <v>120207</v>
      </c>
      <c r="H40" s="30">
        <v>102259</v>
      </c>
      <c r="I40" s="19">
        <f t="shared" si="7"/>
        <v>17948</v>
      </c>
      <c r="J40" s="5">
        <f t="shared" si="8"/>
        <v>-634</v>
      </c>
      <c r="K40" s="4">
        <f t="shared" si="8"/>
        <v>11842</v>
      </c>
      <c r="L40" s="11">
        <f t="shared" si="9"/>
        <v>-12476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157665</v>
      </c>
      <c r="E41" s="26">
        <v>127325</v>
      </c>
      <c r="F41" s="28">
        <f t="shared" si="6"/>
        <v>30340</v>
      </c>
      <c r="G41" s="27">
        <v>161135</v>
      </c>
      <c r="H41" s="26">
        <v>145209</v>
      </c>
      <c r="I41" s="6">
        <f t="shared" si="7"/>
        <v>15926</v>
      </c>
      <c r="J41" s="25">
        <f t="shared" si="8"/>
        <v>3470</v>
      </c>
      <c r="K41" s="24">
        <f t="shared" si="8"/>
        <v>17884</v>
      </c>
      <c r="L41" s="3">
        <f t="shared" si="9"/>
        <v>-14414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125684</v>
      </c>
      <c r="E42" s="15">
        <v>113762</v>
      </c>
      <c r="F42" s="17">
        <f t="shared" si="6"/>
        <v>11922</v>
      </c>
      <c r="G42" s="16">
        <v>129519</v>
      </c>
      <c r="H42" s="15">
        <v>112264</v>
      </c>
      <c r="I42" s="22">
        <f t="shared" si="7"/>
        <v>17255</v>
      </c>
      <c r="J42" s="13">
        <f t="shared" si="8"/>
        <v>3835</v>
      </c>
      <c r="K42" s="12">
        <f t="shared" si="8"/>
        <v>-1498</v>
      </c>
      <c r="L42" s="21">
        <f t="shared" si="9"/>
        <v>5333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149375</v>
      </c>
      <c r="E44" s="7">
        <v>30595</v>
      </c>
      <c r="F44" s="9">
        <f t="shared" si="6"/>
        <v>118780</v>
      </c>
      <c r="G44" s="8">
        <v>150792</v>
      </c>
      <c r="H44" s="7">
        <v>30515</v>
      </c>
      <c r="I44" s="19">
        <f t="shared" si="7"/>
        <v>120277</v>
      </c>
      <c r="J44" s="5">
        <f t="shared" si="8"/>
        <v>1417</v>
      </c>
      <c r="K44" s="4">
        <f t="shared" si="8"/>
        <v>-80</v>
      </c>
      <c r="L44" s="11">
        <f t="shared" si="9"/>
        <v>1497</v>
      </c>
      <c r="M44" s="103"/>
      <c r="N44" s="103"/>
      <c r="P44" s="2"/>
      <c r="Q44" s="2"/>
    </row>
    <row r="45" spans="2:21">
      <c r="B45" s="84"/>
      <c r="C45" s="20" t="s">
        <v>269</v>
      </c>
      <c r="D45" s="16">
        <v>23713</v>
      </c>
      <c r="E45" s="15">
        <v>44641</v>
      </c>
      <c r="F45" s="17">
        <f t="shared" si="6"/>
        <v>-20928</v>
      </c>
      <c r="G45" s="16">
        <v>23871</v>
      </c>
      <c r="H45" s="15">
        <v>46287</v>
      </c>
      <c r="I45" s="19">
        <f t="shared" si="7"/>
        <v>-22416</v>
      </c>
      <c r="J45" s="13">
        <f t="shared" si="8"/>
        <v>158</v>
      </c>
      <c r="K45" s="12">
        <f t="shared" si="8"/>
        <v>1646</v>
      </c>
      <c r="L45" s="11">
        <f t="shared" si="9"/>
        <v>-1488</v>
      </c>
      <c r="M45" s="103"/>
      <c r="N45" s="103"/>
      <c r="P45" s="2"/>
      <c r="Q45" s="2"/>
    </row>
    <row r="46" spans="2:21">
      <c r="B46" s="84"/>
      <c r="C46" s="10" t="s">
        <v>270</v>
      </c>
      <c r="D46" s="16">
        <v>39841</v>
      </c>
      <c r="E46" s="15">
        <v>65847</v>
      </c>
      <c r="F46" s="17">
        <f t="shared" si="6"/>
        <v>-26006</v>
      </c>
      <c r="G46" s="16">
        <v>39641</v>
      </c>
      <c r="H46" s="15">
        <v>67580</v>
      </c>
      <c r="I46" s="19">
        <f t="shared" si="7"/>
        <v>-27939</v>
      </c>
      <c r="J46" s="13">
        <f t="shared" si="8"/>
        <v>-200</v>
      </c>
      <c r="K46" s="12">
        <f t="shared" si="8"/>
        <v>1733</v>
      </c>
      <c r="L46" s="11">
        <f t="shared" si="9"/>
        <v>-1933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139005</v>
      </c>
      <c r="E47" s="15">
        <v>132096</v>
      </c>
      <c r="F47" s="17">
        <f t="shared" si="6"/>
        <v>6909</v>
      </c>
      <c r="G47" s="16">
        <v>144909</v>
      </c>
      <c r="H47" s="15">
        <v>131726</v>
      </c>
      <c r="I47" s="14">
        <f t="shared" si="7"/>
        <v>13183</v>
      </c>
      <c r="J47" s="13">
        <f t="shared" si="8"/>
        <v>5904</v>
      </c>
      <c r="K47" s="12">
        <f t="shared" si="8"/>
        <v>-370</v>
      </c>
      <c r="L47" s="11">
        <f t="shared" si="9"/>
        <v>6274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179233</v>
      </c>
      <c r="E48" s="7">
        <v>204301</v>
      </c>
      <c r="F48" s="9">
        <f t="shared" si="6"/>
        <v>-25068</v>
      </c>
      <c r="G48" s="8">
        <v>187685</v>
      </c>
      <c r="H48" s="7">
        <v>209858</v>
      </c>
      <c r="I48" s="6">
        <f t="shared" si="7"/>
        <v>-22173</v>
      </c>
      <c r="J48" s="5">
        <f t="shared" si="8"/>
        <v>8452</v>
      </c>
      <c r="K48" s="4">
        <f t="shared" si="8"/>
        <v>5557</v>
      </c>
      <c r="L48" s="3">
        <f t="shared" si="9"/>
        <v>2895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276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1409329500</v>
      </c>
      <c r="D5" s="68">
        <v>2571303460</v>
      </c>
      <c r="E5" s="72">
        <f>C5-D5</f>
        <v>-1161973960</v>
      </c>
      <c r="F5" s="104">
        <f>(C9+D9)/109732730165/2</f>
        <v>0.32159474457107617</v>
      </c>
      <c r="H5" s="71" t="s">
        <v>40</v>
      </c>
      <c r="I5" s="71" t="s">
        <v>39</v>
      </c>
      <c r="J5" s="108">
        <f>I6-H6</f>
        <v>0</v>
      </c>
      <c r="K5" s="109" t="s">
        <v>66</v>
      </c>
      <c r="L5" s="77">
        <v>10419.11</v>
      </c>
      <c r="M5" s="103"/>
      <c r="N5" s="103"/>
    </row>
    <row r="6" spans="2:17" ht="15.6" thickBot="1">
      <c r="B6" s="10" t="s">
        <v>38</v>
      </c>
      <c r="C6" s="69">
        <v>5713154278</v>
      </c>
      <c r="D6" s="68">
        <v>5987221948</v>
      </c>
      <c r="E6" s="70">
        <f>C6-D6</f>
        <v>-274067670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1422285860</v>
      </c>
      <c r="D7" s="68">
        <v>1743782403</v>
      </c>
      <c r="E7" s="67">
        <f>C7-D7</f>
        <v>-321496543</v>
      </c>
      <c r="F7" s="106"/>
      <c r="H7" s="113"/>
      <c r="I7" s="113"/>
      <c r="J7" s="108"/>
      <c r="K7" s="111"/>
      <c r="L7" s="11">
        <v>10385</v>
      </c>
      <c r="M7" s="103"/>
      <c r="N7" s="103"/>
      <c r="P7" s="66"/>
      <c r="Q7" s="2"/>
    </row>
    <row r="8" spans="2:17" ht="15.6" thickBot="1">
      <c r="B8" s="10" t="s">
        <v>4</v>
      </c>
      <c r="C8" s="65">
        <v>24631509495</v>
      </c>
      <c r="D8" s="64">
        <v>27100351713</v>
      </c>
      <c r="E8" s="63">
        <f>C8-D8</f>
        <v>-2468842218</v>
      </c>
      <c r="F8" s="106"/>
      <c r="K8" s="62"/>
      <c r="L8" s="115">
        <f>L7-L5</f>
        <v>-34.110000000000582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33176279133</v>
      </c>
      <c r="D9" s="60">
        <f>D5+D6+D7+D8</f>
        <v>37402659524</v>
      </c>
      <c r="E9" s="59">
        <f>E5+E6+E7+E8</f>
        <v>-4226380391</v>
      </c>
      <c r="F9" s="107"/>
      <c r="H9" s="114" t="s">
        <v>36</v>
      </c>
      <c r="I9" s="114"/>
      <c r="J9" s="81" t="s">
        <v>100</v>
      </c>
      <c r="K9" s="57" t="s">
        <v>275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11002</v>
      </c>
      <c r="D13" s="7">
        <v>10192</v>
      </c>
      <c r="E13" s="9">
        <f t="shared" ref="E13:E19" si="0">C13-D13</f>
        <v>810</v>
      </c>
      <c r="F13" s="8">
        <v>10049</v>
      </c>
      <c r="G13" s="7">
        <v>9643</v>
      </c>
      <c r="H13" s="19">
        <f t="shared" ref="H13:H19" si="1">F13-G13</f>
        <v>406</v>
      </c>
      <c r="I13" s="5">
        <f t="shared" ref="I13:J19" si="2">F13-C13</f>
        <v>-953</v>
      </c>
      <c r="J13" s="4">
        <f t="shared" si="2"/>
        <v>-549</v>
      </c>
      <c r="K13" s="11">
        <f t="shared" ref="K13:K19" si="3">I13-J13</f>
        <v>-404</v>
      </c>
      <c r="M13" s="103"/>
      <c r="N13" s="103"/>
      <c r="P13" s="2"/>
      <c r="Q13" s="2"/>
    </row>
    <row r="14" spans="2:17" ht="15">
      <c r="B14" s="10" t="s">
        <v>5</v>
      </c>
      <c r="C14" s="8">
        <v>2330</v>
      </c>
      <c r="D14" s="7">
        <v>33488</v>
      </c>
      <c r="E14" s="9">
        <f t="shared" si="0"/>
        <v>-31158</v>
      </c>
      <c r="F14" s="8">
        <v>2601</v>
      </c>
      <c r="G14" s="7">
        <v>33108</v>
      </c>
      <c r="H14" s="19">
        <f t="shared" si="1"/>
        <v>-30507</v>
      </c>
      <c r="I14" s="5">
        <f t="shared" si="2"/>
        <v>271</v>
      </c>
      <c r="J14" s="4">
        <f t="shared" si="2"/>
        <v>-380</v>
      </c>
      <c r="K14" s="11">
        <f t="shared" si="3"/>
        <v>651</v>
      </c>
      <c r="M14" s="103"/>
      <c r="N14" s="103"/>
      <c r="P14" s="2"/>
      <c r="Q14" s="2"/>
    </row>
    <row r="15" spans="2:17" ht="15">
      <c r="B15" s="53" t="s">
        <v>4</v>
      </c>
      <c r="C15" s="51">
        <v>60173</v>
      </c>
      <c r="D15" s="50">
        <v>20786</v>
      </c>
      <c r="E15" s="52">
        <f t="shared" si="0"/>
        <v>39387</v>
      </c>
      <c r="F15" s="51">
        <v>60963</v>
      </c>
      <c r="G15" s="50">
        <v>23111</v>
      </c>
      <c r="H15" s="49">
        <f t="shared" si="1"/>
        <v>37852</v>
      </c>
      <c r="I15" s="47">
        <f t="shared" si="2"/>
        <v>790</v>
      </c>
      <c r="J15" s="46">
        <f t="shared" si="2"/>
        <v>2325</v>
      </c>
      <c r="K15" s="11">
        <f t="shared" si="3"/>
        <v>-1535</v>
      </c>
      <c r="M15" s="103"/>
      <c r="N15" s="103"/>
      <c r="P15" s="2"/>
      <c r="Q15" s="2"/>
    </row>
    <row r="16" spans="2:17">
      <c r="B16" s="20" t="s">
        <v>268</v>
      </c>
      <c r="C16" s="51">
        <v>33820</v>
      </c>
      <c r="D16" s="50">
        <v>40737</v>
      </c>
      <c r="E16" s="52">
        <f t="shared" si="0"/>
        <v>-6917</v>
      </c>
      <c r="F16" s="51">
        <v>33993</v>
      </c>
      <c r="G16" s="50">
        <v>41291</v>
      </c>
      <c r="H16" s="49">
        <f t="shared" si="1"/>
        <v>-7298</v>
      </c>
      <c r="I16" s="47">
        <f t="shared" si="2"/>
        <v>173</v>
      </c>
      <c r="J16" s="46">
        <f t="shared" si="2"/>
        <v>554</v>
      </c>
      <c r="K16" s="11">
        <f t="shared" si="3"/>
        <v>-381</v>
      </c>
      <c r="M16" s="103"/>
      <c r="N16" s="103"/>
      <c r="P16" s="2"/>
      <c r="Q16" s="2"/>
    </row>
    <row r="17" spans="2:17">
      <c r="B17" s="53" t="s">
        <v>273</v>
      </c>
      <c r="C17" s="51">
        <v>44603</v>
      </c>
      <c r="D17" s="50">
        <v>46318</v>
      </c>
      <c r="E17" s="52">
        <f t="shared" si="0"/>
        <v>-1715</v>
      </c>
      <c r="F17" s="51">
        <v>45295</v>
      </c>
      <c r="G17" s="50">
        <v>46820</v>
      </c>
      <c r="H17" s="49">
        <f t="shared" si="1"/>
        <v>-1525</v>
      </c>
      <c r="I17" s="47">
        <f t="shared" si="2"/>
        <v>692</v>
      </c>
      <c r="J17" s="46">
        <f t="shared" si="2"/>
        <v>502</v>
      </c>
      <c r="K17" s="11">
        <f t="shared" si="3"/>
        <v>190</v>
      </c>
      <c r="M17" s="103"/>
      <c r="N17" s="103"/>
      <c r="P17" s="2"/>
      <c r="Q17" s="2"/>
    </row>
    <row r="18" spans="2:17" ht="30">
      <c r="B18" s="48" t="s">
        <v>1</v>
      </c>
      <c r="C18" s="8">
        <v>38082</v>
      </c>
      <c r="D18" s="7">
        <v>45020</v>
      </c>
      <c r="E18" s="9">
        <f t="shared" si="0"/>
        <v>-6938</v>
      </c>
      <c r="F18" s="8">
        <v>38859</v>
      </c>
      <c r="G18" s="7">
        <v>45143</v>
      </c>
      <c r="H18" s="19">
        <f t="shared" si="1"/>
        <v>-6284</v>
      </c>
      <c r="I18" s="47">
        <f t="shared" si="2"/>
        <v>777</v>
      </c>
      <c r="J18" s="46">
        <f t="shared" si="2"/>
        <v>123</v>
      </c>
      <c r="K18" s="11">
        <f t="shared" si="3"/>
        <v>654</v>
      </c>
      <c r="M18" s="103"/>
      <c r="N18" s="103"/>
      <c r="P18" s="2"/>
      <c r="Q18" s="2"/>
    </row>
    <row r="19" spans="2:17" ht="15.6" thickBot="1">
      <c r="B19" s="10" t="s">
        <v>0</v>
      </c>
      <c r="C19" s="8">
        <v>56236</v>
      </c>
      <c r="D19" s="7">
        <v>54768</v>
      </c>
      <c r="E19" s="9">
        <f t="shared" si="0"/>
        <v>1468</v>
      </c>
      <c r="F19" s="8">
        <v>56395</v>
      </c>
      <c r="G19" s="7">
        <v>54770</v>
      </c>
      <c r="H19" s="6">
        <f t="shared" si="1"/>
        <v>1625</v>
      </c>
      <c r="I19" s="45">
        <f t="shared" si="2"/>
        <v>159</v>
      </c>
      <c r="J19" s="4">
        <f t="shared" si="2"/>
        <v>2</v>
      </c>
      <c r="K19" s="3">
        <f t="shared" si="3"/>
        <v>157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7807</v>
      </c>
      <c r="D23" s="7">
        <v>6840</v>
      </c>
      <c r="E23" s="9">
        <f>C23-D23</f>
        <v>967</v>
      </c>
      <c r="F23" s="8">
        <v>7875</v>
      </c>
      <c r="G23" s="7">
        <v>8118</v>
      </c>
      <c r="H23" s="19">
        <f>F23-G23</f>
        <v>-243</v>
      </c>
      <c r="I23" s="5">
        <f t="shared" ref="I23:J25" si="4">F23-C23</f>
        <v>68</v>
      </c>
      <c r="J23" s="4">
        <f t="shared" si="4"/>
        <v>1278</v>
      </c>
      <c r="K23" s="11">
        <f>I23-J23</f>
        <v>-1210</v>
      </c>
      <c r="M23" s="103"/>
      <c r="N23" s="103"/>
      <c r="P23" s="2"/>
      <c r="Q23" s="2"/>
    </row>
    <row r="24" spans="2:17" ht="15">
      <c r="B24" s="10" t="s">
        <v>5</v>
      </c>
      <c r="C24" s="8">
        <v>466</v>
      </c>
      <c r="D24" s="7">
        <v>0</v>
      </c>
      <c r="E24" s="9">
        <f>C24-D24</f>
        <v>466</v>
      </c>
      <c r="F24" s="8">
        <v>469</v>
      </c>
      <c r="G24" s="7">
        <v>0</v>
      </c>
      <c r="H24" s="19">
        <f>F24-G24</f>
        <v>469</v>
      </c>
      <c r="I24" s="5">
        <f t="shared" si="4"/>
        <v>3</v>
      </c>
      <c r="J24" s="4">
        <f t="shared" si="4"/>
        <v>0</v>
      </c>
      <c r="K24" s="11">
        <f>I24-J24</f>
        <v>3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2241</v>
      </c>
      <c r="D25" s="7">
        <v>1860</v>
      </c>
      <c r="E25" s="9">
        <f>C25-D25</f>
        <v>381</v>
      </c>
      <c r="F25" s="8">
        <v>2266</v>
      </c>
      <c r="G25" s="7">
        <v>2372</v>
      </c>
      <c r="H25" s="6">
        <f>F25-G25</f>
        <v>-106</v>
      </c>
      <c r="I25" s="5">
        <f t="shared" si="4"/>
        <v>25</v>
      </c>
      <c r="J25" s="4">
        <f t="shared" si="4"/>
        <v>512</v>
      </c>
      <c r="K25" s="3">
        <f>I25-J25</f>
        <v>-487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376</v>
      </c>
      <c r="D29" s="38">
        <v>474</v>
      </c>
      <c r="E29" s="9">
        <f>C29-D29</f>
        <v>-98</v>
      </c>
      <c r="F29" s="38">
        <v>347</v>
      </c>
      <c r="G29" s="38">
        <v>493</v>
      </c>
      <c r="H29" s="9">
        <f>F29-G29</f>
        <v>-146</v>
      </c>
      <c r="I29" s="5">
        <f t="shared" ref="I29:J31" si="5">F29-C29</f>
        <v>-29</v>
      </c>
      <c r="J29" s="4">
        <f t="shared" si="5"/>
        <v>19</v>
      </c>
      <c r="K29" s="11">
        <f>I29-J29</f>
        <v>-48</v>
      </c>
      <c r="M29" s="103"/>
      <c r="N29" s="103"/>
      <c r="P29" s="2"/>
      <c r="Q29" s="2"/>
    </row>
    <row r="30" spans="2:17">
      <c r="B30" s="10" t="s">
        <v>21</v>
      </c>
      <c r="C30" s="38">
        <v>91</v>
      </c>
      <c r="D30" s="38">
        <v>146</v>
      </c>
      <c r="E30" s="9">
        <f>C30-D30</f>
        <v>-55</v>
      </c>
      <c r="F30" s="38">
        <v>95</v>
      </c>
      <c r="G30" s="38">
        <v>146</v>
      </c>
      <c r="H30" s="9">
        <f>F30-G30</f>
        <v>-51</v>
      </c>
      <c r="I30" s="5">
        <f t="shared" si="5"/>
        <v>4</v>
      </c>
      <c r="J30" s="4">
        <f t="shared" si="5"/>
        <v>0</v>
      </c>
      <c r="K30" s="11">
        <f>I30-J30</f>
        <v>4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1143</v>
      </c>
      <c r="D31" s="38">
        <v>2958</v>
      </c>
      <c r="E31" s="9">
        <f>C31-D31</f>
        <v>-1815</v>
      </c>
      <c r="F31" s="38">
        <v>1134</v>
      </c>
      <c r="G31" s="38">
        <v>3106</v>
      </c>
      <c r="H31" s="9">
        <f>F31-G31</f>
        <v>-1972</v>
      </c>
      <c r="I31" s="5">
        <f t="shared" si="5"/>
        <v>-9</v>
      </c>
      <c r="J31" s="4">
        <f t="shared" si="5"/>
        <v>148</v>
      </c>
      <c r="K31" s="3">
        <f>I31-J31</f>
        <v>-157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112650</v>
      </c>
      <c r="E35" s="7">
        <v>94505</v>
      </c>
      <c r="F35" s="9">
        <f t="shared" ref="F35:F48" si="6">D35-E35</f>
        <v>18145</v>
      </c>
      <c r="G35" s="8">
        <v>85074</v>
      </c>
      <c r="H35" s="7">
        <v>82200</v>
      </c>
      <c r="I35" s="19">
        <f t="shared" ref="I35:I48" si="7">G35-H35</f>
        <v>2874</v>
      </c>
      <c r="J35" s="5">
        <f t="shared" ref="J35:K48" si="8">G35-D35</f>
        <v>-27576</v>
      </c>
      <c r="K35" s="4">
        <f t="shared" si="8"/>
        <v>-12305</v>
      </c>
      <c r="L35" s="11">
        <f t="shared" ref="L35:L48" si="9">J35-K35</f>
        <v>-15271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96135</v>
      </c>
      <c r="E37" s="7">
        <v>32665</v>
      </c>
      <c r="F37" s="9">
        <f t="shared" si="6"/>
        <v>63470</v>
      </c>
      <c r="G37" s="8">
        <v>95342</v>
      </c>
      <c r="H37" s="7">
        <v>31334</v>
      </c>
      <c r="I37" s="19">
        <f t="shared" si="7"/>
        <v>64008</v>
      </c>
      <c r="J37" s="5">
        <f t="shared" si="8"/>
        <v>-793</v>
      </c>
      <c r="K37" s="4">
        <f t="shared" si="8"/>
        <v>-1331</v>
      </c>
      <c r="L37" s="11">
        <f t="shared" si="9"/>
        <v>538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41946</v>
      </c>
      <c r="E38" s="7">
        <v>38221</v>
      </c>
      <c r="F38" s="9">
        <f t="shared" si="6"/>
        <v>3725</v>
      </c>
      <c r="G38" s="8">
        <v>40048</v>
      </c>
      <c r="H38" s="7">
        <v>38525</v>
      </c>
      <c r="I38" s="19">
        <f t="shared" si="7"/>
        <v>1523</v>
      </c>
      <c r="J38" s="5">
        <f t="shared" si="8"/>
        <v>-1898</v>
      </c>
      <c r="K38" s="4">
        <f t="shared" si="8"/>
        <v>304</v>
      </c>
      <c r="L38" s="11">
        <f t="shared" si="9"/>
        <v>-2202</v>
      </c>
      <c r="M38" s="103"/>
      <c r="N38" s="103"/>
      <c r="P38" s="2"/>
      <c r="Q38" s="2"/>
    </row>
    <row r="39" spans="2:21">
      <c r="B39" s="95"/>
      <c r="C39" s="10" t="s">
        <v>270</v>
      </c>
      <c r="D39" s="8">
        <v>58361</v>
      </c>
      <c r="E39" s="7">
        <v>54311</v>
      </c>
      <c r="F39" s="9">
        <f t="shared" si="6"/>
        <v>4050</v>
      </c>
      <c r="G39" s="8">
        <v>57769</v>
      </c>
      <c r="H39" s="7">
        <v>54589</v>
      </c>
      <c r="I39" s="19">
        <f t="shared" si="7"/>
        <v>3180</v>
      </c>
      <c r="J39" s="5">
        <f t="shared" si="8"/>
        <v>-592</v>
      </c>
      <c r="K39" s="4">
        <f t="shared" si="8"/>
        <v>278</v>
      </c>
      <c r="L39" s="11">
        <f t="shared" si="9"/>
        <v>-870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120207</v>
      </c>
      <c r="E40" s="30">
        <v>102259</v>
      </c>
      <c r="F40" s="32">
        <f t="shared" si="6"/>
        <v>17948</v>
      </c>
      <c r="G40" s="31">
        <v>103513</v>
      </c>
      <c r="H40" s="30">
        <v>61727</v>
      </c>
      <c r="I40" s="19">
        <f t="shared" si="7"/>
        <v>41786</v>
      </c>
      <c r="J40" s="5">
        <f t="shared" si="8"/>
        <v>-16694</v>
      </c>
      <c r="K40" s="4">
        <f t="shared" si="8"/>
        <v>-40532</v>
      </c>
      <c r="L40" s="11">
        <f t="shared" si="9"/>
        <v>23838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161135</v>
      </c>
      <c r="E41" s="26">
        <v>145209</v>
      </c>
      <c r="F41" s="28">
        <f t="shared" si="6"/>
        <v>15926</v>
      </c>
      <c r="G41" s="27">
        <v>136977</v>
      </c>
      <c r="H41" s="26">
        <v>87579</v>
      </c>
      <c r="I41" s="6">
        <f t="shared" si="7"/>
        <v>49398</v>
      </c>
      <c r="J41" s="25">
        <f t="shared" si="8"/>
        <v>-24158</v>
      </c>
      <c r="K41" s="24">
        <f t="shared" si="8"/>
        <v>-57630</v>
      </c>
      <c r="L41" s="3">
        <f t="shared" si="9"/>
        <v>33472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129519</v>
      </c>
      <c r="E42" s="15">
        <v>112264</v>
      </c>
      <c r="F42" s="17">
        <f t="shared" si="6"/>
        <v>17255</v>
      </c>
      <c r="G42" s="16">
        <v>91968</v>
      </c>
      <c r="H42" s="15">
        <v>95191</v>
      </c>
      <c r="I42" s="22">
        <f t="shared" si="7"/>
        <v>-3223</v>
      </c>
      <c r="J42" s="13">
        <f t="shared" si="8"/>
        <v>-37551</v>
      </c>
      <c r="K42" s="12">
        <f t="shared" si="8"/>
        <v>-17073</v>
      </c>
      <c r="L42" s="21">
        <f t="shared" si="9"/>
        <v>-20478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150792</v>
      </c>
      <c r="E44" s="7">
        <v>30515</v>
      </c>
      <c r="F44" s="9">
        <f t="shared" si="6"/>
        <v>120277</v>
      </c>
      <c r="G44" s="8">
        <v>147614</v>
      </c>
      <c r="H44" s="7">
        <v>29729</v>
      </c>
      <c r="I44" s="19">
        <f t="shared" si="7"/>
        <v>117885</v>
      </c>
      <c r="J44" s="5">
        <f t="shared" si="8"/>
        <v>-3178</v>
      </c>
      <c r="K44" s="4">
        <f t="shared" si="8"/>
        <v>-786</v>
      </c>
      <c r="L44" s="11">
        <f t="shared" si="9"/>
        <v>-2392</v>
      </c>
      <c r="M44" s="103"/>
      <c r="N44" s="103"/>
      <c r="P44" s="2"/>
      <c r="Q44" s="2"/>
    </row>
    <row r="45" spans="2:21">
      <c r="B45" s="84"/>
      <c r="C45" s="20" t="s">
        <v>274</v>
      </c>
      <c r="D45" s="16">
        <v>23871</v>
      </c>
      <c r="E45" s="15">
        <v>46287</v>
      </c>
      <c r="F45" s="17">
        <f t="shared" si="6"/>
        <v>-22416</v>
      </c>
      <c r="G45" s="16">
        <v>26132</v>
      </c>
      <c r="H45" s="15">
        <v>47768</v>
      </c>
      <c r="I45" s="19">
        <f t="shared" si="7"/>
        <v>-21636</v>
      </c>
      <c r="J45" s="13">
        <f t="shared" si="8"/>
        <v>2261</v>
      </c>
      <c r="K45" s="12">
        <f t="shared" si="8"/>
        <v>1481</v>
      </c>
      <c r="L45" s="11">
        <f t="shared" si="9"/>
        <v>780</v>
      </c>
      <c r="M45" s="103"/>
      <c r="N45" s="103"/>
      <c r="P45" s="2"/>
      <c r="Q45" s="2"/>
    </row>
    <row r="46" spans="2:21">
      <c r="B46" s="84"/>
      <c r="C46" s="10" t="s">
        <v>273</v>
      </c>
      <c r="D46" s="16">
        <v>39641</v>
      </c>
      <c r="E46" s="15">
        <v>67580</v>
      </c>
      <c r="F46" s="17">
        <f t="shared" si="6"/>
        <v>-27939</v>
      </c>
      <c r="G46" s="16">
        <v>43848</v>
      </c>
      <c r="H46" s="15">
        <v>71399</v>
      </c>
      <c r="I46" s="19">
        <f t="shared" si="7"/>
        <v>-27551</v>
      </c>
      <c r="J46" s="13">
        <f t="shared" si="8"/>
        <v>4207</v>
      </c>
      <c r="K46" s="12">
        <f t="shared" si="8"/>
        <v>3819</v>
      </c>
      <c r="L46" s="11">
        <f t="shared" si="9"/>
        <v>388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144909</v>
      </c>
      <c r="E47" s="15">
        <v>131726</v>
      </c>
      <c r="F47" s="17">
        <f t="shared" si="6"/>
        <v>13183</v>
      </c>
      <c r="G47" s="16">
        <v>77801</v>
      </c>
      <c r="H47" s="15">
        <v>110956</v>
      </c>
      <c r="I47" s="14">
        <f t="shared" si="7"/>
        <v>-33155</v>
      </c>
      <c r="J47" s="13">
        <f t="shared" si="8"/>
        <v>-67108</v>
      </c>
      <c r="K47" s="12">
        <f t="shared" si="8"/>
        <v>-20770</v>
      </c>
      <c r="L47" s="11">
        <f t="shared" si="9"/>
        <v>-46338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187685</v>
      </c>
      <c r="E48" s="7">
        <v>209858</v>
      </c>
      <c r="F48" s="9">
        <f t="shared" si="6"/>
        <v>-22173</v>
      </c>
      <c r="G48" s="8">
        <v>104618</v>
      </c>
      <c r="H48" s="7">
        <v>172094</v>
      </c>
      <c r="I48" s="6">
        <f t="shared" si="7"/>
        <v>-67476</v>
      </c>
      <c r="J48" s="5">
        <f t="shared" si="8"/>
        <v>-83067</v>
      </c>
      <c r="K48" s="4">
        <f t="shared" si="8"/>
        <v>-37764</v>
      </c>
      <c r="L48" s="3">
        <f t="shared" si="9"/>
        <v>-45303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281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1208879600</v>
      </c>
      <c r="D5" s="68">
        <v>1512829372</v>
      </c>
      <c r="E5" s="72">
        <f>C5-D5</f>
        <v>-303949772</v>
      </c>
      <c r="F5" s="104">
        <f>(C9+D9)/110444483800/2</f>
        <v>0.31742749952080451</v>
      </c>
      <c r="H5" s="71" t="s">
        <v>40</v>
      </c>
      <c r="I5" s="71" t="s">
        <v>39</v>
      </c>
      <c r="J5" s="108">
        <f>I6-H6</f>
        <v>0</v>
      </c>
      <c r="K5" s="109" t="s">
        <v>277</v>
      </c>
      <c r="L5" s="77">
        <v>10508.37</v>
      </c>
      <c r="M5" s="103"/>
      <c r="N5" s="103"/>
    </row>
    <row r="6" spans="2:17" ht="15.6" thickBot="1">
      <c r="B6" s="10" t="s">
        <v>38</v>
      </c>
      <c r="C6" s="69">
        <v>6029192093</v>
      </c>
      <c r="D6" s="68">
        <v>5018465533</v>
      </c>
      <c r="E6" s="70">
        <f>C6-D6</f>
        <v>1010726560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837434700</v>
      </c>
      <c r="D7" s="68">
        <v>1615128496</v>
      </c>
      <c r="E7" s="67">
        <f>C7-D7</f>
        <v>-777693796</v>
      </c>
      <c r="F7" s="106"/>
      <c r="H7" s="113"/>
      <c r="I7" s="113"/>
      <c r="J7" s="108"/>
      <c r="K7" s="111"/>
      <c r="L7" s="11">
        <v>10354</v>
      </c>
      <c r="M7" s="103"/>
      <c r="N7" s="103"/>
      <c r="P7" s="66"/>
      <c r="Q7" s="2"/>
    </row>
    <row r="8" spans="2:17" ht="15.6" thickBot="1">
      <c r="B8" s="10" t="s">
        <v>4</v>
      </c>
      <c r="C8" s="65">
        <v>29435284987</v>
      </c>
      <c r="D8" s="64">
        <v>24459017876</v>
      </c>
      <c r="E8" s="63">
        <f>C8-D8</f>
        <v>4976267111</v>
      </c>
      <c r="F8" s="106"/>
      <c r="K8" s="62"/>
      <c r="L8" s="115">
        <f>L7-L5</f>
        <v>-154.3700000000008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37510791380</v>
      </c>
      <c r="D9" s="60">
        <f>D5+D6+D7+D8</f>
        <v>32605441277</v>
      </c>
      <c r="E9" s="59">
        <f>E5+E6+E7+E8</f>
        <v>4905350103</v>
      </c>
      <c r="F9" s="107"/>
      <c r="H9" s="114" t="s">
        <v>36</v>
      </c>
      <c r="I9" s="114"/>
      <c r="J9" s="81" t="s">
        <v>132</v>
      </c>
      <c r="K9" s="57" t="s">
        <v>280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10049</v>
      </c>
      <c r="D13" s="7">
        <v>9643</v>
      </c>
      <c r="E13" s="9">
        <f t="shared" ref="E13:E19" si="0">C13-D13</f>
        <v>406</v>
      </c>
      <c r="F13" s="8">
        <v>9061</v>
      </c>
      <c r="G13" s="7">
        <v>10365</v>
      </c>
      <c r="H13" s="19">
        <f t="shared" ref="H13:H19" si="1">F13-G13</f>
        <v>-1304</v>
      </c>
      <c r="I13" s="5">
        <f t="shared" ref="I13:J19" si="2">F13-C13</f>
        <v>-988</v>
      </c>
      <c r="J13" s="4">
        <f t="shared" si="2"/>
        <v>722</v>
      </c>
      <c r="K13" s="11">
        <f t="shared" ref="K13:K19" si="3">I13-J13</f>
        <v>-1710</v>
      </c>
      <c r="M13" s="103"/>
      <c r="N13" s="103"/>
      <c r="P13" s="2"/>
      <c r="Q13" s="2"/>
    </row>
    <row r="14" spans="2:17" ht="15">
      <c r="B14" s="10" t="s">
        <v>5</v>
      </c>
      <c r="C14" s="8">
        <v>2601</v>
      </c>
      <c r="D14" s="7">
        <v>33108</v>
      </c>
      <c r="E14" s="9">
        <f t="shared" si="0"/>
        <v>-30507</v>
      </c>
      <c r="F14" s="8">
        <v>2688</v>
      </c>
      <c r="G14" s="7">
        <v>32631</v>
      </c>
      <c r="H14" s="19">
        <f t="shared" si="1"/>
        <v>-29943</v>
      </c>
      <c r="I14" s="5">
        <f t="shared" si="2"/>
        <v>87</v>
      </c>
      <c r="J14" s="4">
        <f t="shared" si="2"/>
        <v>-477</v>
      </c>
      <c r="K14" s="11">
        <f t="shared" si="3"/>
        <v>564</v>
      </c>
      <c r="M14" s="103"/>
      <c r="N14" s="103"/>
      <c r="P14" s="2"/>
      <c r="Q14" s="2"/>
    </row>
    <row r="15" spans="2:17" ht="15">
      <c r="B15" s="53" t="s">
        <v>4</v>
      </c>
      <c r="C15" s="51">
        <v>60963</v>
      </c>
      <c r="D15" s="50">
        <v>23111</v>
      </c>
      <c r="E15" s="52">
        <f t="shared" si="0"/>
        <v>37852</v>
      </c>
      <c r="F15" s="51">
        <v>67610</v>
      </c>
      <c r="G15" s="50">
        <v>22169</v>
      </c>
      <c r="H15" s="49">
        <f t="shared" si="1"/>
        <v>45441</v>
      </c>
      <c r="I15" s="47">
        <f t="shared" si="2"/>
        <v>6647</v>
      </c>
      <c r="J15" s="46">
        <f t="shared" si="2"/>
        <v>-942</v>
      </c>
      <c r="K15" s="11">
        <f t="shared" si="3"/>
        <v>7589</v>
      </c>
      <c r="M15" s="103"/>
      <c r="N15" s="103"/>
      <c r="P15" s="2"/>
      <c r="Q15" s="2"/>
    </row>
    <row r="16" spans="2:17">
      <c r="B16" s="20" t="s">
        <v>268</v>
      </c>
      <c r="C16" s="51">
        <v>33993</v>
      </c>
      <c r="D16" s="50">
        <v>41291</v>
      </c>
      <c r="E16" s="52">
        <f t="shared" si="0"/>
        <v>-7298</v>
      </c>
      <c r="F16" s="51">
        <v>37398</v>
      </c>
      <c r="G16" s="50">
        <v>40536</v>
      </c>
      <c r="H16" s="49">
        <f t="shared" si="1"/>
        <v>-3138</v>
      </c>
      <c r="I16" s="47">
        <f t="shared" si="2"/>
        <v>3405</v>
      </c>
      <c r="J16" s="46">
        <f t="shared" si="2"/>
        <v>-755</v>
      </c>
      <c r="K16" s="11">
        <f t="shared" si="3"/>
        <v>4160</v>
      </c>
      <c r="M16" s="103"/>
      <c r="N16" s="103"/>
      <c r="P16" s="2"/>
      <c r="Q16" s="2"/>
    </row>
    <row r="17" spans="2:17">
      <c r="B17" s="53" t="s">
        <v>278</v>
      </c>
      <c r="C17" s="51">
        <v>45295</v>
      </c>
      <c r="D17" s="50">
        <v>46820</v>
      </c>
      <c r="E17" s="52">
        <f t="shared" si="0"/>
        <v>-1525</v>
      </c>
      <c r="F17" s="51">
        <v>50030</v>
      </c>
      <c r="G17" s="50">
        <v>45749</v>
      </c>
      <c r="H17" s="49">
        <f t="shared" si="1"/>
        <v>4281</v>
      </c>
      <c r="I17" s="47">
        <f t="shared" si="2"/>
        <v>4735</v>
      </c>
      <c r="J17" s="46">
        <f t="shared" si="2"/>
        <v>-1071</v>
      </c>
      <c r="K17" s="11">
        <f t="shared" si="3"/>
        <v>5806</v>
      </c>
      <c r="M17" s="103"/>
      <c r="N17" s="103"/>
      <c r="P17" s="2"/>
      <c r="Q17" s="2"/>
    </row>
    <row r="18" spans="2:17" ht="30">
      <c r="B18" s="48" t="s">
        <v>1</v>
      </c>
      <c r="C18" s="8">
        <v>38859</v>
      </c>
      <c r="D18" s="7">
        <v>45143</v>
      </c>
      <c r="E18" s="9">
        <f t="shared" si="0"/>
        <v>-6284</v>
      </c>
      <c r="F18" s="8">
        <v>41884</v>
      </c>
      <c r="G18" s="7">
        <v>44977</v>
      </c>
      <c r="H18" s="19">
        <f t="shared" si="1"/>
        <v>-3093</v>
      </c>
      <c r="I18" s="47">
        <f t="shared" si="2"/>
        <v>3025</v>
      </c>
      <c r="J18" s="46">
        <f t="shared" si="2"/>
        <v>-166</v>
      </c>
      <c r="K18" s="11">
        <f t="shared" si="3"/>
        <v>3191</v>
      </c>
      <c r="M18" s="103"/>
      <c r="N18" s="103"/>
      <c r="P18" s="2"/>
      <c r="Q18" s="2"/>
    </row>
    <row r="19" spans="2:17" ht="15.6" thickBot="1">
      <c r="B19" s="10" t="s">
        <v>0</v>
      </c>
      <c r="C19" s="8">
        <v>56395</v>
      </c>
      <c r="D19" s="7">
        <v>54770</v>
      </c>
      <c r="E19" s="9">
        <f t="shared" si="0"/>
        <v>1625</v>
      </c>
      <c r="F19" s="8">
        <v>60618</v>
      </c>
      <c r="G19" s="7">
        <v>54505</v>
      </c>
      <c r="H19" s="6">
        <f t="shared" si="1"/>
        <v>6113</v>
      </c>
      <c r="I19" s="45">
        <f t="shared" si="2"/>
        <v>4223</v>
      </c>
      <c r="J19" s="4">
        <f t="shared" si="2"/>
        <v>-265</v>
      </c>
      <c r="K19" s="3">
        <f t="shared" si="3"/>
        <v>4488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7875</v>
      </c>
      <c r="D23" s="7">
        <v>8118</v>
      </c>
      <c r="E23" s="9">
        <f>C23-D23</f>
        <v>-243</v>
      </c>
      <c r="F23" s="8">
        <v>11033</v>
      </c>
      <c r="G23" s="7">
        <v>7216</v>
      </c>
      <c r="H23" s="19">
        <f>F23-G23</f>
        <v>3817</v>
      </c>
      <c r="I23" s="5">
        <f t="shared" ref="I23:J25" si="4">F23-C23</f>
        <v>3158</v>
      </c>
      <c r="J23" s="4">
        <f t="shared" si="4"/>
        <v>-902</v>
      </c>
      <c r="K23" s="11">
        <f>I23-J23</f>
        <v>4060</v>
      </c>
      <c r="M23" s="103"/>
      <c r="N23" s="103"/>
      <c r="P23" s="2"/>
      <c r="Q23" s="2"/>
    </row>
    <row r="24" spans="2:17" ht="15">
      <c r="B24" s="10" t="s">
        <v>5</v>
      </c>
      <c r="C24" s="8">
        <v>469</v>
      </c>
      <c r="D24" s="7">
        <v>0</v>
      </c>
      <c r="E24" s="9">
        <f>C24-D24</f>
        <v>469</v>
      </c>
      <c r="F24" s="8">
        <v>139</v>
      </c>
      <c r="G24" s="7">
        <v>0</v>
      </c>
      <c r="H24" s="19">
        <f>F24-G24</f>
        <v>139</v>
      </c>
      <c r="I24" s="5">
        <f t="shared" si="4"/>
        <v>-330</v>
      </c>
      <c r="J24" s="4">
        <f t="shared" si="4"/>
        <v>0</v>
      </c>
      <c r="K24" s="11">
        <f>I24-J24</f>
        <v>-330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2266</v>
      </c>
      <c r="D25" s="7">
        <v>2372</v>
      </c>
      <c r="E25" s="9">
        <f>C25-D25</f>
        <v>-106</v>
      </c>
      <c r="F25" s="8">
        <v>3965</v>
      </c>
      <c r="G25" s="7">
        <v>1065</v>
      </c>
      <c r="H25" s="6">
        <f>F25-G25</f>
        <v>2900</v>
      </c>
      <c r="I25" s="5">
        <f t="shared" si="4"/>
        <v>1699</v>
      </c>
      <c r="J25" s="4">
        <f t="shared" si="4"/>
        <v>-1307</v>
      </c>
      <c r="K25" s="3">
        <f>I25-J25</f>
        <v>3006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347</v>
      </c>
      <c r="D29" s="38">
        <v>493</v>
      </c>
      <c r="E29" s="9">
        <f>C29-D29</f>
        <v>-146</v>
      </c>
      <c r="F29" s="38">
        <v>354</v>
      </c>
      <c r="G29" s="38">
        <v>318</v>
      </c>
      <c r="H29" s="9">
        <f>F29-G29</f>
        <v>36</v>
      </c>
      <c r="I29" s="5">
        <f t="shared" ref="I29:J31" si="5">F29-C29</f>
        <v>7</v>
      </c>
      <c r="J29" s="4">
        <f t="shared" si="5"/>
        <v>-175</v>
      </c>
      <c r="K29" s="11">
        <f>I29-J29</f>
        <v>182</v>
      </c>
      <c r="M29" s="103"/>
      <c r="N29" s="103"/>
      <c r="P29" s="2"/>
      <c r="Q29" s="2"/>
    </row>
    <row r="30" spans="2:17">
      <c r="B30" s="10" t="s">
        <v>21</v>
      </c>
      <c r="C30" s="38">
        <v>95</v>
      </c>
      <c r="D30" s="38">
        <v>146</v>
      </c>
      <c r="E30" s="9">
        <f>C30-D30</f>
        <v>-51</v>
      </c>
      <c r="F30" s="38">
        <v>96</v>
      </c>
      <c r="G30" s="38">
        <v>146</v>
      </c>
      <c r="H30" s="9">
        <f>F30-G30</f>
        <v>-50</v>
      </c>
      <c r="I30" s="5">
        <f t="shared" si="5"/>
        <v>1</v>
      </c>
      <c r="J30" s="4">
        <f t="shared" si="5"/>
        <v>0</v>
      </c>
      <c r="K30" s="11">
        <f>I30-J30</f>
        <v>1</v>
      </c>
      <c r="M30" s="103"/>
      <c r="N30" s="103"/>
      <c r="P30" s="2"/>
      <c r="Q30" s="2"/>
    </row>
    <row r="31" spans="2:17" ht="15" thickBot="1">
      <c r="B31" s="10" t="s">
        <v>20</v>
      </c>
      <c r="C31" s="38">
        <v>1134</v>
      </c>
      <c r="D31" s="38">
        <v>3106</v>
      </c>
      <c r="E31" s="9">
        <f>C31-D31</f>
        <v>-1972</v>
      </c>
      <c r="F31" s="38">
        <v>1209</v>
      </c>
      <c r="G31" s="38">
        <v>3103</v>
      </c>
      <c r="H31" s="9">
        <f>F31-G31</f>
        <v>-1894</v>
      </c>
      <c r="I31" s="5">
        <f t="shared" si="5"/>
        <v>75</v>
      </c>
      <c r="J31" s="4">
        <f t="shared" si="5"/>
        <v>-3</v>
      </c>
      <c r="K31" s="3">
        <f>I31-J31</f>
        <v>78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85074</v>
      </c>
      <c r="E35" s="7">
        <v>82200</v>
      </c>
      <c r="F35" s="9">
        <f t="shared" ref="F35:F48" si="6">D35-E35</f>
        <v>2874</v>
      </c>
      <c r="G35" s="8">
        <v>111309</v>
      </c>
      <c r="H35" s="7">
        <v>81815</v>
      </c>
      <c r="I35" s="19">
        <f t="shared" ref="I35:I48" si="7">G35-H35</f>
        <v>29494</v>
      </c>
      <c r="J35" s="5">
        <f t="shared" ref="J35:K48" si="8">G35-D35</f>
        <v>26235</v>
      </c>
      <c r="K35" s="4">
        <f t="shared" si="8"/>
        <v>-385</v>
      </c>
      <c r="L35" s="11">
        <f t="shared" ref="L35:L48" si="9">J35-K35</f>
        <v>26620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95342</v>
      </c>
      <c r="E37" s="7">
        <v>31334</v>
      </c>
      <c r="F37" s="9">
        <f t="shared" si="6"/>
        <v>64008</v>
      </c>
      <c r="G37" s="8">
        <v>100145</v>
      </c>
      <c r="H37" s="7">
        <v>30880</v>
      </c>
      <c r="I37" s="19">
        <f t="shared" si="7"/>
        <v>69265</v>
      </c>
      <c r="J37" s="5">
        <f t="shared" si="8"/>
        <v>4803</v>
      </c>
      <c r="K37" s="4">
        <f t="shared" si="8"/>
        <v>-454</v>
      </c>
      <c r="L37" s="11">
        <f t="shared" si="9"/>
        <v>5257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40048</v>
      </c>
      <c r="E38" s="7">
        <v>38525</v>
      </c>
      <c r="F38" s="9">
        <f t="shared" si="6"/>
        <v>1523</v>
      </c>
      <c r="G38" s="8">
        <v>42707</v>
      </c>
      <c r="H38" s="7">
        <v>36499</v>
      </c>
      <c r="I38" s="19">
        <f t="shared" si="7"/>
        <v>6208</v>
      </c>
      <c r="J38" s="5">
        <f t="shared" si="8"/>
        <v>2659</v>
      </c>
      <c r="K38" s="4">
        <f t="shared" si="8"/>
        <v>-2026</v>
      </c>
      <c r="L38" s="11">
        <f t="shared" si="9"/>
        <v>4685</v>
      </c>
      <c r="M38" s="103"/>
      <c r="N38" s="103"/>
      <c r="P38" s="2"/>
      <c r="Q38" s="2"/>
    </row>
    <row r="39" spans="2:21">
      <c r="B39" s="95"/>
      <c r="C39" s="10" t="s">
        <v>273</v>
      </c>
      <c r="D39" s="8">
        <v>57769</v>
      </c>
      <c r="E39" s="7">
        <v>54589</v>
      </c>
      <c r="F39" s="9">
        <f t="shared" si="6"/>
        <v>3180</v>
      </c>
      <c r="G39" s="8">
        <v>63696</v>
      </c>
      <c r="H39" s="7">
        <v>53738</v>
      </c>
      <c r="I39" s="19">
        <f t="shared" si="7"/>
        <v>9958</v>
      </c>
      <c r="J39" s="5">
        <f t="shared" si="8"/>
        <v>5927</v>
      </c>
      <c r="K39" s="4">
        <f t="shared" si="8"/>
        <v>-851</v>
      </c>
      <c r="L39" s="11">
        <f t="shared" si="9"/>
        <v>6778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103513</v>
      </c>
      <c r="E40" s="30">
        <v>61727</v>
      </c>
      <c r="F40" s="32">
        <f t="shared" si="6"/>
        <v>41786</v>
      </c>
      <c r="G40" s="31">
        <v>117518</v>
      </c>
      <c r="H40" s="30">
        <v>62676</v>
      </c>
      <c r="I40" s="19">
        <f t="shared" si="7"/>
        <v>54842</v>
      </c>
      <c r="J40" s="5">
        <f t="shared" si="8"/>
        <v>14005</v>
      </c>
      <c r="K40" s="4">
        <f t="shared" si="8"/>
        <v>949</v>
      </c>
      <c r="L40" s="11">
        <f t="shared" si="9"/>
        <v>13056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136977</v>
      </c>
      <c r="E41" s="26">
        <v>87579</v>
      </c>
      <c r="F41" s="28">
        <f t="shared" si="6"/>
        <v>49398</v>
      </c>
      <c r="G41" s="27">
        <v>155946</v>
      </c>
      <c r="H41" s="26">
        <v>94659</v>
      </c>
      <c r="I41" s="6">
        <f t="shared" si="7"/>
        <v>61287</v>
      </c>
      <c r="J41" s="25">
        <f t="shared" si="8"/>
        <v>18969</v>
      </c>
      <c r="K41" s="24">
        <f t="shared" si="8"/>
        <v>7080</v>
      </c>
      <c r="L41" s="3">
        <f t="shared" si="9"/>
        <v>11889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91968</v>
      </c>
      <c r="E42" s="15">
        <v>95191</v>
      </c>
      <c r="F42" s="17">
        <f t="shared" si="6"/>
        <v>-3223</v>
      </c>
      <c r="G42" s="16">
        <v>111375</v>
      </c>
      <c r="H42" s="15">
        <v>126693</v>
      </c>
      <c r="I42" s="22">
        <f t="shared" si="7"/>
        <v>-15318</v>
      </c>
      <c r="J42" s="13">
        <f t="shared" si="8"/>
        <v>19407</v>
      </c>
      <c r="K42" s="12">
        <f t="shared" si="8"/>
        <v>31502</v>
      </c>
      <c r="L42" s="21">
        <f t="shared" si="9"/>
        <v>-12095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147614</v>
      </c>
      <c r="E44" s="7">
        <v>29729</v>
      </c>
      <c r="F44" s="9">
        <f t="shared" si="6"/>
        <v>117885</v>
      </c>
      <c r="G44" s="8">
        <v>157983</v>
      </c>
      <c r="H44" s="7">
        <v>34001</v>
      </c>
      <c r="I44" s="19">
        <f t="shared" si="7"/>
        <v>123982</v>
      </c>
      <c r="J44" s="5">
        <f t="shared" si="8"/>
        <v>10369</v>
      </c>
      <c r="K44" s="4">
        <f t="shared" si="8"/>
        <v>4272</v>
      </c>
      <c r="L44" s="11">
        <f t="shared" si="9"/>
        <v>6097</v>
      </c>
      <c r="M44" s="103"/>
      <c r="N44" s="103"/>
      <c r="P44" s="2"/>
      <c r="Q44" s="2"/>
    </row>
    <row r="45" spans="2:21">
      <c r="B45" s="84"/>
      <c r="C45" s="20" t="s">
        <v>279</v>
      </c>
      <c r="D45" s="16">
        <v>26132</v>
      </c>
      <c r="E45" s="15">
        <v>47768</v>
      </c>
      <c r="F45" s="17">
        <f t="shared" si="6"/>
        <v>-21636</v>
      </c>
      <c r="G45" s="16">
        <v>27375</v>
      </c>
      <c r="H45" s="15">
        <v>46427</v>
      </c>
      <c r="I45" s="19">
        <f t="shared" si="7"/>
        <v>-19052</v>
      </c>
      <c r="J45" s="13">
        <f t="shared" si="8"/>
        <v>1243</v>
      </c>
      <c r="K45" s="12">
        <f t="shared" si="8"/>
        <v>-1341</v>
      </c>
      <c r="L45" s="11">
        <f t="shared" si="9"/>
        <v>2584</v>
      </c>
      <c r="M45" s="103"/>
      <c r="N45" s="103"/>
      <c r="P45" s="2"/>
      <c r="Q45" s="2"/>
    </row>
    <row r="46" spans="2:21">
      <c r="B46" s="84"/>
      <c r="C46" s="10" t="s">
        <v>278</v>
      </c>
      <c r="D46" s="16">
        <v>43848</v>
      </c>
      <c r="E46" s="15">
        <v>71399</v>
      </c>
      <c r="F46" s="17">
        <f t="shared" si="6"/>
        <v>-27551</v>
      </c>
      <c r="G46" s="16">
        <v>46086</v>
      </c>
      <c r="H46" s="15">
        <v>69311</v>
      </c>
      <c r="I46" s="19">
        <f t="shared" si="7"/>
        <v>-23225</v>
      </c>
      <c r="J46" s="13">
        <f t="shared" si="8"/>
        <v>2238</v>
      </c>
      <c r="K46" s="12">
        <f t="shared" si="8"/>
        <v>-2088</v>
      </c>
      <c r="L46" s="11">
        <f t="shared" si="9"/>
        <v>4326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77801</v>
      </c>
      <c r="E47" s="15">
        <v>110956</v>
      </c>
      <c r="F47" s="17">
        <f t="shared" si="6"/>
        <v>-33155</v>
      </c>
      <c r="G47" s="16">
        <v>104757</v>
      </c>
      <c r="H47" s="15">
        <v>121492</v>
      </c>
      <c r="I47" s="14">
        <f t="shared" si="7"/>
        <v>-16735</v>
      </c>
      <c r="J47" s="13">
        <f t="shared" si="8"/>
        <v>26956</v>
      </c>
      <c r="K47" s="12">
        <f t="shared" si="8"/>
        <v>10536</v>
      </c>
      <c r="L47" s="11">
        <f t="shared" si="9"/>
        <v>16420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104618</v>
      </c>
      <c r="E48" s="7">
        <v>172094</v>
      </c>
      <c r="F48" s="9">
        <f t="shared" si="6"/>
        <v>-67476</v>
      </c>
      <c r="G48" s="8">
        <v>149340</v>
      </c>
      <c r="H48" s="7">
        <v>197600</v>
      </c>
      <c r="I48" s="6">
        <f t="shared" si="7"/>
        <v>-48260</v>
      </c>
      <c r="J48" s="5">
        <f t="shared" si="8"/>
        <v>44722</v>
      </c>
      <c r="K48" s="4">
        <f t="shared" si="8"/>
        <v>25506</v>
      </c>
      <c r="L48" s="3">
        <f t="shared" si="9"/>
        <v>19216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286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852488970</v>
      </c>
      <c r="D5" s="68">
        <v>1631347549</v>
      </c>
      <c r="E5" s="72">
        <f>C5-D5</f>
        <v>-778858579</v>
      </c>
      <c r="F5" s="104">
        <f>(C9+D9)/98797187245/2</f>
        <v>0.30994987902906873</v>
      </c>
      <c r="H5" s="71" t="s">
        <v>40</v>
      </c>
      <c r="I5" s="71" t="s">
        <v>39</v>
      </c>
      <c r="J5" s="108">
        <f>I6-H6</f>
        <v>0</v>
      </c>
      <c r="K5" s="116" t="s">
        <v>282</v>
      </c>
      <c r="L5" s="77">
        <v>10423.049999999999</v>
      </c>
      <c r="M5" s="103"/>
      <c r="N5" s="103"/>
    </row>
    <row r="6" spans="2:17" ht="15.6" thickBot="1">
      <c r="B6" s="10" t="s">
        <v>38</v>
      </c>
      <c r="C6" s="69">
        <v>4589124072</v>
      </c>
      <c r="D6" s="68">
        <v>5402506972</v>
      </c>
      <c r="E6" s="70">
        <f>C6-D6</f>
        <v>-813382900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882689590</v>
      </c>
      <c r="D7" s="68">
        <v>1493426224</v>
      </c>
      <c r="E7" s="67">
        <f>C7-D7</f>
        <v>-610736634</v>
      </c>
      <c r="F7" s="106"/>
      <c r="H7" s="113"/>
      <c r="I7" s="113"/>
      <c r="J7" s="108"/>
      <c r="K7" s="111"/>
      <c r="L7" s="11">
        <v>10422</v>
      </c>
      <c r="M7" s="103"/>
      <c r="N7" s="103"/>
      <c r="P7" s="66"/>
      <c r="Q7" s="2"/>
    </row>
    <row r="8" spans="2:17" ht="15.6" thickBot="1">
      <c r="B8" s="10" t="s">
        <v>4</v>
      </c>
      <c r="C8" s="65">
        <v>20027464912</v>
      </c>
      <c r="D8" s="64">
        <v>26365304181</v>
      </c>
      <c r="E8" s="63">
        <f>C8-D8</f>
        <v>-6337839269</v>
      </c>
      <c r="F8" s="106"/>
      <c r="K8" s="62"/>
      <c r="L8" s="115">
        <f>L7-L5</f>
        <v>-1.0499999999992724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26351767544</v>
      </c>
      <c r="D9" s="60">
        <f>D5+D6+D7+D8</f>
        <v>34892584926</v>
      </c>
      <c r="E9" s="59">
        <f>E5+E6+E7+E8</f>
        <v>-8540817382</v>
      </c>
      <c r="F9" s="107"/>
      <c r="H9" s="114" t="s">
        <v>36</v>
      </c>
      <c r="I9" s="114"/>
      <c r="J9" s="81" t="s">
        <v>75</v>
      </c>
      <c r="K9" s="57" t="s">
        <v>285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9061</v>
      </c>
      <c r="D13" s="7">
        <v>10365</v>
      </c>
      <c r="E13" s="9">
        <f t="shared" ref="E13:E19" si="0">C13-D13</f>
        <v>-1304</v>
      </c>
      <c r="F13" s="8">
        <v>12399</v>
      </c>
      <c r="G13" s="7">
        <v>10062</v>
      </c>
      <c r="H13" s="19">
        <f t="shared" ref="H13:H19" si="1">F13-G13</f>
        <v>2337</v>
      </c>
      <c r="I13" s="5">
        <f t="shared" ref="I13:J19" si="2">F13-C13</f>
        <v>3338</v>
      </c>
      <c r="J13" s="4">
        <f t="shared" si="2"/>
        <v>-303</v>
      </c>
      <c r="K13" s="11">
        <f t="shared" ref="K13:K19" si="3">I13-J13</f>
        <v>3641</v>
      </c>
      <c r="M13" s="103"/>
      <c r="N13" s="103"/>
      <c r="P13" s="2"/>
      <c r="Q13" s="2"/>
    </row>
    <row r="14" spans="2:17" ht="15">
      <c r="B14" s="10" t="s">
        <v>5</v>
      </c>
      <c r="C14" s="8">
        <v>2688</v>
      </c>
      <c r="D14" s="7">
        <v>32631</v>
      </c>
      <c r="E14" s="9">
        <f t="shared" si="0"/>
        <v>-29943</v>
      </c>
      <c r="F14" s="8">
        <v>2205</v>
      </c>
      <c r="G14" s="7">
        <v>33365</v>
      </c>
      <c r="H14" s="19">
        <f t="shared" si="1"/>
        <v>-31160</v>
      </c>
      <c r="I14" s="5">
        <f t="shared" si="2"/>
        <v>-483</v>
      </c>
      <c r="J14" s="4">
        <f t="shared" si="2"/>
        <v>734</v>
      </c>
      <c r="K14" s="11">
        <f t="shared" si="3"/>
        <v>-1217</v>
      </c>
      <c r="M14" s="103"/>
      <c r="N14" s="103"/>
      <c r="P14" s="2"/>
      <c r="Q14" s="2"/>
    </row>
    <row r="15" spans="2:17" ht="15">
      <c r="B15" s="53" t="s">
        <v>4</v>
      </c>
      <c r="C15" s="51">
        <v>67610</v>
      </c>
      <c r="D15" s="50">
        <v>22169</v>
      </c>
      <c r="E15" s="52">
        <f t="shared" si="0"/>
        <v>45441</v>
      </c>
      <c r="F15" s="51">
        <v>61931</v>
      </c>
      <c r="G15" s="50">
        <v>25764</v>
      </c>
      <c r="H15" s="49">
        <f t="shared" si="1"/>
        <v>36167</v>
      </c>
      <c r="I15" s="47">
        <f t="shared" si="2"/>
        <v>-5679</v>
      </c>
      <c r="J15" s="46">
        <f t="shared" si="2"/>
        <v>3595</v>
      </c>
      <c r="K15" s="11">
        <f t="shared" si="3"/>
        <v>-9274</v>
      </c>
      <c r="M15" s="103"/>
      <c r="N15" s="103"/>
      <c r="P15" s="2"/>
      <c r="Q15" s="2"/>
    </row>
    <row r="16" spans="2:17">
      <c r="B16" s="20" t="s">
        <v>248</v>
      </c>
      <c r="C16" s="51">
        <v>37398</v>
      </c>
      <c r="D16" s="50">
        <v>40536</v>
      </c>
      <c r="E16" s="52">
        <f t="shared" si="0"/>
        <v>-3138</v>
      </c>
      <c r="F16" s="51">
        <v>34902</v>
      </c>
      <c r="G16" s="50">
        <v>41784</v>
      </c>
      <c r="H16" s="49">
        <f t="shared" si="1"/>
        <v>-6882</v>
      </c>
      <c r="I16" s="47">
        <f t="shared" si="2"/>
        <v>-2496</v>
      </c>
      <c r="J16" s="46">
        <f t="shared" si="2"/>
        <v>1248</v>
      </c>
      <c r="K16" s="11">
        <f t="shared" si="3"/>
        <v>-3744</v>
      </c>
      <c r="M16" s="103"/>
      <c r="N16" s="103"/>
      <c r="P16" s="2"/>
      <c r="Q16" s="2"/>
    </row>
    <row r="17" spans="2:17">
      <c r="B17" s="53" t="s">
        <v>283</v>
      </c>
      <c r="C17" s="51">
        <v>50030</v>
      </c>
      <c r="D17" s="50">
        <v>45749</v>
      </c>
      <c r="E17" s="52">
        <f t="shared" si="0"/>
        <v>4281</v>
      </c>
      <c r="F17" s="51">
        <v>48440</v>
      </c>
      <c r="G17" s="50">
        <v>48173</v>
      </c>
      <c r="H17" s="49">
        <f t="shared" si="1"/>
        <v>267</v>
      </c>
      <c r="I17" s="47">
        <f t="shared" si="2"/>
        <v>-1590</v>
      </c>
      <c r="J17" s="46">
        <f t="shared" si="2"/>
        <v>2424</v>
      </c>
      <c r="K17" s="11">
        <f t="shared" si="3"/>
        <v>-4014</v>
      </c>
      <c r="M17" s="103"/>
      <c r="N17" s="103"/>
      <c r="P17" s="2"/>
      <c r="Q17" s="2"/>
    </row>
    <row r="18" spans="2:17" ht="30">
      <c r="B18" s="48" t="s">
        <v>1</v>
      </c>
      <c r="C18" s="8">
        <v>41884</v>
      </c>
      <c r="D18" s="7">
        <v>44977</v>
      </c>
      <c r="E18" s="9">
        <f t="shared" si="0"/>
        <v>-3093</v>
      </c>
      <c r="F18" s="8">
        <v>39511</v>
      </c>
      <c r="G18" s="7">
        <v>45447</v>
      </c>
      <c r="H18" s="19">
        <f t="shared" si="1"/>
        <v>-5936</v>
      </c>
      <c r="I18" s="47">
        <f t="shared" si="2"/>
        <v>-2373</v>
      </c>
      <c r="J18" s="46">
        <f t="shared" si="2"/>
        <v>470</v>
      </c>
      <c r="K18" s="11">
        <f t="shared" si="3"/>
        <v>-2843</v>
      </c>
      <c r="M18" s="103"/>
      <c r="N18" s="103"/>
      <c r="P18" s="2"/>
      <c r="Q18" s="2"/>
    </row>
    <row r="19" spans="2:17" ht="15.6" thickBot="1">
      <c r="B19" s="10" t="s">
        <v>0</v>
      </c>
      <c r="C19" s="8">
        <v>60618</v>
      </c>
      <c r="D19" s="7">
        <v>54505</v>
      </c>
      <c r="E19" s="9">
        <f t="shared" si="0"/>
        <v>6113</v>
      </c>
      <c r="F19" s="8">
        <v>58340</v>
      </c>
      <c r="G19" s="7">
        <v>55625</v>
      </c>
      <c r="H19" s="6">
        <f t="shared" si="1"/>
        <v>2715</v>
      </c>
      <c r="I19" s="45">
        <f t="shared" si="2"/>
        <v>-2278</v>
      </c>
      <c r="J19" s="4">
        <f t="shared" si="2"/>
        <v>1120</v>
      </c>
      <c r="K19" s="3">
        <f t="shared" si="3"/>
        <v>-3398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11033</v>
      </c>
      <c r="D23" s="7">
        <v>7216</v>
      </c>
      <c r="E23" s="9">
        <f>C23-D23</f>
        <v>3817</v>
      </c>
      <c r="F23" s="8">
        <v>7933</v>
      </c>
      <c r="G23" s="7">
        <v>9147</v>
      </c>
      <c r="H23" s="19">
        <f>F23-G23</f>
        <v>-1214</v>
      </c>
      <c r="I23" s="5">
        <f t="shared" ref="I23:J25" si="4">F23-C23</f>
        <v>-3100</v>
      </c>
      <c r="J23" s="4">
        <f t="shared" si="4"/>
        <v>1931</v>
      </c>
      <c r="K23" s="11">
        <f>I23-J23</f>
        <v>-5031</v>
      </c>
      <c r="M23" s="103"/>
      <c r="N23" s="103"/>
      <c r="P23" s="2"/>
      <c r="Q23" s="2"/>
    </row>
    <row r="24" spans="2:17" ht="15">
      <c r="B24" s="10" t="s">
        <v>5</v>
      </c>
      <c r="C24" s="8">
        <v>139</v>
      </c>
      <c r="D24" s="7">
        <v>0</v>
      </c>
      <c r="E24" s="9">
        <f>C24-D24</f>
        <v>139</v>
      </c>
      <c r="F24" s="8">
        <v>135</v>
      </c>
      <c r="G24" s="7">
        <v>210</v>
      </c>
      <c r="H24" s="19">
        <f>F24-G24</f>
        <v>-75</v>
      </c>
      <c r="I24" s="5">
        <f t="shared" si="4"/>
        <v>-4</v>
      </c>
      <c r="J24" s="4">
        <f t="shared" si="4"/>
        <v>210</v>
      </c>
      <c r="K24" s="11">
        <f>I24-J24</f>
        <v>-214</v>
      </c>
      <c r="M24" s="103"/>
      <c r="N24" s="103"/>
      <c r="P24" s="2"/>
      <c r="Q24" s="2"/>
    </row>
    <row r="25" spans="2:17" ht="15.6" thickBot="1">
      <c r="B25" s="10" t="s">
        <v>4</v>
      </c>
      <c r="C25" s="8">
        <v>3965</v>
      </c>
      <c r="D25" s="7">
        <v>1065</v>
      </c>
      <c r="E25" s="9">
        <f>C25-D25</f>
        <v>2900</v>
      </c>
      <c r="F25" s="8">
        <v>2198</v>
      </c>
      <c r="G25" s="7">
        <v>2392</v>
      </c>
      <c r="H25" s="6">
        <f>F25-G25</f>
        <v>-194</v>
      </c>
      <c r="I25" s="5">
        <f t="shared" si="4"/>
        <v>-1767</v>
      </c>
      <c r="J25" s="4">
        <f t="shared" si="4"/>
        <v>1327</v>
      </c>
      <c r="K25" s="3">
        <f>I25-J25</f>
        <v>-3094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354</v>
      </c>
      <c r="D29" s="38">
        <v>318</v>
      </c>
      <c r="E29" s="9">
        <f>C29-D29</f>
        <v>36</v>
      </c>
      <c r="F29" s="38">
        <v>337</v>
      </c>
      <c r="G29" s="38">
        <v>424</v>
      </c>
      <c r="H29" s="9">
        <f>F29-G29</f>
        <v>-87</v>
      </c>
      <c r="I29" s="5">
        <f t="shared" ref="I29:J31" si="5">F29-C29</f>
        <v>-17</v>
      </c>
      <c r="J29" s="4">
        <f t="shared" si="5"/>
        <v>106</v>
      </c>
      <c r="K29" s="11">
        <f>I29-J29</f>
        <v>-123</v>
      </c>
      <c r="M29" s="103"/>
      <c r="N29" s="103"/>
      <c r="P29" s="2"/>
      <c r="Q29" s="2"/>
    </row>
    <row r="30" spans="2:17">
      <c r="B30" s="10" t="s">
        <v>21</v>
      </c>
      <c r="C30" s="38">
        <v>96</v>
      </c>
      <c r="D30" s="38">
        <v>146</v>
      </c>
      <c r="E30" s="9">
        <f>C30-D30</f>
        <v>-50</v>
      </c>
      <c r="F30" s="38">
        <v>96</v>
      </c>
      <c r="G30" s="38">
        <v>146</v>
      </c>
      <c r="H30" s="9">
        <f>F30-G30</f>
        <v>-50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1209</v>
      </c>
      <c r="D31" s="38">
        <v>3103</v>
      </c>
      <c r="E31" s="9">
        <f>C31-D31</f>
        <v>-1894</v>
      </c>
      <c r="F31" s="38">
        <v>1271</v>
      </c>
      <c r="G31" s="38">
        <v>2992</v>
      </c>
      <c r="H31" s="9">
        <f>F31-G31</f>
        <v>-1721</v>
      </c>
      <c r="I31" s="5">
        <f t="shared" si="5"/>
        <v>62</v>
      </c>
      <c r="J31" s="4">
        <f t="shared" si="5"/>
        <v>-111</v>
      </c>
      <c r="K31" s="3">
        <f>I31-J31</f>
        <v>173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111309</v>
      </c>
      <c r="E35" s="7">
        <v>81815</v>
      </c>
      <c r="F35" s="9">
        <f t="shared" ref="F35:F48" si="6">D35-E35</f>
        <v>29494</v>
      </c>
      <c r="G35" s="8">
        <v>106461</v>
      </c>
      <c r="H35" s="7">
        <v>104403</v>
      </c>
      <c r="I35" s="19">
        <f t="shared" ref="I35:I48" si="7">G35-H35</f>
        <v>2058</v>
      </c>
      <c r="J35" s="5">
        <f t="shared" ref="J35:K48" si="8">G35-D35</f>
        <v>-4848</v>
      </c>
      <c r="K35" s="4">
        <f t="shared" si="8"/>
        <v>22588</v>
      </c>
      <c r="L35" s="11">
        <f t="shared" ref="L35:L48" si="9">J35-K35</f>
        <v>-27436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100145</v>
      </c>
      <c r="E37" s="7">
        <v>30880</v>
      </c>
      <c r="F37" s="9">
        <f t="shared" si="6"/>
        <v>69265</v>
      </c>
      <c r="G37" s="8">
        <v>102804</v>
      </c>
      <c r="H37" s="7">
        <v>30375</v>
      </c>
      <c r="I37" s="19">
        <f t="shared" si="7"/>
        <v>72429</v>
      </c>
      <c r="J37" s="5">
        <f t="shared" si="8"/>
        <v>2659</v>
      </c>
      <c r="K37" s="4">
        <f t="shared" si="8"/>
        <v>-505</v>
      </c>
      <c r="L37" s="11">
        <f t="shared" si="9"/>
        <v>3164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42707</v>
      </c>
      <c r="E38" s="7">
        <v>36499</v>
      </c>
      <c r="F38" s="9">
        <f t="shared" si="6"/>
        <v>6208</v>
      </c>
      <c r="G38" s="8">
        <v>38988</v>
      </c>
      <c r="H38" s="7">
        <v>43461</v>
      </c>
      <c r="I38" s="19">
        <f t="shared" si="7"/>
        <v>-4473</v>
      </c>
      <c r="J38" s="5">
        <f t="shared" si="8"/>
        <v>-3719</v>
      </c>
      <c r="K38" s="4">
        <f t="shared" si="8"/>
        <v>6962</v>
      </c>
      <c r="L38" s="11">
        <f t="shared" si="9"/>
        <v>-10681</v>
      </c>
      <c r="M38" s="103"/>
      <c r="N38" s="103"/>
      <c r="P38" s="2"/>
      <c r="Q38" s="2"/>
    </row>
    <row r="39" spans="2:21">
      <c r="B39" s="95"/>
      <c r="C39" s="10" t="s">
        <v>278</v>
      </c>
      <c r="D39" s="8">
        <v>63696</v>
      </c>
      <c r="E39" s="7">
        <v>53738</v>
      </c>
      <c r="F39" s="9">
        <f t="shared" si="6"/>
        <v>9958</v>
      </c>
      <c r="G39" s="8">
        <v>58891</v>
      </c>
      <c r="H39" s="7">
        <v>64994</v>
      </c>
      <c r="I39" s="19">
        <f t="shared" si="7"/>
        <v>-6103</v>
      </c>
      <c r="J39" s="5">
        <f t="shared" si="8"/>
        <v>-4805</v>
      </c>
      <c r="K39" s="4">
        <f t="shared" si="8"/>
        <v>11256</v>
      </c>
      <c r="L39" s="11">
        <f t="shared" si="9"/>
        <v>-16061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117518</v>
      </c>
      <c r="E40" s="30">
        <v>62676</v>
      </c>
      <c r="F40" s="32">
        <f t="shared" si="6"/>
        <v>54842</v>
      </c>
      <c r="G40" s="31">
        <v>112264</v>
      </c>
      <c r="H40" s="30">
        <v>89276</v>
      </c>
      <c r="I40" s="19">
        <f t="shared" si="7"/>
        <v>22988</v>
      </c>
      <c r="J40" s="5">
        <f t="shared" si="8"/>
        <v>-5254</v>
      </c>
      <c r="K40" s="4">
        <f t="shared" si="8"/>
        <v>26600</v>
      </c>
      <c r="L40" s="11">
        <f t="shared" si="9"/>
        <v>-31854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155946</v>
      </c>
      <c r="E41" s="26">
        <v>94659</v>
      </c>
      <c r="F41" s="28">
        <f t="shared" si="6"/>
        <v>61287</v>
      </c>
      <c r="G41" s="27">
        <v>150191</v>
      </c>
      <c r="H41" s="26">
        <v>132224</v>
      </c>
      <c r="I41" s="6">
        <f t="shared" si="7"/>
        <v>17967</v>
      </c>
      <c r="J41" s="25">
        <f t="shared" si="8"/>
        <v>-5755</v>
      </c>
      <c r="K41" s="24">
        <f t="shared" si="8"/>
        <v>37565</v>
      </c>
      <c r="L41" s="3">
        <f t="shared" si="9"/>
        <v>-43320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111375</v>
      </c>
      <c r="E42" s="15">
        <v>126693</v>
      </c>
      <c r="F42" s="17">
        <f t="shared" si="6"/>
        <v>-15318</v>
      </c>
      <c r="G42" s="16">
        <v>132303</v>
      </c>
      <c r="H42" s="15">
        <v>120470</v>
      </c>
      <c r="I42" s="22">
        <f t="shared" si="7"/>
        <v>11833</v>
      </c>
      <c r="J42" s="13">
        <f t="shared" si="8"/>
        <v>20928</v>
      </c>
      <c r="K42" s="12">
        <f t="shared" si="8"/>
        <v>-6223</v>
      </c>
      <c r="L42" s="21">
        <f t="shared" si="9"/>
        <v>27151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157983</v>
      </c>
      <c r="E44" s="7">
        <v>34001</v>
      </c>
      <c r="F44" s="9">
        <f t="shared" si="6"/>
        <v>123982</v>
      </c>
      <c r="G44" s="8">
        <v>182850</v>
      </c>
      <c r="H44" s="7">
        <v>31630</v>
      </c>
      <c r="I44" s="19">
        <f t="shared" si="7"/>
        <v>151220</v>
      </c>
      <c r="J44" s="5">
        <f t="shared" si="8"/>
        <v>24867</v>
      </c>
      <c r="K44" s="4">
        <f t="shared" si="8"/>
        <v>-2371</v>
      </c>
      <c r="L44" s="11">
        <f t="shared" si="9"/>
        <v>27238</v>
      </c>
      <c r="M44" s="103"/>
      <c r="N44" s="103"/>
      <c r="P44" s="2"/>
      <c r="Q44" s="2"/>
    </row>
    <row r="45" spans="2:21">
      <c r="B45" s="84"/>
      <c r="C45" s="20" t="s">
        <v>284</v>
      </c>
      <c r="D45" s="16">
        <v>27375</v>
      </c>
      <c r="E45" s="15">
        <v>46427</v>
      </c>
      <c r="F45" s="17">
        <f t="shared" si="6"/>
        <v>-19052</v>
      </c>
      <c r="G45" s="16">
        <v>29346</v>
      </c>
      <c r="H45" s="15">
        <v>52040</v>
      </c>
      <c r="I45" s="19">
        <f t="shared" si="7"/>
        <v>-22694</v>
      </c>
      <c r="J45" s="13">
        <f t="shared" si="8"/>
        <v>1971</v>
      </c>
      <c r="K45" s="12">
        <f t="shared" si="8"/>
        <v>5613</v>
      </c>
      <c r="L45" s="11">
        <f t="shared" si="9"/>
        <v>-3642</v>
      </c>
      <c r="M45" s="103"/>
      <c r="N45" s="103"/>
      <c r="P45" s="2"/>
      <c r="Q45" s="2"/>
    </row>
    <row r="46" spans="2:21">
      <c r="B46" s="84"/>
      <c r="C46" s="10" t="s">
        <v>283</v>
      </c>
      <c r="D46" s="16">
        <v>46086</v>
      </c>
      <c r="E46" s="15">
        <v>69311</v>
      </c>
      <c r="F46" s="17">
        <f t="shared" si="6"/>
        <v>-23225</v>
      </c>
      <c r="G46" s="16">
        <v>48647</v>
      </c>
      <c r="H46" s="15">
        <v>79653</v>
      </c>
      <c r="I46" s="19">
        <f t="shared" si="7"/>
        <v>-31006</v>
      </c>
      <c r="J46" s="13">
        <f t="shared" si="8"/>
        <v>2561</v>
      </c>
      <c r="K46" s="12">
        <f t="shared" si="8"/>
        <v>10342</v>
      </c>
      <c r="L46" s="11">
        <f t="shared" si="9"/>
        <v>-7781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104757</v>
      </c>
      <c r="E47" s="15">
        <v>121492</v>
      </c>
      <c r="F47" s="17">
        <f t="shared" si="6"/>
        <v>-16735</v>
      </c>
      <c r="G47" s="16">
        <v>122144</v>
      </c>
      <c r="H47" s="15">
        <v>134011</v>
      </c>
      <c r="I47" s="14">
        <f t="shared" si="7"/>
        <v>-11867</v>
      </c>
      <c r="J47" s="13">
        <f t="shared" si="8"/>
        <v>17387</v>
      </c>
      <c r="K47" s="12">
        <f t="shared" si="8"/>
        <v>12519</v>
      </c>
      <c r="L47" s="11">
        <f t="shared" si="9"/>
        <v>4868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149340</v>
      </c>
      <c r="E48" s="7">
        <v>197600</v>
      </c>
      <c r="F48" s="9">
        <f t="shared" si="6"/>
        <v>-48260</v>
      </c>
      <c r="G48" s="8">
        <v>163791</v>
      </c>
      <c r="H48" s="7">
        <v>217987</v>
      </c>
      <c r="I48" s="6">
        <f t="shared" si="7"/>
        <v>-54196</v>
      </c>
      <c r="J48" s="5">
        <f t="shared" si="8"/>
        <v>14451</v>
      </c>
      <c r="K48" s="4">
        <f t="shared" si="8"/>
        <v>20387</v>
      </c>
      <c r="L48" s="3">
        <f t="shared" si="9"/>
        <v>-5936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tabSelected="1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292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3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816836730</v>
      </c>
      <c r="D5" s="68">
        <v>1174287948</v>
      </c>
      <c r="E5" s="72">
        <f>C5-D5</f>
        <v>-357451218</v>
      </c>
      <c r="F5" s="104">
        <f>(C9+D9)/96853698866/2</f>
        <v>0.37727495828584556</v>
      </c>
      <c r="H5" s="71" t="s">
        <v>40</v>
      </c>
      <c r="I5" s="71" t="s">
        <v>39</v>
      </c>
      <c r="J5" s="108">
        <f>I6-H6</f>
        <v>0</v>
      </c>
      <c r="K5" s="109" t="s">
        <v>287</v>
      </c>
      <c r="L5" s="77">
        <v>10427.33</v>
      </c>
      <c r="M5" s="103"/>
      <c r="N5" s="103"/>
    </row>
    <row r="6" spans="2:17" ht="15.6" thickBot="1">
      <c r="B6" s="10" t="s">
        <v>38</v>
      </c>
      <c r="C6" s="69">
        <v>4572489762</v>
      </c>
      <c r="D6" s="68">
        <v>3886748272</v>
      </c>
      <c r="E6" s="70">
        <f>C6-D6</f>
        <v>685741490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672473680</v>
      </c>
      <c r="D7" s="68">
        <v>1140121574</v>
      </c>
      <c r="E7" s="67">
        <f>C7-D7</f>
        <v>-467647894</v>
      </c>
      <c r="F7" s="106"/>
      <c r="H7" s="113"/>
      <c r="I7" s="113"/>
      <c r="J7" s="108"/>
      <c r="K7" s="111"/>
      <c r="L7" s="11">
        <v>10348</v>
      </c>
      <c r="M7" s="103"/>
      <c r="N7" s="103"/>
      <c r="P7" s="66"/>
      <c r="Q7" s="2"/>
    </row>
    <row r="8" spans="2:17" ht="15.6" thickBot="1">
      <c r="B8" s="10" t="s">
        <v>4</v>
      </c>
      <c r="C8" s="65">
        <v>29802841961</v>
      </c>
      <c r="D8" s="64">
        <v>31015150472</v>
      </c>
      <c r="E8" s="63">
        <f>C8-D8</f>
        <v>-1212308511</v>
      </c>
      <c r="F8" s="106"/>
      <c r="K8" s="62"/>
      <c r="L8" s="115">
        <f>L7-L5</f>
        <v>-79.329999999999927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35864642133</v>
      </c>
      <c r="D9" s="60">
        <f>D5+D6+D7+D8</f>
        <v>37216308266</v>
      </c>
      <c r="E9" s="59">
        <f>E5+E6+E7+E8</f>
        <v>-1351666133</v>
      </c>
      <c r="F9" s="107"/>
      <c r="H9" s="114" t="s">
        <v>36</v>
      </c>
      <c r="I9" s="114"/>
      <c r="J9" s="58" t="s">
        <v>228</v>
      </c>
      <c r="K9" s="82" t="s">
        <v>291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12399</v>
      </c>
      <c r="D13" s="7">
        <v>10062</v>
      </c>
      <c r="E13" s="9">
        <f t="shared" ref="E13:E19" si="0">C13-D13</f>
        <v>2337</v>
      </c>
      <c r="F13" s="8">
        <v>11523</v>
      </c>
      <c r="G13" s="7">
        <v>10013</v>
      </c>
      <c r="H13" s="19">
        <f t="shared" ref="H13:H19" si="1">F13-G13</f>
        <v>1510</v>
      </c>
      <c r="I13" s="5">
        <f t="shared" ref="I13:J19" si="2">F13-C13</f>
        <v>-876</v>
      </c>
      <c r="J13" s="4">
        <f t="shared" si="2"/>
        <v>-49</v>
      </c>
      <c r="K13" s="11">
        <f t="shared" ref="K13:K19" si="3">I13-J13</f>
        <v>-827</v>
      </c>
      <c r="M13" s="103"/>
      <c r="N13" s="103"/>
      <c r="P13" s="2"/>
      <c r="Q13" s="2"/>
    </row>
    <row r="14" spans="2:17" ht="15">
      <c r="B14" s="10" t="s">
        <v>5</v>
      </c>
      <c r="C14" s="8">
        <v>2205</v>
      </c>
      <c r="D14" s="7">
        <v>33365</v>
      </c>
      <c r="E14" s="9">
        <f t="shared" si="0"/>
        <v>-31160</v>
      </c>
      <c r="F14" s="8">
        <v>2203</v>
      </c>
      <c r="G14" s="7">
        <v>33703</v>
      </c>
      <c r="H14" s="19">
        <f t="shared" si="1"/>
        <v>-31500</v>
      </c>
      <c r="I14" s="5">
        <f t="shared" si="2"/>
        <v>-2</v>
      </c>
      <c r="J14" s="4">
        <f t="shared" si="2"/>
        <v>338</v>
      </c>
      <c r="K14" s="11">
        <f t="shared" si="3"/>
        <v>-340</v>
      </c>
      <c r="M14" s="103"/>
      <c r="N14" s="103"/>
      <c r="P14" s="2"/>
      <c r="Q14" s="2"/>
    </row>
    <row r="15" spans="2:17" ht="15">
      <c r="B15" s="53" t="s">
        <v>4</v>
      </c>
      <c r="C15" s="51">
        <v>61931</v>
      </c>
      <c r="D15" s="50">
        <v>25764</v>
      </c>
      <c r="E15" s="52">
        <f t="shared" si="0"/>
        <v>36167</v>
      </c>
      <c r="F15" s="51">
        <v>61864</v>
      </c>
      <c r="G15" s="50">
        <v>24492</v>
      </c>
      <c r="H15" s="49">
        <f t="shared" si="1"/>
        <v>37372</v>
      </c>
      <c r="I15" s="47">
        <f t="shared" si="2"/>
        <v>-67</v>
      </c>
      <c r="J15" s="46">
        <f t="shared" si="2"/>
        <v>-1272</v>
      </c>
      <c r="K15" s="11">
        <f t="shared" si="3"/>
        <v>1205</v>
      </c>
      <c r="M15" s="103"/>
      <c r="N15" s="103"/>
      <c r="P15" s="2"/>
      <c r="Q15" s="2"/>
    </row>
    <row r="16" spans="2:17">
      <c r="B16" s="20" t="s">
        <v>268</v>
      </c>
      <c r="C16" s="51">
        <v>34902</v>
      </c>
      <c r="D16" s="50">
        <v>41784</v>
      </c>
      <c r="E16" s="52">
        <f t="shared" si="0"/>
        <v>-6882</v>
      </c>
      <c r="F16" s="51">
        <v>34623</v>
      </c>
      <c r="G16" s="50">
        <v>41690</v>
      </c>
      <c r="H16" s="49">
        <f t="shared" si="1"/>
        <v>-7067</v>
      </c>
      <c r="I16" s="47">
        <f t="shared" si="2"/>
        <v>-279</v>
      </c>
      <c r="J16" s="46">
        <f t="shared" si="2"/>
        <v>-94</v>
      </c>
      <c r="K16" s="11">
        <f t="shared" si="3"/>
        <v>-185</v>
      </c>
      <c r="M16" s="103"/>
      <c r="N16" s="103"/>
      <c r="P16" s="2"/>
      <c r="Q16" s="2"/>
    </row>
    <row r="17" spans="2:17">
      <c r="B17" s="53" t="s">
        <v>288</v>
      </c>
      <c r="C17" s="51">
        <v>48440</v>
      </c>
      <c r="D17" s="50">
        <v>48173</v>
      </c>
      <c r="E17" s="52">
        <f t="shared" si="0"/>
        <v>267</v>
      </c>
      <c r="F17" s="51">
        <v>46876</v>
      </c>
      <c r="G17" s="50">
        <v>47972</v>
      </c>
      <c r="H17" s="49">
        <f t="shared" si="1"/>
        <v>-1096</v>
      </c>
      <c r="I17" s="47">
        <f t="shared" si="2"/>
        <v>-1564</v>
      </c>
      <c r="J17" s="46">
        <f t="shared" si="2"/>
        <v>-201</v>
      </c>
      <c r="K17" s="11">
        <f t="shared" si="3"/>
        <v>-1363</v>
      </c>
      <c r="M17" s="103"/>
      <c r="N17" s="103"/>
      <c r="P17" s="2"/>
      <c r="Q17" s="2"/>
    </row>
    <row r="18" spans="2:17" ht="30">
      <c r="B18" s="48" t="s">
        <v>1</v>
      </c>
      <c r="C18" s="8">
        <v>39511</v>
      </c>
      <c r="D18" s="7">
        <v>45447</v>
      </c>
      <c r="E18" s="9">
        <f t="shared" si="0"/>
        <v>-5936</v>
      </c>
      <c r="F18" s="8">
        <v>39192</v>
      </c>
      <c r="G18" s="7">
        <v>45168</v>
      </c>
      <c r="H18" s="19">
        <f t="shared" si="1"/>
        <v>-5976</v>
      </c>
      <c r="I18" s="47">
        <f t="shared" si="2"/>
        <v>-319</v>
      </c>
      <c r="J18" s="46">
        <f t="shared" si="2"/>
        <v>-279</v>
      </c>
      <c r="K18" s="11">
        <f t="shared" si="3"/>
        <v>-40</v>
      </c>
      <c r="M18" s="103"/>
      <c r="N18" s="103"/>
      <c r="P18" s="2"/>
      <c r="Q18" s="2"/>
    </row>
    <row r="19" spans="2:17" ht="15.6" thickBot="1">
      <c r="B19" s="10" t="s">
        <v>0</v>
      </c>
      <c r="C19" s="8">
        <v>58340</v>
      </c>
      <c r="D19" s="7">
        <v>55625</v>
      </c>
      <c r="E19" s="9">
        <f t="shared" si="0"/>
        <v>2715</v>
      </c>
      <c r="F19" s="8">
        <v>57351</v>
      </c>
      <c r="G19" s="7">
        <v>55236</v>
      </c>
      <c r="H19" s="6">
        <f t="shared" si="1"/>
        <v>2115</v>
      </c>
      <c r="I19" s="45">
        <f t="shared" si="2"/>
        <v>-989</v>
      </c>
      <c r="J19" s="4">
        <f t="shared" si="2"/>
        <v>-389</v>
      </c>
      <c r="K19" s="3">
        <f t="shared" si="3"/>
        <v>-600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7933</v>
      </c>
      <c r="D23" s="7">
        <v>9147</v>
      </c>
      <c r="E23" s="9">
        <f>C23-D23</f>
        <v>-1214</v>
      </c>
      <c r="F23" s="8">
        <v>8579</v>
      </c>
      <c r="G23" s="7">
        <v>9475</v>
      </c>
      <c r="H23" s="19">
        <f>F23-G23</f>
        <v>-896</v>
      </c>
      <c r="I23" s="5">
        <f t="shared" ref="I23:J25" si="4">F23-C23</f>
        <v>646</v>
      </c>
      <c r="J23" s="4">
        <f t="shared" si="4"/>
        <v>328</v>
      </c>
      <c r="K23" s="11">
        <f>I23-J23</f>
        <v>318</v>
      </c>
      <c r="M23" s="103"/>
      <c r="N23" s="103"/>
      <c r="P23" s="2"/>
      <c r="Q23" s="2"/>
    </row>
    <row r="24" spans="2:17" ht="15">
      <c r="B24" s="10" t="s">
        <v>5</v>
      </c>
      <c r="C24" s="8">
        <v>135</v>
      </c>
      <c r="D24" s="7">
        <v>210</v>
      </c>
      <c r="E24" s="9">
        <f>C24-D24</f>
        <v>-75</v>
      </c>
      <c r="F24" s="8">
        <v>135</v>
      </c>
      <c r="G24" s="7">
        <v>210</v>
      </c>
      <c r="H24" s="19">
        <f>F24-G24</f>
        <v>-75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2198</v>
      </c>
      <c r="D25" s="7">
        <v>2392</v>
      </c>
      <c r="E25" s="9">
        <f>C25-D25</f>
        <v>-194</v>
      </c>
      <c r="F25" s="8">
        <v>2292</v>
      </c>
      <c r="G25" s="7">
        <v>1831</v>
      </c>
      <c r="H25" s="6">
        <f>F25-G25</f>
        <v>461</v>
      </c>
      <c r="I25" s="5">
        <f t="shared" si="4"/>
        <v>94</v>
      </c>
      <c r="J25" s="4">
        <f t="shared" si="4"/>
        <v>-561</v>
      </c>
      <c r="K25" s="3">
        <f>I25-J25</f>
        <v>655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337</v>
      </c>
      <c r="D29" s="38">
        <v>424</v>
      </c>
      <c r="E29" s="9">
        <f>C29-D29</f>
        <v>-87</v>
      </c>
      <c r="F29" s="38">
        <v>338</v>
      </c>
      <c r="G29" s="38">
        <v>392</v>
      </c>
      <c r="H29" s="9">
        <f>F29-G29</f>
        <v>-54</v>
      </c>
      <c r="I29" s="5">
        <f t="shared" ref="I29:J31" si="5">F29-C29</f>
        <v>1</v>
      </c>
      <c r="J29" s="4">
        <f t="shared" si="5"/>
        <v>-32</v>
      </c>
      <c r="K29" s="11">
        <f>I29-J29</f>
        <v>33</v>
      </c>
      <c r="M29" s="103"/>
      <c r="N29" s="103"/>
      <c r="P29" s="2"/>
      <c r="Q29" s="2"/>
    </row>
    <row r="30" spans="2:17">
      <c r="B30" s="10" t="s">
        <v>21</v>
      </c>
      <c r="C30" s="38">
        <v>96</v>
      </c>
      <c r="D30" s="38">
        <v>146</v>
      </c>
      <c r="E30" s="9">
        <f>C30-D30</f>
        <v>-50</v>
      </c>
      <c r="F30" s="38">
        <v>96</v>
      </c>
      <c r="G30" s="38">
        <v>146</v>
      </c>
      <c r="H30" s="9">
        <f>F30-G30</f>
        <v>-50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1271</v>
      </c>
      <c r="D31" s="38">
        <v>2992</v>
      </c>
      <c r="E31" s="9">
        <f>C31-D31</f>
        <v>-1721</v>
      </c>
      <c r="F31" s="38">
        <v>1294</v>
      </c>
      <c r="G31" s="38">
        <v>3068</v>
      </c>
      <c r="H31" s="9">
        <f>F31-G31</f>
        <v>-1774</v>
      </c>
      <c r="I31" s="5">
        <f t="shared" si="5"/>
        <v>23</v>
      </c>
      <c r="J31" s="4">
        <f t="shared" si="5"/>
        <v>76</v>
      </c>
      <c r="K31" s="3">
        <f>I31-J31</f>
        <v>-53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106461</v>
      </c>
      <c r="E35" s="7">
        <v>104403</v>
      </c>
      <c r="F35" s="9">
        <f t="shared" ref="F35:F48" si="6">D35-E35</f>
        <v>2058</v>
      </c>
      <c r="G35" s="8">
        <v>115981</v>
      </c>
      <c r="H35" s="7">
        <v>110356</v>
      </c>
      <c r="I35" s="19">
        <f t="shared" ref="I35:I48" si="7">G35-H35</f>
        <v>5625</v>
      </c>
      <c r="J35" s="5">
        <f t="shared" ref="J35:K48" si="8">G35-D35</f>
        <v>9520</v>
      </c>
      <c r="K35" s="4">
        <f t="shared" si="8"/>
        <v>5953</v>
      </c>
      <c r="L35" s="11">
        <f t="shared" ref="L35:L48" si="9">J35-K35</f>
        <v>3567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175</v>
      </c>
      <c r="E36" s="7">
        <v>175</v>
      </c>
      <c r="F36" s="9">
        <f t="shared" si="6"/>
        <v>0</v>
      </c>
      <c r="G36" s="8">
        <v>175</v>
      </c>
      <c r="H36" s="7">
        <v>175</v>
      </c>
      <c r="I36" s="19">
        <f t="shared" si="7"/>
        <v>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102804</v>
      </c>
      <c r="E37" s="7">
        <v>30375</v>
      </c>
      <c r="F37" s="9">
        <f t="shared" si="6"/>
        <v>72429</v>
      </c>
      <c r="G37" s="8">
        <v>107349</v>
      </c>
      <c r="H37" s="7">
        <v>32253</v>
      </c>
      <c r="I37" s="19">
        <f t="shared" si="7"/>
        <v>75096</v>
      </c>
      <c r="J37" s="5">
        <f t="shared" si="8"/>
        <v>4545</v>
      </c>
      <c r="K37" s="4">
        <f t="shared" si="8"/>
        <v>1878</v>
      </c>
      <c r="L37" s="11">
        <f t="shared" si="9"/>
        <v>2667</v>
      </c>
      <c r="M37" s="103"/>
      <c r="N37" s="103"/>
      <c r="P37" s="2"/>
      <c r="Q37" s="2"/>
    </row>
    <row r="38" spans="2:21">
      <c r="B38" s="95"/>
      <c r="C38" s="20" t="s">
        <v>248</v>
      </c>
      <c r="D38" s="8">
        <v>38988</v>
      </c>
      <c r="E38" s="7">
        <v>43461</v>
      </c>
      <c r="F38" s="9">
        <f t="shared" si="6"/>
        <v>-4473</v>
      </c>
      <c r="G38" s="8">
        <v>38867</v>
      </c>
      <c r="H38" s="7">
        <v>44354</v>
      </c>
      <c r="I38" s="19">
        <f t="shared" si="7"/>
        <v>-5487</v>
      </c>
      <c r="J38" s="5">
        <f t="shared" si="8"/>
        <v>-121</v>
      </c>
      <c r="K38" s="4">
        <f t="shared" si="8"/>
        <v>893</v>
      </c>
      <c r="L38" s="11">
        <f t="shared" si="9"/>
        <v>-1014</v>
      </c>
      <c r="M38" s="103"/>
      <c r="N38" s="103"/>
      <c r="P38" s="2"/>
      <c r="Q38" s="2"/>
    </row>
    <row r="39" spans="2:21">
      <c r="B39" s="95"/>
      <c r="C39" s="10" t="s">
        <v>289</v>
      </c>
      <c r="D39" s="8">
        <v>58891</v>
      </c>
      <c r="E39" s="7">
        <v>64994</v>
      </c>
      <c r="F39" s="9">
        <f t="shared" si="6"/>
        <v>-6103</v>
      </c>
      <c r="G39" s="8">
        <v>56939</v>
      </c>
      <c r="H39" s="7">
        <v>65589</v>
      </c>
      <c r="I39" s="19">
        <f t="shared" si="7"/>
        <v>-8650</v>
      </c>
      <c r="J39" s="5">
        <f t="shared" si="8"/>
        <v>-1952</v>
      </c>
      <c r="K39" s="4">
        <f t="shared" si="8"/>
        <v>595</v>
      </c>
      <c r="L39" s="11">
        <f t="shared" si="9"/>
        <v>-2547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112264</v>
      </c>
      <c r="E40" s="30">
        <v>89276</v>
      </c>
      <c r="F40" s="32">
        <f t="shared" si="6"/>
        <v>22988</v>
      </c>
      <c r="G40" s="31">
        <v>120409</v>
      </c>
      <c r="H40" s="30">
        <v>125104</v>
      </c>
      <c r="I40" s="19">
        <f t="shared" si="7"/>
        <v>-4695</v>
      </c>
      <c r="J40" s="5">
        <f t="shared" si="8"/>
        <v>8145</v>
      </c>
      <c r="K40" s="4">
        <f t="shared" si="8"/>
        <v>35828</v>
      </c>
      <c r="L40" s="11">
        <f t="shared" si="9"/>
        <v>-27683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150191</v>
      </c>
      <c r="E41" s="26">
        <v>132224</v>
      </c>
      <c r="F41" s="28">
        <f t="shared" si="6"/>
        <v>17967</v>
      </c>
      <c r="G41" s="27">
        <v>169610</v>
      </c>
      <c r="H41" s="26">
        <v>171400</v>
      </c>
      <c r="I41" s="6">
        <f t="shared" si="7"/>
        <v>-1790</v>
      </c>
      <c r="J41" s="25">
        <f t="shared" si="8"/>
        <v>19419</v>
      </c>
      <c r="K41" s="24">
        <f t="shared" si="8"/>
        <v>39176</v>
      </c>
      <c r="L41" s="3">
        <f t="shared" si="9"/>
        <v>-19757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132303</v>
      </c>
      <c r="E42" s="15">
        <v>120470</v>
      </c>
      <c r="F42" s="17">
        <f t="shared" si="6"/>
        <v>11833</v>
      </c>
      <c r="G42" s="16">
        <v>131733</v>
      </c>
      <c r="H42" s="15">
        <v>137421</v>
      </c>
      <c r="I42" s="22">
        <f t="shared" si="7"/>
        <v>-5688</v>
      </c>
      <c r="J42" s="13">
        <f t="shared" si="8"/>
        <v>-570</v>
      </c>
      <c r="K42" s="12">
        <f t="shared" si="8"/>
        <v>16951</v>
      </c>
      <c r="L42" s="21">
        <f t="shared" si="9"/>
        <v>-17521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175</v>
      </c>
      <c r="E43" s="7">
        <v>175</v>
      </c>
      <c r="F43" s="9">
        <f t="shared" si="6"/>
        <v>0</v>
      </c>
      <c r="G43" s="8">
        <v>175</v>
      </c>
      <c r="H43" s="7">
        <v>175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182850</v>
      </c>
      <c r="E44" s="7">
        <v>31630</v>
      </c>
      <c r="F44" s="9">
        <f t="shared" si="6"/>
        <v>151220</v>
      </c>
      <c r="G44" s="8">
        <v>193399</v>
      </c>
      <c r="H44" s="7">
        <v>33231</v>
      </c>
      <c r="I44" s="19">
        <f t="shared" si="7"/>
        <v>160168</v>
      </c>
      <c r="J44" s="5">
        <f t="shared" si="8"/>
        <v>10549</v>
      </c>
      <c r="K44" s="4">
        <f t="shared" si="8"/>
        <v>1601</v>
      </c>
      <c r="L44" s="11">
        <f t="shared" si="9"/>
        <v>8948</v>
      </c>
      <c r="M44" s="103"/>
      <c r="N44" s="103"/>
      <c r="P44" s="2"/>
      <c r="Q44" s="2"/>
    </row>
    <row r="45" spans="2:21">
      <c r="B45" s="84"/>
      <c r="C45" s="20" t="s">
        <v>290</v>
      </c>
      <c r="D45" s="16">
        <v>29346</v>
      </c>
      <c r="E45" s="15">
        <v>52040</v>
      </c>
      <c r="F45" s="17">
        <f t="shared" si="6"/>
        <v>-22694</v>
      </c>
      <c r="G45" s="16">
        <v>36871</v>
      </c>
      <c r="H45" s="15">
        <v>55816</v>
      </c>
      <c r="I45" s="19">
        <f t="shared" si="7"/>
        <v>-18945</v>
      </c>
      <c r="J45" s="13">
        <f t="shared" si="8"/>
        <v>7525</v>
      </c>
      <c r="K45" s="12">
        <f t="shared" si="8"/>
        <v>3776</v>
      </c>
      <c r="L45" s="11">
        <f t="shared" si="9"/>
        <v>3749</v>
      </c>
      <c r="M45" s="103"/>
      <c r="N45" s="103"/>
      <c r="P45" s="2"/>
      <c r="Q45" s="2"/>
    </row>
    <row r="46" spans="2:21">
      <c r="B46" s="84"/>
      <c r="C46" s="10" t="s">
        <v>288</v>
      </c>
      <c r="D46" s="16">
        <v>48647</v>
      </c>
      <c r="E46" s="15">
        <v>79653</v>
      </c>
      <c r="F46" s="17">
        <f t="shared" si="6"/>
        <v>-31006</v>
      </c>
      <c r="G46" s="16">
        <v>56528</v>
      </c>
      <c r="H46" s="15">
        <v>86249</v>
      </c>
      <c r="I46" s="19">
        <f t="shared" si="7"/>
        <v>-29721</v>
      </c>
      <c r="J46" s="13">
        <f t="shared" si="8"/>
        <v>7881</v>
      </c>
      <c r="K46" s="12">
        <f t="shared" si="8"/>
        <v>6596</v>
      </c>
      <c r="L46" s="11">
        <f t="shared" si="9"/>
        <v>1285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122144</v>
      </c>
      <c r="E47" s="15">
        <v>134011</v>
      </c>
      <c r="F47" s="17">
        <f t="shared" si="6"/>
        <v>-11867</v>
      </c>
      <c r="G47" s="16">
        <v>143271</v>
      </c>
      <c r="H47" s="15">
        <v>136186</v>
      </c>
      <c r="I47" s="14">
        <f t="shared" si="7"/>
        <v>7085</v>
      </c>
      <c r="J47" s="13">
        <f t="shared" si="8"/>
        <v>21127</v>
      </c>
      <c r="K47" s="12">
        <f t="shared" si="8"/>
        <v>2175</v>
      </c>
      <c r="L47" s="11">
        <f t="shared" si="9"/>
        <v>18952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163791</v>
      </c>
      <c r="E48" s="7">
        <v>217987</v>
      </c>
      <c r="F48" s="9">
        <f t="shared" si="6"/>
        <v>-54196</v>
      </c>
      <c r="G48" s="8">
        <v>189818</v>
      </c>
      <c r="H48" s="7">
        <v>227387</v>
      </c>
      <c r="I48" s="6">
        <f t="shared" si="7"/>
        <v>-37569</v>
      </c>
      <c r="J48" s="5">
        <f t="shared" si="8"/>
        <v>26027</v>
      </c>
      <c r="K48" s="4">
        <f t="shared" si="8"/>
        <v>9400</v>
      </c>
      <c r="L48" s="3">
        <f t="shared" si="9"/>
        <v>16627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C11:E11"/>
    <mergeCell ref="F11:H11"/>
    <mergeCell ref="I11:K11"/>
    <mergeCell ref="C21:E21"/>
    <mergeCell ref="F21:H21"/>
    <mergeCell ref="I21:K21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77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1306804998</v>
      </c>
      <c r="D5" s="68">
        <v>962754510</v>
      </c>
      <c r="E5" s="72">
        <f>C5-D5</f>
        <v>344050488</v>
      </c>
      <c r="F5" s="104">
        <f>(C9+D9)/93903092656/2</f>
        <v>0.32215241963670388</v>
      </c>
      <c r="H5" s="71" t="s">
        <v>40</v>
      </c>
      <c r="I5" s="71" t="s">
        <v>39</v>
      </c>
      <c r="J5" s="108">
        <f>I6-H6</f>
        <v>0</v>
      </c>
      <c r="K5" s="109" t="s">
        <v>72</v>
      </c>
      <c r="L5" s="77">
        <v>10226.84</v>
      </c>
      <c r="M5" s="103"/>
      <c r="N5" s="103"/>
    </row>
    <row r="6" spans="2:17" ht="15.6" thickBot="1">
      <c r="B6" s="10" t="s">
        <v>38</v>
      </c>
      <c r="C6" s="69">
        <v>5242253477</v>
      </c>
      <c r="D6" s="68">
        <v>4253249938</v>
      </c>
      <c r="E6" s="70">
        <f>C6-D6</f>
        <v>989003539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882995280</v>
      </c>
      <c r="D7" s="68">
        <v>1323147106</v>
      </c>
      <c r="E7" s="67">
        <f>C7-D7</f>
        <v>-440151826</v>
      </c>
      <c r="F7" s="106"/>
      <c r="H7" s="113"/>
      <c r="I7" s="113"/>
      <c r="J7" s="108"/>
      <c r="K7" s="111"/>
      <c r="L7" s="11">
        <v>10200</v>
      </c>
      <c r="M7" s="103"/>
      <c r="N7" s="103"/>
      <c r="P7" s="66"/>
      <c r="Q7" s="2"/>
    </row>
    <row r="8" spans="2:17" ht="15.6" thickBot="1">
      <c r="B8" s="10" t="s">
        <v>4</v>
      </c>
      <c r="C8" s="65">
        <v>25213782495</v>
      </c>
      <c r="D8" s="64">
        <v>21317229217</v>
      </c>
      <c r="E8" s="63">
        <f>C8-D8</f>
        <v>3896553278</v>
      </c>
      <c r="F8" s="106"/>
      <c r="K8" s="62"/>
      <c r="L8" s="115">
        <f>L7-L5</f>
        <v>-26.840000000000146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32645836250</v>
      </c>
      <c r="D9" s="60">
        <f>D5+D6+D7+D8</f>
        <v>27856380771</v>
      </c>
      <c r="E9" s="59">
        <f>E5+E6+E7+E8</f>
        <v>4789455479</v>
      </c>
      <c r="F9" s="107"/>
      <c r="H9" s="114" t="s">
        <v>36</v>
      </c>
      <c r="I9" s="114"/>
      <c r="J9" s="81" t="s">
        <v>75</v>
      </c>
      <c r="K9" s="82" t="s">
        <v>76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13853</v>
      </c>
      <c r="D13" s="7">
        <v>12462</v>
      </c>
      <c r="E13" s="9">
        <f t="shared" ref="E13:E19" si="0">C13-D13</f>
        <v>1391</v>
      </c>
      <c r="F13" s="8">
        <v>15701</v>
      </c>
      <c r="G13" s="7">
        <v>11444</v>
      </c>
      <c r="H13" s="19">
        <f t="shared" ref="H13:H19" si="1">F13-G13</f>
        <v>4257</v>
      </c>
      <c r="I13" s="5">
        <f t="shared" ref="I13:J19" si="2">F13-C13</f>
        <v>1848</v>
      </c>
      <c r="J13" s="4">
        <f t="shared" si="2"/>
        <v>-1018</v>
      </c>
      <c r="K13" s="11">
        <f t="shared" ref="K13:K19" si="3">I13-J13</f>
        <v>2866</v>
      </c>
      <c r="M13" s="103"/>
      <c r="N13" s="103"/>
      <c r="P13" s="2"/>
      <c r="Q13" s="2"/>
    </row>
    <row r="14" spans="2:17" ht="15">
      <c r="B14" s="10" t="s">
        <v>5</v>
      </c>
      <c r="C14" s="8">
        <v>2011</v>
      </c>
      <c r="D14" s="7">
        <v>36571</v>
      </c>
      <c r="E14" s="9">
        <f t="shared" si="0"/>
        <v>-34560</v>
      </c>
      <c r="F14" s="8">
        <v>2002</v>
      </c>
      <c r="G14" s="7">
        <v>36087</v>
      </c>
      <c r="H14" s="19">
        <f t="shared" si="1"/>
        <v>-34085</v>
      </c>
      <c r="I14" s="5">
        <f t="shared" si="2"/>
        <v>-9</v>
      </c>
      <c r="J14" s="4">
        <f t="shared" si="2"/>
        <v>-484</v>
      </c>
      <c r="K14" s="11">
        <f t="shared" si="3"/>
        <v>475</v>
      </c>
      <c r="M14" s="103"/>
      <c r="N14" s="103"/>
      <c r="P14" s="2"/>
      <c r="Q14" s="2"/>
    </row>
    <row r="15" spans="2:17" ht="15">
      <c r="B15" s="53" t="s">
        <v>4</v>
      </c>
      <c r="C15" s="51">
        <v>76434</v>
      </c>
      <c r="D15" s="50">
        <v>19957</v>
      </c>
      <c r="E15" s="52">
        <f t="shared" si="0"/>
        <v>56477</v>
      </c>
      <c r="F15" s="51">
        <v>77015</v>
      </c>
      <c r="G15" s="50">
        <v>19649</v>
      </c>
      <c r="H15" s="49">
        <f t="shared" si="1"/>
        <v>57366</v>
      </c>
      <c r="I15" s="47">
        <f t="shared" si="2"/>
        <v>581</v>
      </c>
      <c r="J15" s="46">
        <f t="shared" si="2"/>
        <v>-308</v>
      </c>
      <c r="K15" s="11">
        <f t="shared" si="3"/>
        <v>889</v>
      </c>
      <c r="M15" s="103"/>
      <c r="N15" s="103"/>
      <c r="P15" s="2"/>
      <c r="Q15" s="2"/>
    </row>
    <row r="16" spans="2:17">
      <c r="B16" s="20" t="s">
        <v>61</v>
      </c>
      <c r="C16" s="51">
        <v>41251</v>
      </c>
      <c r="D16" s="50">
        <v>44984</v>
      </c>
      <c r="E16" s="52">
        <f t="shared" si="0"/>
        <v>-3733</v>
      </c>
      <c r="F16" s="51">
        <v>40237</v>
      </c>
      <c r="G16" s="50">
        <v>43662</v>
      </c>
      <c r="H16" s="49">
        <f t="shared" si="1"/>
        <v>-3425</v>
      </c>
      <c r="I16" s="47">
        <f t="shared" si="2"/>
        <v>-1014</v>
      </c>
      <c r="J16" s="46">
        <f t="shared" si="2"/>
        <v>-1322</v>
      </c>
      <c r="K16" s="11">
        <f t="shared" si="3"/>
        <v>308</v>
      </c>
      <c r="M16" s="103"/>
      <c r="N16" s="103"/>
      <c r="P16" s="2"/>
      <c r="Q16" s="2"/>
    </row>
    <row r="17" spans="2:17">
      <c r="B17" s="53" t="s">
        <v>68</v>
      </c>
      <c r="C17" s="51">
        <v>56499</v>
      </c>
      <c r="D17" s="50">
        <v>50331</v>
      </c>
      <c r="E17" s="52">
        <f t="shared" si="0"/>
        <v>6168</v>
      </c>
      <c r="F17" s="51">
        <v>55708</v>
      </c>
      <c r="G17" s="50">
        <v>48497</v>
      </c>
      <c r="H17" s="49">
        <f t="shared" si="1"/>
        <v>7211</v>
      </c>
      <c r="I17" s="47">
        <f t="shared" si="2"/>
        <v>-791</v>
      </c>
      <c r="J17" s="46">
        <f t="shared" si="2"/>
        <v>-1834</v>
      </c>
      <c r="K17" s="11">
        <f t="shared" si="3"/>
        <v>1043</v>
      </c>
      <c r="M17" s="103"/>
      <c r="N17" s="103"/>
      <c r="P17" s="2"/>
      <c r="Q17" s="2"/>
    </row>
    <row r="18" spans="2:17" ht="30">
      <c r="B18" s="48" t="s">
        <v>1</v>
      </c>
      <c r="C18" s="8">
        <v>47231</v>
      </c>
      <c r="D18" s="7">
        <v>49481</v>
      </c>
      <c r="E18" s="9">
        <f t="shared" si="0"/>
        <v>-2250</v>
      </c>
      <c r="F18" s="8">
        <v>47083</v>
      </c>
      <c r="G18" s="7">
        <v>49892</v>
      </c>
      <c r="H18" s="19">
        <f t="shared" si="1"/>
        <v>-2809</v>
      </c>
      <c r="I18" s="47">
        <f t="shared" si="2"/>
        <v>-148</v>
      </c>
      <c r="J18" s="46">
        <f t="shared" si="2"/>
        <v>411</v>
      </c>
      <c r="K18" s="11">
        <f t="shared" si="3"/>
        <v>-559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68375</v>
      </c>
      <c r="D19" s="7">
        <v>60219</v>
      </c>
      <c r="E19" s="9">
        <f t="shared" si="0"/>
        <v>8156</v>
      </c>
      <c r="F19" s="8">
        <v>68413</v>
      </c>
      <c r="G19" s="7">
        <v>59731</v>
      </c>
      <c r="H19" s="6">
        <f t="shared" si="1"/>
        <v>8682</v>
      </c>
      <c r="I19" s="45">
        <f t="shared" si="2"/>
        <v>38</v>
      </c>
      <c r="J19" s="4">
        <f t="shared" si="2"/>
        <v>-488</v>
      </c>
      <c r="K19" s="3">
        <f t="shared" si="3"/>
        <v>526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22341</v>
      </c>
      <c r="D23" s="7">
        <v>6941</v>
      </c>
      <c r="E23" s="9">
        <f>C23-D23</f>
        <v>15400</v>
      </c>
      <c r="F23" s="8">
        <v>24988</v>
      </c>
      <c r="G23" s="7">
        <v>6831</v>
      </c>
      <c r="H23" s="19">
        <f>F23-G23</f>
        <v>18157</v>
      </c>
      <c r="I23" s="5">
        <f t="shared" ref="I23:J25" si="4">F23-C23</f>
        <v>2647</v>
      </c>
      <c r="J23" s="4">
        <f t="shared" si="4"/>
        <v>-110</v>
      </c>
      <c r="K23" s="11">
        <f>I23-J23</f>
        <v>2757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2539</v>
      </c>
      <c r="D25" s="7">
        <v>2371</v>
      </c>
      <c r="E25" s="9">
        <f>C25-D25</f>
        <v>168</v>
      </c>
      <c r="F25" s="8">
        <v>2283</v>
      </c>
      <c r="G25" s="7">
        <v>1445</v>
      </c>
      <c r="H25" s="6">
        <f>F25-G25</f>
        <v>838</v>
      </c>
      <c r="I25" s="5">
        <f t="shared" si="4"/>
        <v>-256</v>
      </c>
      <c r="J25" s="4">
        <f t="shared" si="4"/>
        <v>-926</v>
      </c>
      <c r="K25" s="3">
        <f>I25-J25</f>
        <v>670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320</v>
      </c>
      <c r="D29" s="38">
        <v>326</v>
      </c>
      <c r="E29" s="9">
        <f>C29-D29</f>
        <v>-6</v>
      </c>
      <c r="F29" s="38">
        <v>249</v>
      </c>
      <c r="G29" s="38">
        <v>328</v>
      </c>
      <c r="H29" s="9">
        <f>F29-G29</f>
        <v>-79</v>
      </c>
      <c r="I29" s="5">
        <f t="shared" ref="I29:J31" si="5">F29-C29</f>
        <v>-71</v>
      </c>
      <c r="J29" s="4">
        <f t="shared" si="5"/>
        <v>2</v>
      </c>
      <c r="K29" s="11">
        <f>I29-J29</f>
        <v>-73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146</v>
      </c>
      <c r="E30" s="9">
        <f>C30-D30</f>
        <v>-90</v>
      </c>
      <c r="F30" s="38">
        <v>56</v>
      </c>
      <c r="G30" s="38">
        <v>146</v>
      </c>
      <c r="H30" s="9">
        <f>F30-G30</f>
        <v>-90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548</v>
      </c>
      <c r="D31" s="38">
        <v>2312</v>
      </c>
      <c r="E31" s="9">
        <f>C31-D31</f>
        <v>-1764</v>
      </c>
      <c r="F31" s="38">
        <v>463</v>
      </c>
      <c r="G31" s="38">
        <v>2386</v>
      </c>
      <c r="H31" s="9">
        <f>F31-G31</f>
        <v>-1923</v>
      </c>
      <c r="I31" s="5">
        <f t="shared" si="5"/>
        <v>-85</v>
      </c>
      <c r="J31" s="4">
        <f t="shared" si="5"/>
        <v>74</v>
      </c>
      <c r="K31" s="3">
        <f>I31-J31</f>
        <v>-159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111631</v>
      </c>
      <c r="E35" s="7">
        <v>136114</v>
      </c>
      <c r="F35" s="9">
        <f t="shared" ref="F35:F48" si="6">D35-E35</f>
        <v>-24483</v>
      </c>
      <c r="G35" s="8">
        <v>108332</v>
      </c>
      <c r="H35" s="7">
        <v>135421</v>
      </c>
      <c r="I35" s="19">
        <f t="shared" ref="I35:I48" si="7">G35-H35</f>
        <v>-27089</v>
      </c>
      <c r="J35" s="5">
        <f t="shared" ref="J35:K48" si="8">G35-D35</f>
        <v>-3299</v>
      </c>
      <c r="K35" s="4">
        <f t="shared" si="8"/>
        <v>-693</v>
      </c>
      <c r="L35" s="11">
        <f t="shared" ref="L35:L48" si="9">J35-K35</f>
        <v>-2606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156933</v>
      </c>
      <c r="E37" s="7">
        <v>17826</v>
      </c>
      <c r="F37" s="9">
        <f t="shared" si="6"/>
        <v>139107</v>
      </c>
      <c r="G37" s="8">
        <v>157563</v>
      </c>
      <c r="H37" s="7">
        <v>17297</v>
      </c>
      <c r="I37" s="19">
        <f t="shared" si="7"/>
        <v>140266</v>
      </c>
      <c r="J37" s="5">
        <f t="shared" si="8"/>
        <v>630</v>
      </c>
      <c r="K37" s="4">
        <f t="shared" si="8"/>
        <v>-529</v>
      </c>
      <c r="L37" s="11">
        <f t="shared" si="9"/>
        <v>1159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74096</v>
      </c>
      <c r="E38" s="7">
        <v>35889</v>
      </c>
      <c r="F38" s="9">
        <f t="shared" si="6"/>
        <v>38207</v>
      </c>
      <c r="G38" s="8">
        <v>76561</v>
      </c>
      <c r="H38" s="7">
        <v>35782</v>
      </c>
      <c r="I38" s="19">
        <f t="shared" si="7"/>
        <v>40779</v>
      </c>
      <c r="J38" s="5">
        <f t="shared" si="8"/>
        <v>2465</v>
      </c>
      <c r="K38" s="4">
        <f t="shared" si="8"/>
        <v>-107</v>
      </c>
      <c r="L38" s="11">
        <f t="shared" si="9"/>
        <v>2572</v>
      </c>
      <c r="M38" s="103"/>
      <c r="N38" s="103"/>
      <c r="P38" s="2"/>
      <c r="Q38" s="2"/>
    </row>
    <row r="39" spans="2:21">
      <c r="B39" s="95"/>
      <c r="C39" s="10" t="s">
        <v>73</v>
      </c>
      <c r="D39" s="8">
        <v>108150</v>
      </c>
      <c r="E39" s="7">
        <v>60101</v>
      </c>
      <c r="F39" s="9">
        <f t="shared" si="6"/>
        <v>48049</v>
      </c>
      <c r="G39" s="8">
        <v>111730</v>
      </c>
      <c r="H39" s="7">
        <v>59952</v>
      </c>
      <c r="I39" s="19">
        <f t="shared" si="7"/>
        <v>51778</v>
      </c>
      <c r="J39" s="5">
        <f t="shared" si="8"/>
        <v>3580</v>
      </c>
      <c r="K39" s="4">
        <f t="shared" si="8"/>
        <v>-149</v>
      </c>
      <c r="L39" s="11">
        <f t="shared" si="9"/>
        <v>3729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148380</v>
      </c>
      <c r="E40" s="30">
        <v>77756</v>
      </c>
      <c r="F40" s="32">
        <f t="shared" si="6"/>
        <v>70624</v>
      </c>
      <c r="G40" s="31">
        <v>147403</v>
      </c>
      <c r="H40" s="30">
        <v>76579</v>
      </c>
      <c r="I40" s="19">
        <f t="shared" si="7"/>
        <v>70824</v>
      </c>
      <c r="J40" s="5">
        <f t="shared" si="8"/>
        <v>-977</v>
      </c>
      <c r="K40" s="4">
        <f t="shared" si="8"/>
        <v>-1177</v>
      </c>
      <c r="L40" s="11">
        <f t="shared" si="9"/>
        <v>200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203732</v>
      </c>
      <c r="E41" s="26">
        <v>128587</v>
      </c>
      <c r="F41" s="28">
        <f t="shared" si="6"/>
        <v>75145</v>
      </c>
      <c r="G41" s="27">
        <v>205919</v>
      </c>
      <c r="H41" s="26">
        <v>128661</v>
      </c>
      <c r="I41" s="6">
        <f t="shared" si="7"/>
        <v>77258</v>
      </c>
      <c r="J41" s="25">
        <f t="shared" si="8"/>
        <v>2187</v>
      </c>
      <c r="K41" s="24">
        <f t="shared" si="8"/>
        <v>74</v>
      </c>
      <c r="L41" s="3">
        <f t="shared" si="9"/>
        <v>2113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162840</v>
      </c>
      <c r="E42" s="15">
        <v>153055</v>
      </c>
      <c r="F42" s="17">
        <f t="shared" si="6"/>
        <v>9785</v>
      </c>
      <c r="G42" s="16">
        <v>161729</v>
      </c>
      <c r="H42" s="15">
        <v>172567</v>
      </c>
      <c r="I42" s="22">
        <f t="shared" si="7"/>
        <v>-10838</v>
      </c>
      <c r="J42" s="13">
        <f t="shared" si="8"/>
        <v>-1111</v>
      </c>
      <c r="K42" s="12">
        <f t="shared" si="8"/>
        <v>19512</v>
      </c>
      <c r="L42" s="21">
        <f t="shared" si="9"/>
        <v>-20623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190635</v>
      </c>
      <c r="E44" s="7">
        <v>43435</v>
      </c>
      <c r="F44" s="9">
        <f t="shared" si="6"/>
        <v>147200</v>
      </c>
      <c r="G44" s="8">
        <v>198079</v>
      </c>
      <c r="H44" s="7">
        <v>44600</v>
      </c>
      <c r="I44" s="19">
        <f t="shared" si="7"/>
        <v>153479</v>
      </c>
      <c r="J44" s="5">
        <f t="shared" si="8"/>
        <v>7444</v>
      </c>
      <c r="K44" s="4">
        <f t="shared" si="8"/>
        <v>1165</v>
      </c>
      <c r="L44" s="11">
        <f t="shared" si="9"/>
        <v>6279</v>
      </c>
      <c r="M44" s="103"/>
      <c r="N44" s="103"/>
      <c r="P44" s="2"/>
      <c r="Q44" s="2"/>
    </row>
    <row r="45" spans="2:21">
      <c r="B45" s="84"/>
      <c r="C45" s="20" t="s">
        <v>74</v>
      </c>
      <c r="D45" s="16">
        <v>82486</v>
      </c>
      <c r="E45" s="15">
        <v>96308</v>
      </c>
      <c r="F45" s="17">
        <f t="shared" si="6"/>
        <v>-13822</v>
      </c>
      <c r="G45" s="16">
        <v>83637</v>
      </c>
      <c r="H45" s="15">
        <v>98364</v>
      </c>
      <c r="I45" s="19">
        <f t="shared" si="7"/>
        <v>-14727</v>
      </c>
      <c r="J45" s="13">
        <f t="shared" si="8"/>
        <v>1151</v>
      </c>
      <c r="K45" s="12">
        <f t="shared" si="8"/>
        <v>2056</v>
      </c>
      <c r="L45" s="11">
        <f t="shared" si="9"/>
        <v>-905</v>
      </c>
      <c r="M45" s="103"/>
      <c r="N45" s="103"/>
      <c r="P45" s="2"/>
      <c r="Q45" s="2"/>
    </row>
    <row r="46" spans="2:21">
      <c r="B46" s="84"/>
      <c r="C46" s="10" t="s">
        <v>68</v>
      </c>
      <c r="D46" s="16">
        <v>114254</v>
      </c>
      <c r="E46" s="15">
        <v>155049</v>
      </c>
      <c r="F46" s="17">
        <f t="shared" si="6"/>
        <v>-40795</v>
      </c>
      <c r="G46" s="16">
        <v>118210</v>
      </c>
      <c r="H46" s="15">
        <v>154177</v>
      </c>
      <c r="I46" s="19">
        <f t="shared" si="7"/>
        <v>-35967</v>
      </c>
      <c r="J46" s="13">
        <f t="shared" si="8"/>
        <v>3956</v>
      </c>
      <c r="K46" s="12">
        <f t="shared" si="8"/>
        <v>-872</v>
      </c>
      <c r="L46" s="11">
        <f t="shared" si="9"/>
        <v>4828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144154</v>
      </c>
      <c r="E47" s="15">
        <v>158143</v>
      </c>
      <c r="F47" s="17">
        <f t="shared" si="6"/>
        <v>-13989</v>
      </c>
      <c r="G47" s="16">
        <v>164223</v>
      </c>
      <c r="H47" s="15">
        <v>154667</v>
      </c>
      <c r="I47" s="14">
        <f t="shared" si="7"/>
        <v>9556</v>
      </c>
      <c r="J47" s="13">
        <f t="shared" si="8"/>
        <v>20069</v>
      </c>
      <c r="K47" s="12">
        <f t="shared" si="8"/>
        <v>-3476</v>
      </c>
      <c r="L47" s="11">
        <f t="shared" si="9"/>
        <v>23545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198506</v>
      </c>
      <c r="E48" s="7">
        <v>246760</v>
      </c>
      <c r="F48" s="9">
        <f t="shared" si="6"/>
        <v>-48254</v>
      </c>
      <c r="G48" s="8">
        <v>223961</v>
      </c>
      <c r="H48" s="7">
        <v>246286</v>
      </c>
      <c r="I48" s="6">
        <f t="shared" si="7"/>
        <v>-22325</v>
      </c>
      <c r="J48" s="5">
        <f t="shared" si="8"/>
        <v>25455</v>
      </c>
      <c r="K48" s="4">
        <f t="shared" si="8"/>
        <v>-474</v>
      </c>
      <c r="L48" s="3">
        <f t="shared" si="9"/>
        <v>25929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84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1126391050</v>
      </c>
      <c r="D5" s="68">
        <v>1290683426</v>
      </c>
      <c r="E5" s="72">
        <f>C5-D5</f>
        <v>-164292376</v>
      </c>
      <c r="F5" s="104">
        <f>(C9+D9)/87145486178/2</f>
        <v>0.32465040199227563</v>
      </c>
      <c r="H5" s="71" t="s">
        <v>40</v>
      </c>
      <c r="I5" s="71" t="s">
        <v>39</v>
      </c>
      <c r="J5" s="108">
        <f>I6-H6</f>
        <v>0</v>
      </c>
      <c r="K5" s="116" t="s">
        <v>78</v>
      </c>
      <c r="L5" s="77">
        <v>10206.18</v>
      </c>
      <c r="M5" s="103"/>
      <c r="N5" s="103"/>
    </row>
    <row r="6" spans="2:17" ht="15.6" thickBot="1">
      <c r="B6" s="10" t="s">
        <v>38</v>
      </c>
      <c r="C6" s="69">
        <v>3657415526</v>
      </c>
      <c r="D6" s="68">
        <v>4558859543</v>
      </c>
      <c r="E6" s="70">
        <f>C6-D6</f>
        <v>-901444017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959503810</v>
      </c>
      <c r="D7" s="68">
        <v>1395231760</v>
      </c>
      <c r="E7" s="67">
        <f>C7-D7</f>
        <v>-435727950</v>
      </c>
      <c r="F7" s="106"/>
      <c r="H7" s="113"/>
      <c r="I7" s="113"/>
      <c r="J7" s="108"/>
      <c r="K7" s="111"/>
      <c r="L7" s="11">
        <v>10185</v>
      </c>
      <c r="M7" s="103"/>
      <c r="N7" s="103"/>
      <c r="P7" s="66"/>
      <c r="Q7" s="2"/>
    </row>
    <row r="8" spans="2:17" ht="15.6" thickBot="1">
      <c r="B8" s="10" t="s">
        <v>4</v>
      </c>
      <c r="C8" s="65">
        <v>22249148438</v>
      </c>
      <c r="D8" s="64">
        <v>21346400686</v>
      </c>
      <c r="E8" s="63">
        <f>C8-D8</f>
        <v>902747752</v>
      </c>
      <c r="F8" s="106"/>
      <c r="K8" s="62"/>
      <c r="L8" s="115">
        <f>L7-L5</f>
        <v>-21.180000000000291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27992458824</v>
      </c>
      <c r="D9" s="60">
        <f>D5+D6+D7+D8</f>
        <v>28591175415</v>
      </c>
      <c r="E9" s="59">
        <f>E5+E6+E7+E8</f>
        <v>-598716591</v>
      </c>
      <c r="F9" s="107"/>
      <c r="H9" s="114" t="s">
        <v>36</v>
      </c>
      <c r="I9" s="114"/>
      <c r="J9" s="81" t="s">
        <v>82</v>
      </c>
      <c r="K9" s="82" t="s">
        <v>83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15701</v>
      </c>
      <c r="D13" s="7">
        <v>11444</v>
      </c>
      <c r="E13" s="9">
        <f t="shared" ref="E13:E19" si="0">C13-D13</f>
        <v>4257</v>
      </c>
      <c r="F13" s="8">
        <v>15509</v>
      </c>
      <c r="G13" s="7">
        <v>11570</v>
      </c>
      <c r="H13" s="19">
        <f t="shared" ref="H13:H19" si="1">F13-G13</f>
        <v>3939</v>
      </c>
      <c r="I13" s="5">
        <f t="shared" ref="I13:J19" si="2">F13-C13</f>
        <v>-192</v>
      </c>
      <c r="J13" s="4">
        <f t="shared" si="2"/>
        <v>126</v>
      </c>
      <c r="K13" s="11">
        <f t="shared" ref="K13:K19" si="3">I13-J13</f>
        <v>-318</v>
      </c>
      <c r="M13" s="103"/>
      <c r="N13" s="103"/>
      <c r="P13" s="2"/>
      <c r="Q13" s="2"/>
    </row>
    <row r="14" spans="2:17" ht="15">
      <c r="B14" s="10" t="s">
        <v>5</v>
      </c>
      <c r="C14" s="8">
        <v>2002</v>
      </c>
      <c r="D14" s="7">
        <v>36087</v>
      </c>
      <c r="E14" s="9">
        <f t="shared" si="0"/>
        <v>-34085</v>
      </c>
      <c r="F14" s="8">
        <v>1942</v>
      </c>
      <c r="G14" s="7">
        <v>36124</v>
      </c>
      <c r="H14" s="19">
        <f t="shared" si="1"/>
        <v>-34182</v>
      </c>
      <c r="I14" s="5">
        <f t="shared" si="2"/>
        <v>-60</v>
      </c>
      <c r="J14" s="4">
        <f t="shared" si="2"/>
        <v>37</v>
      </c>
      <c r="K14" s="11">
        <f t="shared" si="3"/>
        <v>-97</v>
      </c>
      <c r="M14" s="103"/>
      <c r="N14" s="103"/>
      <c r="P14" s="2"/>
      <c r="Q14" s="2"/>
    </row>
    <row r="15" spans="2:17" ht="15">
      <c r="B15" s="53" t="s">
        <v>4</v>
      </c>
      <c r="C15" s="51">
        <v>77015</v>
      </c>
      <c r="D15" s="50">
        <v>19649</v>
      </c>
      <c r="E15" s="52">
        <f t="shared" si="0"/>
        <v>57366</v>
      </c>
      <c r="F15" s="51">
        <v>76567</v>
      </c>
      <c r="G15" s="50">
        <v>20176</v>
      </c>
      <c r="H15" s="49">
        <f t="shared" si="1"/>
        <v>56391</v>
      </c>
      <c r="I15" s="47">
        <f t="shared" si="2"/>
        <v>-448</v>
      </c>
      <c r="J15" s="46">
        <f t="shared" si="2"/>
        <v>527</v>
      </c>
      <c r="K15" s="11">
        <f t="shared" si="3"/>
        <v>-975</v>
      </c>
      <c r="M15" s="103"/>
      <c r="N15" s="103"/>
      <c r="P15" s="2"/>
      <c r="Q15" s="2"/>
    </row>
    <row r="16" spans="2:17">
      <c r="B16" s="20" t="s">
        <v>74</v>
      </c>
      <c r="C16" s="51">
        <v>40237</v>
      </c>
      <c r="D16" s="50">
        <v>43662</v>
      </c>
      <c r="E16" s="52">
        <f t="shared" si="0"/>
        <v>-3425</v>
      </c>
      <c r="F16" s="51">
        <v>39313</v>
      </c>
      <c r="G16" s="50">
        <v>43619</v>
      </c>
      <c r="H16" s="49">
        <f t="shared" si="1"/>
        <v>-4306</v>
      </c>
      <c r="I16" s="47">
        <f t="shared" si="2"/>
        <v>-924</v>
      </c>
      <c r="J16" s="46">
        <f t="shared" si="2"/>
        <v>-43</v>
      </c>
      <c r="K16" s="11">
        <f t="shared" si="3"/>
        <v>-881</v>
      </c>
      <c r="M16" s="103"/>
      <c r="N16" s="103"/>
      <c r="P16" s="2"/>
      <c r="Q16" s="2"/>
    </row>
    <row r="17" spans="2:17">
      <c r="B17" s="53" t="s">
        <v>79</v>
      </c>
      <c r="C17" s="51">
        <v>55708</v>
      </c>
      <c r="D17" s="50">
        <v>48497</v>
      </c>
      <c r="E17" s="52">
        <f t="shared" si="0"/>
        <v>7211</v>
      </c>
      <c r="F17" s="51">
        <v>54733</v>
      </c>
      <c r="G17" s="50">
        <v>48635</v>
      </c>
      <c r="H17" s="49">
        <f t="shared" si="1"/>
        <v>6098</v>
      </c>
      <c r="I17" s="47">
        <f t="shared" si="2"/>
        <v>-975</v>
      </c>
      <c r="J17" s="46">
        <f t="shared" si="2"/>
        <v>138</v>
      </c>
      <c r="K17" s="11">
        <f t="shared" si="3"/>
        <v>-1113</v>
      </c>
      <c r="M17" s="103"/>
      <c r="N17" s="103"/>
      <c r="P17" s="2"/>
      <c r="Q17" s="2"/>
    </row>
    <row r="18" spans="2:17" ht="30">
      <c r="B18" s="48" t="s">
        <v>1</v>
      </c>
      <c r="C18" s="8">
        <v>47083</v>
      </c>
      <c r="D18" s="7">
        <v>49892</v>
      </c>
      <c r="E18" s="9">
        <f t="shared" si="0"/>
        <v>-2809</v>
      </c>
      <c r="F18" s="8">
        <v>46371</v>
      </c>
      <c r="G18" s="7">
        <v>50130</v>
      </c>
      <c r="H18" s="19">
        <f t="shared" si="1"/>
        <v>-3759</v>
      </c>
      <c r="I18" s="47">
        <f t="shared" si="2"/>
        <v>-712</v>
      </c>
      <c r="J18" s="46">
        <f t="shared" si="2"/>
        <v>238</v>
      </c>
      <c r="K18" s="11">
        <f t="shared" si="3"/>
        <v>-950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68413</v>
      </c>
      <c r="D19" s="7">
        <v>59731</v>
      </c>
      <c r="E19" s="9">
        <f t="shared" si="0"/>
        <v>8682</v>
      </c>
      <c r="F19" s="8">
        <v>67543</v>
      </c>
      <c r="G19" s="7">
        <v>59878</v>
      </c>
      <c r="H19" s="6">
        <f t="shared" si="1"/>
        <v>7665</v>
      </c>
      <c r="I19" s="45">
        <f t="shared" si="2"/>
        <v>-870</v>
      </c>
      <c r="J19" s="4">
        <f t="shared" si="2"/>
        <v>147</v>
      </c>
      <c r="K19" s="3">
        <f t="shared" si="3"/>
        <v>-1017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24988</v>
      </c>
      <c r="D23" s="7">
        <v>6831</v>
      </c>
      <c r="E23" s="9">
        <f>C23-D23</f>
        <v>18157</v>
      </c>
      <c r="F23" s="8">
        <v>23947</v>
      </c>
      <c r="G23" s="7">
        <v>7021</v>
      </c>
      <c r="H23" s="19">
        <f>F23-G23</f>
        <v>16926</v>
      </c>
      <c r="I23" s="5">
        <f t="shared" ref="I23:J25" si="4">F23-C23</f>
        <v>-1041</v>
      </c>
      <c r="J23" s="4">
        <f t="shared" si="4"/>
        <v>190</v>
      </c>
      <c r="K23" s="11">
        <f>I23-J23</f>
        <v>-1231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2283</v>
      </c>
      <c r="D25" s="7">
        <v>1445</v>
      </c>
      <c r="E25" s="9">
        <f>C25-D25</f>
        <v>838</v>
      </c>
      <c r="F25" s="8">
        <v>2305</v>
      </c>
      <c r="G25" s="7">
        <v>1623</v>
      </c>
      <c r="H25" s="6">
        <f>F25-G25</f>
        <v>682</v>
      </c>
      <c r="I25" s="5">
        <f t="shared" si="4"/>
        <v>22</v>
      </c>
      <c r="J25" s="4">
        <f t="shared" si="4"/>
        <v>178</v>
      </c>
      <c r="K25" s="3">
        <f>I25-J25</f>
        <v>-156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249</v>
      </c>
      <c r="D29" s="38">
        <v>328</v>
      </c>
      <c r="E29" s="9">
        <f>C29-D29</f>
        <v>-79</v>
      </c>
      <c r="F29" s="38">
        <v>270</v>
      </c>
      <c r="G29" s="38">
        <v>352</v>
      </c>
      <c r="H29" s="9">
        <f>F29-G29</f>
        <v>-82</v>
      </c>
      <c r="I29" s="5">
        <f t="shared" ref="I29:J31" si="5">F29-C29</f>
        <v>21</v>
      </c>
      <c r="J29" s="4">
        <f t="shared" si="5"/>
        <v>24</v>
      </c>
      <c r="K29" s="11">
        <f>I29-J29</f>
        <v>-3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146</v>
      </c>
      <c r="E30" s="9">
        <f>C30-D30</f>
        <v>-90</v>
      </c>
      <c r="F30" s="38">
        <v>56</v>
      </c>
      <c r="G30" s="38">
        <v>146</v>
      </c>
      <c r="H30" s="9">
        <f>F30-G30</f>
        <v>-90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463</v>
      </c>
      <c r="D31" s="38">
        <v>2386</v>
      </c>
      <c r="E31" s="9">
        <f>C31-D31</f>
        <v>-1923</v>
      </c>
      <c r="F31" s="38">
        <v>474</v>
      </c>
      <c r="G31" s="38">
        <v>2340</v>
      </c>
      <c r="H31" s="9">
        <f>F31-G31</f>
        <v>-1866</v>
      </c>
      <c r="I31" s="5">
        <f t="shared" si="5"/>
        <v>11</v>
      </c>
      <c r="J31" s="4">
        <f t="shared" si="5"/>
        <v>-46</v>
      </c>
      <c r="K31" s="3">
        <f>I31-J31</f>
        <v>57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108332</v>
      </c>
      <c r="E35" s="7">
        <v>135421</v>
      </c>
      <c r="F35" s="9">
        <f t="shared" ref="F35:F48" si="6">D35-E35</f>
        <v>-27089</v>
      </c>
      <c r="G35" s="8">
        <v>106200</v>
      </c>
      <c r="H35" s="7">
        <v>134498</v>
      </c>
      <c r="I35" s="19">
        <f t="shared" ref="I35:I48" si="7">G35-H35</f>
        <v>-28298</v>
      </c>
      <c r="J35" s="5">
        <f t="shared" ref="J35:K48" si="8">G35-D35</f>
        <v>-2132</v>
      </c>
      <c r="K35" s="4">
        <f t="shared" si="8"/>
        <v>-923</v>
      </c>
      <c r="L35" s="11">
        <f t="shared" ref="L35:L48" si="9">J35-K35</f>
        <v>-1209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157563</v>
      </c>
      <c r="E37" s="7">
        <v>17297</v>
      </c>
      <c r="F37" s="9">
        <f t="shared" si="6"/>
        <v>140266</v>
      </c>
      <c r="G37" s="8">
        <v>157936</v>
      </c>
      <c r="H37" s="7">
        <v>17888</v>
      </c>
      <c r="I37" s="19">
        <f t="shared" si="7"/>
        <v>140048</v>
      </c>
      <c r="J37" s="5">
        <f t="shared" si="8"/>
        <v>373</v>
      </c>
      <c r="K37" s="4">
        <f t="shared" si="8"/>
        <v>591</v>
      </c>
      <c r="L37" s="11">
        <f t="shared" si="9"/>
        <v>-218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76561</v>
      </c>
      <c r="E38" s="7">
        <v>35782</v>
      </c>
      <c r="F38" s="9">
        <f t="shared" si="6"/>
        <v>40779</v>
      </c>
      <c r="G38" s="8">
        <v>75429</v>
      </c>
      <c r="H38" s="7">
        <v>36574</v>
      </c>
      <c r="I38" s="19">
        <f t="shared" si="7"/>
        <v>38855</v>
      </c>
      <c r="J38" s="5">
        <f t="shared" si="8"/>
        <v>-1132</v>
      </c>
      <c r="K38" s="4">
        <f t="shared" si="8"/>
        <v>792</v>
      </c>
      <c r="L38" s="11">
        <f t="shared" si="9"/>
        <v>-1924</v>
      </c>
      <c r="M38" s="103"/>
      <c r="N38" s="103"/>
      <c r="P38" s="2"/>
      <c r="Q38" s="2"/>
    </row>
    <row r="39" spans="2:21">
      <c r="B39" s="95"/>
      <c r="C39" s="10" t="s">
        <v>79</v>
      </c>
      <c r="D39" s="8">
        <v>111730</v>
      </c>
      <c r="E39" s="7">
        <v>59952</v>
      </c>
      <c r="F39" s="9">
        <f t="shared" si="6"/>
        <v>51778</v>
      </c>
      <c r="G39" s="8">
        <v>110396</v>
      </c>
      <c r="H39" s="7">
        <v>61025</v>
      </c>
      <c r="I39" s="19">
        <f t="shared" si="7"/>
        <v>49371</v>
      </c>
      <c r="J39" s="5">
        <f t="shared" si="8"/>
        <v>-1334</v>
      </c>
      <c r="K39" s="4">
        <f t="shared" si="8"/>
        <v>1073</v>
      </c>
      <c r="L39" s="11">
        <f t="shared" si="9"/>
        <v>-2407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147403</v>
      </c>
      <c r="E40" s="30">
        <v>76579</v>
      </c>
      <c r="F40" s="32">
        <f t="shared" si="6"/>
        <v>70824</v>
      </c>
      <c r="G40" s="31">
        <v>145142</v>
      </c>
      <c r="H40" s="30">
        <v>76085</v>
      </c>
      <c r="I40" s="19">
        <f t="shared" si="7"/>
        <v>69057</v>
      </c>
      <c r="J40" s="5">
        <f t="shared" si="8"/>
        <v>-2261</v>
      </c>
      <c r="K40" s="4">
        <f t="shared" si="8"/>
        <v>-494</v>
      </c>
      <c r="L40" s="11">
        <f t="shared" si="9"/>
        <v>-1767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205919</v>
      </c>
      <c r="E41" s="26">
        <v>128661</v>
      </c>
      <c r="F41" s="28">
        <f t="shared" si="6"/>
        <v>77258</v>
      </c>
      <c r="G41" s="27">
        <v>199950</v>
      </c>
      <c r="H41" s="26">
        <v>129646</v>
      </c>
      <c r="I41" s="6">
        <f t="shared" si="7"/>
        <v>70304</v>
      </c>
      <c r="J41" s="25">
        <f t="shared" si="8"/>
        <v>-5969</v>
      </c>
      <c r="K41" s="24">
        <f t="shared" si="8"/>
        <v>985</v>
      </c>
      <c r="L41" s="3">
        <f t="shared" si="9"/>
        <v>-6954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161729</v>
      </c>
      <c r="E42" s="15">
        <v>172567</v>
      </c>
      <c r="F42" s="17">
        <f t="shared" si="6"/>
        <v>-10838</v>
      </c>
      <c r="G42" s="16">
        <v>159204</v>
      </c>
      <c r="H42" s="15">
        <v>174250</v>
      </c>
      <c r="I42" s="22">
        <f t="shared" si="7"/>
        <v>-15046</v>
      </c>
      <c r="J42" s="13">
        <f t="shared" si="8"/>
        <v>-2525</v>
      </c>
      <c r="K42" s="12">
        <f t="shared" si="8"/>
        <v>1683</v>
      </c>
      <c r="L42" s="21">
        <f t="shared" si="9"/>
        <v>-4208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198079</v>
      </c>
      <c r="E44" s="7">
        <v>44600</v>
      </c>
      <c r="F44" s="9">
        <f t="shared" si="6"/>
        <v>153479</v>
      </c>
      <c r="G44" s="8">
        <v>200836</v>
      </c>
      <c r="H44" s="7">
        <v>44399</v>
      </c>
      <c r="I44" s="19">
        <f t="shared" si="7"/>
        <v>156437</v>
      </c>
      <c r="J44" s="5">
        <f t="shared" si="8"/>
        <v>2757</v>
      </c>
      <c r="K44" s="4">
        <f t="shared" si="8"/>
        <v>-201</v>
      </c>
      <c r="L44" s="11">
        <f t="shared" si="9"/>
        <v>2958</v>
      </c>
      <c r="M44" s="103"/>
      <c r="N44" s="103"/>
      <c r="P44" s="2"/>
      <c r="Q44" s="2"/>
    </row>
    <row r="45" spans="2:21">
      <c r="B45" s="84"/>
      <c r="C45" s="20" t="s">
        <v>80</v>
      </c>
      <c r="D45" s="16">
        <v>83637</v>
      </c>
      <c r="E45" s="15">
        <v>98364</v>
      </c>
      <c r="F45" s="17">
        <f t="shared" si="6"/>
        <v>-14727</v>
      </c>
      <c r="G45" s="16">
        <v>85871</v>
      </c>
      <c r="H45" s="15">
        <v>98964</v>
      </c>
      <c r="I45" s="19">
        <f t="shared" si="7"/>
        <v>-13093</v>
      </c>
      <c r="J45" s="13">
        <f t="shared" si="8"/>
        <v>2234</v>
      </c>
      <c r="K45" s="12">
        <f t="shared" si="8"/>
        <v>600</v>
      </c>
      <c r="L45" s="11">
        <f t="shared" si="9"/>
        <v>1634</v>
      </c>
      <c r="M45" s="103"/>
      <c r="N45" s="103"/>
      <c r="P45" s="2"/>
      <c r="Q45" s="2"/>
    </row>
    <row r="46" spans="2:21">
      <c r="B46" s="84"/>
      <c r="C46" s="10" t="s">
        <v>81</v>
      </c>
      <c r="D46" s="16">
        <v>118210</v>
      </c>
      <c r="E46" s="15">
        <v>154177</v>
      </c>
      <c r="F46" s="17">
        <f t="shared" si="6"/>
        <v>-35967</v>
      </c>
      <c r="G46" s="16">
        <v>117614</v>
      </c>
      <c r="H46" s="15">
        <v>154356</v>
      </c>
      <c r="I46" s="19">
        <f t="shared" si="7"/>
        <v>-36742</v>
      </c>
      <c r="J46" s="13">
        <f t="shared" si="8"/>
        <v>-596</v>
      </c>
      <c r="K46" s="12">
        <f t="shared" si="8"/>
        <v>179</v>
      </c>
      <c r="L46" s="11">
        <f t="shared" si="9"/>
        <v>-775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164223</v>
      </c>
      <c r="E47" s="15">
        <v>154667</v>
      </c>
      <c r="F47" s="17">
        <f t="shared" si="6"/>
        <v>9556</v>
      </c>
      <c r="G47" s="16">
        <v>174536</v>
      </c>
      <c r="H47" s="15">
        <v>155164</v>
      </c>
      <c r="I47" s="14">
        <f t="shared" si="7"/>
        <v>19372</v>
      </c>
      <c r="J47" s="13">
        <f t="shared" si="8"/>
        <v>10313</v>
      </c>
      <c r="K47" s="12">
        <f t="shared" si="8"/>
        <v>497</v>
      </c>
      <c r="L47" s="11">
        <f t="shared" si="9"/>
        <v>9816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223961</v>
      </c>
      <c r="E48" s="7">
        <v>246286</v>
      </c>
      <c r="F48" s="9">
        <f t="shared" si="6"/>
        <v>-22325</v>
      </c>
      <c r="G48" s="8">
        <v>231645</v>
      </c>
      <c r="H48" s="7">
        <v>252999</v>
      </c>
      <c r="I48" s="6">
        <f t="shared" si="7"/>
        <v>-21354</v>
      </c>
      <c r="J48" s="5">
        <f t="shared" si="8"/>
        <v>7684</v>
      </c>
      <c r="K48" s="4">
        <f t="shared" si="8"/>
        <v>6713</v>
      </c>
      <c r="L48" s="3">
        <f t="shared" si="9"/>
        <v>971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89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1183328090</v>
      </c>
      <c r="D5" s="68">
        <v>1637837956</v>
      </c>
      <c r="E5" s="72">
        <f>C5-D5</f>
        <v>-454509866</v>
      </c>
      <c r="F5" s="104">
        <f>(C9+D9)/103836410321/2</f>
        <v>0.37351132967330886</v>
      </c>
      <c r="H5" s="71" t="s">
        <v>40</v>
      </c>
      <c r="I5" s="71" t="s">
        <v>39</v>
      </c>
      <c r="J5" s="108">
        <f>I6-H6</f>
        <v>0</v>
      </c>
      <c r="K5" s="109" t="s">
        <v>85</v>
      </c>
      <c r="L5" s="77">
        <v>10209.99</v>
      </c>
      <c r="M5" s="103"/>
      <c r="N5" s="103"/>
    </row>
    <row r="6" spans="2:17" ht="15.6" thickBot="1">
      <c r="B6" s="10" t="s">
        <v>38</v>
      </c>
      <c r="C6" s="69">
        <v>4798077079</v>
      </c>
      <c r="D6" s="68">
        <v>4253675194</v>
      </c>
      <c r="E6" s="70">
        <f>C6-D6</f>
        <v>544401885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832907550</v>
      </c>
      <c r="D7" s="68">
        <v>1354709317</v>
      </c>
      <c r="E7" s="67">
        <f>C7-D7</f>
        <v>-521801767</v>
      </c>
      <c r="F7" s="106"/>
      <c r="H7" s="113"/>
      <c r="I7" s="113"/>
      <c r="J7" s="108"/>
      <c r="K7" s="111"/>
      <c r="L7" s="11">
        <v>10192</v>
      </c>
      <c r="M7" s="103"/>
      <c r="N7" s="103"/>
      <c r="P7" s="66"/>
      <c r="Q7" s="2"/>
    </row>
    <row r="8" spans="2:17" ht="15.6" thickBot="1">
      <c r="B8" s="10" t="s">
        <v>4</v>
      </c>
      <c r="C8" s="65">
        <v>32904304106</v>
      </c>
      <c r="D8" s="64">
        <v>30603312083</v>
      </c>
      <c r="E8" s="63">
        <f>C8-D8</f>
        <v>2300992023</v>
      </c>
      <c r="F8" s="106"/>
      <c r="K8" s="62"/>
      <c r="L8" s="115">
        <f>L7-L5</f>
        <v>-17.989999999999782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39718616825</v>
      </c>
      <c r="D9" s="60">
        <f>D5+D6+D7+D8</f>
        <v>37849534550</v>
      </c>
      <c r="E9" s="59">
        <f>E5+E6+E7+E8</f>
        <v>1869082275</v>
      </c>
      <c r="F9" s="107"/>
      <c r="H9" s="114" t="s">
        <v>36</v>
      </c>
      <c r="I9" s="114"/>
      <c r="J9" s="81" t="s">
        <v>63</v>
      </c>
      <c r="K9" s="57" t="s">
        <v>88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15509</v>
      </c>
      <c r="D13" s="7">
        <v>11570</v>
      </c>
      <c r="E13" s="9">
        <f t="shared" ref="E13:E19" si="0">C13-D13</f>
        <v>3939</v>
      </c>
      <c r="F13" s="8">
        <v>14498</v>
      </c>
      <c r="G13" s="7">
        <v>12394</v>
      </c>
      <c r="H13" s="19">
        <f t="shared" ref="H13:H19" si="1">F13-G13</f>
        <v>2104</v>
      </c>
      <c r="I13" s="5">
        <f t="shared" ref="I13:J19" si="2">F13-C13</f>
        <v>-1011</v>
      </c>
      <c r="J13" s="4">
        <f t="shared" si="2"/>
        <v>824</v>
      </c>
      <c r="K13" s="11">
        <f t="shared" ref="K13:K19" si="3">I13-J13</f>
        <v>-1835</v>
      </c>
      <c r="M13" s="103"/>
      <c r="N13" s="103"/>
      <c r="P13" s="2"/>
      <c r="Q13" s="2"/>
    </row>
    <row r="14" spans="2:17" ht="15">
      <c r="B14" s="10" t="s">
        <v>5</v>
      </c>
      <c r="C14" s="8">
        <v>1942</v>
      </c>
      <c r="D14" s="7">
        <v>36124</v>
      </c>
      <c r="E14" s="9">
        <f t="shared" si="0"/>
        <v>-34182</v>
      </c>
      <c r="F14" s="8">
        <v>2028</v>
      </c>
      <c r="G14" s="7">
        <v>36145</v>
      </c>
      <c r="H14" s="19">
        <f t="shared" si="1"/>
        <v>-34117</v>
      </c>
      <c r="I14" s="5">
        <f t="shared" si="2"/>
        <v>86</v>
      </c>
      <c r="J14" s="4">
        <f t="shared" si="2"/>
        <v>21</v>
      </c>
      <c r="K14" s="11">
        <f t="shared" si="3"/>
        <v>65</v>
      </c>
      <c r="M14" s="103"/>
      <c r="N14" s="103"/>
      <c r="P14" s="2"/>
      <c r="Q14" s="2"/>
    </row>
    <row r="15" spans="2:17" ht="15">
      <c r="B15" s="53" t="s">
        <v>4</v>
      </c>
      <c r="C15" s="51">
        <v>76567</v>
      </c>
      <c r="D15" s="50">
        <v>20176</v>
      </c>
      <c r="E15" s="52">
        <f t="shared" si="0"/>
        <v>56391</v>
      </c>
      <c r="F15" s="51">
        <v>77618</v>
      </c>
      <c r="G15" s="50">
        <v>20090</v>
      </c>
      <c r="H15" s="49">
        <f t="shared" si="1"/>
        <v>57528</v>
      </c>
      <c r="I15" s="47">
        <f t="shared" si="2"/>
        <v>1051</v>
      </c>
      <c r="J15" s="46">
        <f t="shared" si="2"/>
        <v>-86</v>
      </c>
      <c r="K15" s="11">
        <f t="shared" si="3"/>
        <v>1137</v>
      </c>
      <c r="M15" s="103"/>
      <c r="N15" s="103"/>
      <c r="P15" s="2"/>
      <c r="Q15" s="2"/>
    </row>
    <row r="16" spans="2:17">
      <c r="B16" s="20" t="s">
        <v>61</v>
      </c>
      <c r="C16" s="51">
        <v>39313</v>
      </c>
      <c r="D16" s="50">
        <v>43619</v>
      </c>
      <c r="E16" s="52">
        <f t="shared" si="0"/>
        <v>-4306</v>
      </c>
      <c r="F16" s="51">
        <v>38727</v>
      </c>
      <c r="G16" s="50">
        <v>44339</v>
      </c>
      <c r="H16" s="49">
        <f t="shared" si="1"/>
        <v>-5612</v>
      </c>
      <c r="I16" s="47">
        <f t="shared" si="2"/>
        <v>-586</v>
      </c>
      <c r="J16" s="46">
        <f t="shared" si="2"/>
        <v>720</v>
      </c>
      <c r="K16" s="11">
        <f t="shared" si="3"/>
        <v>-1306</v>
      </c>
      <c r="M16" s="103"/>
      <c r="N16" s="103"/>
      <c r="P16" s="2"/>
      <c r="Q16" s="2"/>
    </row>
    <row r="17" spans="2:17">
      <c r="B17" s="53" t="s">
        <v>86</v>
      </c>
      <c r="C17" s="51">
        <v>54733</v>
      </c>
      <c r="D17" s="50">
        <v>48635</v>
      </c>
      <c r="E17" s="52">
        <f t="shared" si="0"/>
        <v>6098</v>
      </c>
      <c r="F17" s="51">
        <v>54579</v>
      </c>
      <c r="G17" s="50">
        <v>49700</v>
      </c>
      <c r="H17" s="49">
        <f t="shared" si="1"/>
        <v>4879</v>
      </c>
      <c r="I17" s="47">
        <f t="shared" si="2"/>
        <v>-154</v>
      </c>
      <c r="J17" s="46">
        <f t="shared" si="2"/>
        <v>1065</v>
      </c>
      <c r="K17" s="11">
        <f t="shared" si="3"/>
        <v>-1219</v>
      </c>
      <c r="M17" s="103"/>
      <c r="N17" s="103"/>
      <c r="P17" s="2"/>
      <c r="Q17" s="2"/>
    </row>
    <row r="18" spans="2:17" ht="30">
      <c r="B18" s="48" t="s">
        <v>1</v>
      </c>
      <c r="C18" s="8">
        <v>46371</v>
      </c>
      <c r="D18" s="7">
        <v>50130</v>
      </c>
      <c r="E18" s="9">
        <f t="shared" si="0"/>
        <v>-3759</v>
      </c>
      <c r="F18" s="8">
        <v>45635</v>
      </c>
      <c r="G18" s="7">
        <v>50076</v>
      </c>
      <c r="H18" s="19">
        <f t="shared" si="1"/>
        <v>-4441</v>
      </c>
      <c r="I18" s="47">
        <f t="shared" si="2"/>
        <v>-736</v>
      </c>
      <c r="J18" s="46">
        <f t="shared" si="2"/>
        <v>-54</v>
      </c>
      <c r="K18" s="11">
        <f t="shared" si="3"/>
        <v>-682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67543</v>
      </c>
      <c r="D19" s="7">
        <v>59878</v>
      </c>
      <c r="E19" s="9">
        <f t="shared" si="0"/>
        <v>7665</v>
      </c>
      <c r="F19" s="8">
        <v>67104</v>
      </c>
      <c r="G19" s="7">
        <v>60569</v>
      </c>
      <c r="H19" s="6">
        <f t="shared" si="1"/>
        <v>6535</v>
      </c>
      <c r="I19" s="45">
        <f t="shared" si="2"/>
        <v>-439</v>
      </c>
      <c r="J19" s="4">
        <f t="shared" si="2"/>
        <v>691</v>
      </c>
      <c r="K19" s="3">
        <f t="shared" si="3"/>
        <v>-1130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23947</v>
      </c>
      <c r="D23" s="7">
        <v>7021</v>
      </c>
      <c r="E23" s="9">
        <f>C23-D23</f>
        <v>16926</v>
      </c>
      <c r="F23" s="8">
        <v>24168</v>
      </c>
      <c r="G23" s="7">
        <v>7042</v>
      </c>
      <c r="H23" s="19">
        <f>F23-G23</f>
        <v>17126</v>
      </c>
      <c r="I23" s="5">
        <f t="shared" ref="I23:J25" si="4">F23-C23</f>
        <v>221</v>
      </c>
      <c r="J23" s="4">
        <f t="shared" si="4"/>
        <v>21</v>
      </c>
      <c r="K23" s="11">
        <f>I23-J23</f>
        <v>200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2305</v>
      </c>
      <c r="D25" s="7">
        <v>1623</v>
      </c>
      <c r="E25" s="9">
        <f>C25-D25</f>
        <v>682</v>
      </c>
      <c r="F25" s="8">
        <v>2230</v>
      </c>
      <c r="G25" s="7">
        <v>1223</v>
      </c>
      <c r="H25" s="6">
        <f>F25-G25</f>
        <v>1007</v>
      </c>
      <c r="I25" s="5">
        <f t="shared" si="4"/>
        <v>-75</v>
      </c>
      <c r="J25" s="4">
        <f t="shared" si="4"/>
        <v>-400</v>
      </c>
      <c r="K25" s="3">
        <f>I25-J25</f>
        <v>325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270</v>
      </c>
      <c r="D29" s="38">
        <v>352</v>
      </c>
      <c r="E29" s="9">
        <f>C29-D29</f>
        <v>-82</v>
      </c>
      <c r="F29" s="38">
        <v>242</v>
      </c>
      <c r="G29" s="38">
        <v>294</v>
      </c>
      <c r="H29" s="9">
        <f>F29-G29</f>
        <v>-52</v>
      </c>
      <c r="I29" s="5">
        <f t="shared" ref="I29:J31" si="5">F29-C29</f>
        <v>-28</v>
      </c>
      <c r="J29" s="4">
        <f t="shared" si="5"/>
        <v>-58</v>
      </c>
      <c r="K29" s="11">
        <f>I29-J29</f>
        <v>30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146</v>
      </c>
      <c r="E30" s="9">
        <f>C30-D30</f>
        <v>-90</v>
      </c>
      <c r="F30" s="38">
        <v>56</v>
      </c>
      <c r="G30" s="38">
        <v>259</v>
      </c>
      <c r="H30" s="9">
        <f>F30-G30</f>
        <v>-203</v>
      </c>
      <c r="I30" s="5">
        <f t="shared" si="5"/>
        <v>0</v>
      </c>
      <c r="J30" s="4">
        <f t="shared" si="5"/>
        <v>113</v>
      </c>
      <c r="K30" s="11">
        <f>I30-J30</f>
        <v>-113</v>
      </c>
      <c r="M30" s="103"/>
      <c r="N30" s="103"/>
      <c r="P30" s="2"/>
      <c r="Q30" s="2"/>
    </row>
    <row r="31" spans="2:17" ht="15" thickBot="1">
      <c r="B31" s="10" t="s">
        <v>20</v>
      </c>
      <c r="C31" s="38">
        <v>474</v>
      </c>
      <c r="D31" s="38">
        <v>2340</v>
      </c>
      <c r="E31" s="9">
        <f>C31-D31</f>
        <v>-1866</v>
      </c>
      <c r="F31" s="38">
        <v>540</v>
      </c>
      <c r="G31" s="38">
        <v>2475</v>
      </c>
      <c r="H31" s="9">
        <f>F31-G31</f>
        <v>-1935</v>
      </c>
      <c r="I31" s="5">
        <f t="shared" si="5"/>
        <v>66</v>
      </c>
      <c r="J31" s="4">
        <f t="shared" si="5"/>
        <v>135</v>
      </c>
      <c r="K31" s="3">
        <f>I31-J31</f>
        <v>-69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106200</v>
      </c>
      <c r="E35" s="7">
        <v>134498</v>
      </c>
      <c r="F35" s="9">
        <f t="shared" ref="F35:F48" si="6">D35-E35</f>
        <v>-28298</v>
      </c>
      <c r="G35" s="8">
        <v>92746</v>
      </c>
      <c r="H35" s="7">
        <v>129573</v>
      </c>
      <c r="I35" s="19">
        <f t="shared" ref="I35:I48" si="7">G35-H35</f>
        <v>-36827</v>
      </c>
      <c r="J35" s="5">
        <f t="shared" ref="J35:K48" si="8">G35-D35</f>
        <v>-13454</v>
      </c>
      <c r="K35" s="4">
        <f t="shared" si="8"/>
        <v>-4925</v>
      </c>
      <c r="L35" s="11">
        <f t="shared" ref="L35:L48" si="9">J35-K35</f>
        <v>-8529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157936</v>
      </c>
      <c r="E37" s="7">
        <v>17888</v>
      </c>
      <c r="F37" s="9">
        <f t="shared" si="6"/>
        <v>140048</v>
      </c>
      <c r="G37" s="8">
        <v>157211</v>
      </c>
      <c r="H37" s="7">
        <v>17111</v>
      </c>
      <c r="I37" s="19">
        <f t="shared" si="7"/>
        <v>140100</v>
      </c>
      <c r="J37" s="5">
        <f t="shared" si="8"/>
        <v>-725</v>
      </c>
      <c r="K37" s="4">
        <f t="shared" si="8"/>
        <v>-777</v>
      </c>
      <c r="L37" s="11">
        <f t="shared" si="9"/>
        <v>52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75429</v>
      </c>
      <c r="E38" s="7">
        <v>36574</v>
      </c>
      <c r="F38" s="9">
        <f t="shared" si="6"/>
        <v>38855</v>
      </c>
      <c r="G38" s="8">
        <v>78232</v>
      </c>
      <c r="H38" s="7">
        <v>38108</v>
      </c>
      <c r="I38" s="19">
        <f t="shared" si="7"/>
        <v>40124</v>
      </c>
      <c r="J38" s="5">
        <f t="shared" si="8"/>
        <v>2803</v>
      </c>
      <c r="K38" s="4">
        <f t="shared" si="8"/>
        <v>1534</v>
      </c>
      <c r="L38" s="11">
        <f t="shared" si="9"/>
        <v>1269</v>
      </c>
      <c r="M38" s="103"/>
      <c r="N38" s="103"/>
      <c r="P38" s="2"/>
      <c r="Q38" s="2"/>
    </row>
    <row r="39" spans="2:21">
      <c r="B39" s="95"/>
      <c r="C39" s="10" t="s">
        <v>86</v>
      </c>
      <c r="D39" s="8">
        <v>110396</v>
      </c>
      <c r="E39" s="7">
        <v>61025</v>
      </c>
      <c r="F39" s="9">
        <f t="shared" si="6"/>
        <v>49371</v>
      </c>
      <c r="G39" s="8">
        <v>113812</v>
      </c>
      <c r="H39" s="7">
        <v>62956</v>
      </c>
      <c r="I39" s="19">
        <f t="shared" si="7"/>
        <v>50856</v>
      </c>
      <c r="J39" s="5">
        <f t="shared" si="8"/>
        <v>3416</v>
      </c>
      <c r="K39" s="4">
        <f t="shared" si="8"/>
        <v>1931</v>
      </c>
      <c r="L39" s="11">
        <f t="shared" si="9"/>
        <v>1485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145142</v>
      </c>
      <c r="E40" s="30">
        <v>76085</v>
      </c>
      <c r="F40" s="32">
        <f t="shared" si="6"/>
        <v>69057</v>
      </c>
      <c r="G40" s="31">
        <v>144180</v>
      </c>
      <c r="H40" s="30">
        <v>78114</v>
      </c>
      <c r="I40" s="19">
        <f t="shared" si="7"/>
        <v>66066</v>
      </c>
      <c r="J40" s="5">
        <f t="shared" si="8"/>
        <v>-962</v>
      </c>
      <c r="K40" s="4">
        <f t="shared" si="8"/>
        <v>2029</v>
      </c>
      <c r="L40" s="11">
        <f t="shared" si="9"/>
        <v>-2991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199950</v>
      </c>
      <c r="E41" s="26">
        <v>129646</v>
      </c>
      <c r="F41" s="28">
        <f t="shared" si="6"/>
        <v>70304</v>
      </c>
      <c r="G41" s="27">
        <v>186532</v>
      </c>
      <c r="H41" s="26">
        <v>118079</v>
      </c>
      <c r="I41" s="6">
        <f t="shared" si="7"/>
        <v>68453</v>
      </c>
      <c r="J41" s="25">
        <f t="shared" si="8"/>
        <v>-13418</v>
      </c>
      <c r="K41" s="24">
        <f t="shared" si="8"/>
        <v>-11567</v>
      </c>
      <c r="L41" s="3">
        <f t="shared" si="9"/>
        <v>-1851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159204</v>
      </c>
      <c r="E42" s="15">
        <v>174250</v>
      </c>
      <c r="F42" s="17">
        <f t="shared" si="6"/>
        <v>-15046</v>
      </c>
      <c r="G42" s="16">
        <v>130747</v>
      </c>
      <c r="H42" s="15">
        <v>159689</v>
      </c>
      <c r="I42" s="22">
        <f t="shared" si="7"/>
        <v>-28942</v>
      </c>
      <c r="J42" s="13">
        <f t="shared" si="8"/>
        <v>-28457</v>
      </c>
      <c r="K42" s="12">
        <f t="shared" si="8"/>
        <v>-14561</v>
      </c>
      <c r="L42" s="21">
        <f t="shared" si="9"/>
        <v>-13896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200836</v>
      </c>
      <c r="E44" s="7">
        <v>44399</v>
      </c>
      <c r="F44" s="9">
        <f t="shared" si="6"/>
        <v>156437</v>
      </c>
      <c r="G44" s="8">
        <v>195778</v>
      </c>
      <c r="H44" s="7">
        <v>45332</v>
      </c>
      <c r="I44" s="19">
        <f t="shared" si="7"/>
        <v>150446</v>
      </c>
      <c r="J44" s="5">
        <f t="shared" si="8"/>
        <v>-5058</v>
      </c>
      <c r="K44" s="4">
        <f t="shared" si="8"/>
        <v>933</v>
      </c>
      <c r="L44" s="11">
        <f t="shared" si="9"/>
        <v>-5991</v>
      </c>
      <c r="M44" s="103"/>
      <c r="N44" s="103"/>
      <c r="P44" s="2"/>
      <c r="Q44" s="2"/>
    </row>
    <row r="45" spans="2:21">
      <c r="B45" s="84"/>
      <c r="C45" s="20" t="s">
        <v>87</v>
      </c>
      <c r="D45" s="16">
        <v>85871</v>
      </c>
      <c r="E45" s="15">
        <v>98964</v>
      </c>
      <c r="F45" s="17">
        <f t="shared" si="6"/>
        <v>-13093</v>
      </c>
      <c r="G45" s="16">
        <v>89555</v>
      </c>
      <c r="H45" s="15">
        <v>100750</v>
      </c>
      <c r="I45" s="19">
        <f t="shared" si="7"/>
        <v>-11195</v>
      </c>
      <c r="J45" s="13">
        <f t="shared" si="8"/>
        <v>3684</v>
      </c>
      <c r="K45" s="12">
        <f t="shared" si="8"/>
        <v>1786</v>
      </c>
      <c r="L45" s="11">
        <f t="shared" si="9"/>
        <v>1898</v>
      </c>
      <c r="M45" s="103"/>
      <c r="N45" s="103"/>
      <c r="P45" s="2"/>
      <c r="Q45" s="2"/>
    </row>
    <row r="46" spans="2:21">
      <c r="B46" s="84"/>
      <c r="C46" s="10" t="s">
        <v>86</v>
      </c>
      <c r="D46" s="16">
        <v>117614</v>
      </c>
      <c r="E46" s="15">
        <v>154356</v>
      </c>
      <c r="F46" s="17">
        <f t="shared" si="6"/>
        <v>-36742</v>
      </c>
      <c r="G46" s="16">
        <v>123477</v>
      </c>
      <c r="H46" s="15">
        <v>157515</v>
      </c>
      <c r="I46" s="19">
        <f t="shared" si="7"/>
        <v>-34038</v>
      </c>
      <c r="J46" s="13">
        <f t="shared" si="8"/>
        <v>5863</v>
      </c>
      <c r="K46" s="12">
        <f t="shared" si="8"/>
        <v>3159</v>
      </c>
      <c r="L46" s="11">
        <f t="shared" si="9"/>
        <v>2704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174536</v>
      </c>
      <c r="E47" s="15">
        <v>155164</v>
      </c>
      <c r="F47" s="17">
        <f t="shared" si="6"/>
        <v>19372</v>
      </c>
      <c r="G47" s="16">
        <v>121642</v>
      </c>
      <c r="H47" s="15">
        <v>139416</v>
      </c>
      <c r="I47" s="14">
        <f t="shared" si="7"/>
        <v>-17774</v>
      </c>
      <c r="J47" s="13">
        <f t="shared" si="8"/>
        <v>-52894</v>
      </c>
      <c r="K47" s="12">
        <f t="shared" si="8"/>
        <v>-15748</v>
      </c>
      <c r="L47" s="11">
        <f t="shared" si="9"/>
        <v>-37146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231645</v>
      </c>
      <c r="E48" s="7">
        <v>252999</v>
      </c>
      <c r="F48" s="9">
        <f t="shared" si="6"/>
        <v>-21354</v>
      </c>
      <c r="G48" s="8">
        <v>161028</v>
      </c>
      <c r="H48" s="7">
        <v>225250</v>
      </c>
      <c r="I48" s="6">
        <f t="shared" si="7"/>
        <v>-64222</v>
      </c>
      <c r="J48" s="5">
        <f t="shared" si="8"/>
        <v>-70617</v>
      </c>
      <c r="K48" s="4">
        <f t="shared" si="8"/>
        <v>-27749</v>
      </c>
      <c r="L48" s="3">
        <f t="shared" si="9"/>
        <v>-42868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96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1228425372</v>
      </c>
      <c r="D5" s="68">
        <v>964547930</v>
      </c>
      <c r="E5" s="72">
        <f>C5-D5</f>
        <v>263877442</v>
      </c>
      <c r="F5" s="104">
        <f>(C9+D9)/86075208126/2</f>
        <v>0.35035170457393128</v>
      </c>
      <c r="H5" s="71" t="s">
        <v>40</v>
      </c>
      <c r="I5" s="71" t="s">
        <v>39</v>
      </c>
      <c r="J5" s="108">
        <f>I6-H6</f>
        <v>0</v>
      </c>
      <c r="K5" s="109" t="s">
        <v>90</v>
      </c>
      <c r="L5" s="77">
        <v>10225.780000000001</v>
      </c>
      <c r="M5" s="103"/>
      <c r="N5" s="103"/>
    </row>
    <row r="6" spans="2:17" ht="15.6" thickBot="1">
      <c r="B6" s="10" t="s">
        <v>38</v>
      </c>
      <c r="C6" s="69">
        <v>4225159806</v>
      </c>
      <c r="D6" s="68">
        <v>4574155996</v>
      </c>
      <c r="E6" s="70">
        <f>C6-D6</f>
        <v>-348996190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771062450</v>
      </c>
      <c r="D7" s="68">
        <v>996727375</v>
      </c>
      <c r="E7" s="67">
        <f>C7-D7</f>
        <v>-225664925</v>
      </c>
      <c r="F7" s="106"/>
      <c r="H7" s="113"/>
      <c r="I7" s="113"/>
      <c r="J7" s="108"/>
      <c r="K7" s="111"/>
      <c r="L7" s="11">
        <v>10211</v>
      </c>
      <c r="M7" s="103"/>
      <c r="N7" s="103"/>
      <c r="P7" s="66"/>
      <c r="Q7" s="2"/>
    </row>
    <row r="8" spans="2:17" ht="15.6" thickBot="1">
      <c r="B8" s="10" t="s">
        <v>4</v>
      </c>
      <c r="C8" s="65">
        <v>25026673844</v>
      </c>
      <c r="D8" s="64">
        <v>22526439004</v>
      </c>
      <c r="E8" s="63">
        <f>C8-D8</f>
        <v>2500234840</v>
      </c>
      <c r="F8" s="106"/>
      <c r="K8" s="62"/>
      <c r="L8" s="115">
        <f>L7-L5</f>
        <v>-14.780000000000655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31251321472</v>
      </c>
      <c r="D9" s="60">
        <f>D5+D6+D7+D8</f>
        <v>29061870305</v>
      </c>
      <c r="E9" s="59">
        <f>E5+E6+E7+E8</f>
        <v>2189451167</v>
      </c>
      <c r="F9" s="107"/>
      <c r="H9" s="114" t="s">
        <v>36</v>
      </c>
      <c r="I9" s="114"/>
      <c r="J9" s="58" t="s">
        <v>94</v>
      </c>
      <c r="K9" s="82" t="s">
        <v>95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14498</v>
      </c>
      <c r="D13" s="7">
        <v>12394</v>
      </c>
      <c r="E13" s="9">
        <f t="shared" ref="E13:E19" si="0">C13-D13</f>
        <v>2104</v>
      </c>
      <c r="F13" s="8">
        <v>16397</v>
      </c>
      <c r="G13" s="7">
        <v>11722</v>
      </c>
      <c r="H13" s="19">
        <f t="shared" ref="H13:H19" si="1">F13-G13</f>
        <v>4675</v>
      </c>
      <c r="I13" s="5">
        <f t="shared" ref="I13:J19" si="2">F13-C13</f>
        <v>1899</v>
      </c>
      <c r="J13" s="4">
        <f t="shared" si="2"/>
        <v>-672</v>
      </c>
      <c r="K13" s="11">
        <f t="shared" ref="K13:K19" si="3">I13-J13</f>
        <v>2571</v>
      </c>
      <c r="M13" s="103"/>
      <c r="N13" s="103"/>
      <c r="P13" s="2"/>
      <c r="Q13" s="2"/>
    </row>
    <row r="14" spans="2:17" ht="15">
      <c r="B14" s="10" t="s">
        <v>5</v>
      </c>
      <c r="C14" s="8">
        <v>2028</v>
      </c>
      <c r="D14" s="7">
        <v>36145</v>
      </c>
      <c r="E14" s="9">
        <f t="shared" si="0"/>
        <v>-34117</v>
      </c>
      <c r="F14" s="8">
        <v>2058</v>
      </c>
      <c r="G14" s="7">
        <v>36136</v>
      </c>
      <c r="H14" s="19">
        <f t="shared" si="1"/>
        <v>-34078</v>
      </c>
      <c r="I14" s="5">
        <f t="shared" si="2"/>
        <v>30</v>
      </c>
      <c r="J14" s="4">
        <f t="shared" si="2"/>
        <v>-9</v>
      </c>
      <c r="K14" s="11">
        <f t="shared" si="3"/>
        <v>39</v>
      </c>
      <c r="M14" s="103"/>
      <c r="N14" s="103"/>
      <c r="P14" s="2"/>
      <c r="Q14" s="2"/>
    </row>
    <row r="15" spans="2:17" ht="15">
      <c r="B15" s="53" t="s">
        <v>4</v>
      </c>
      <c r="C15" s="51">
        <v>77618</v>
      </c>
      <c r="D15" s="50">
        <v>20090</v>
      </c>
      <c r="E15" s="52">
        <f t="shared" si="0"/>
        <v>57528</v>
      </c>
      <c r="F15" s="51">
        <v>78295</v>
      </c>
      <c r="G15" s="50">
        <v>21155</v>
      </c>
      <c r="H15" s="49">
        <f t="shared" si="1"/>
        <v>57140</v>
      </c>
      <c r="I15" s="47">
        <f t="shared" si="2"/>
        <v>677</v>
      </c>
      <c r="J15" s="46">
        <f t="shared" si="2"/>
        <v>1065</v>
      </c>
      <c r="K15" s="11">
        <f t="shared" si="3"/>
        <v>-388</v>
      </c>
      <c r="M15" s="103"/>
      <c r="N15" s="103"/>
      <c r="P15" s="2"/>
      <c r="Q15" s="2"/>
    </row>
    <row r="16" spans="2:17">
      <c r="B16" s="20" t="s">
        <v>91</v>
      </c>
      <c r="C16" s="51">
        <v>38727</v>
      </c>
      <c r="D16" s="50">
        <v>44339</v>
      </c>
      <c r="E16" s="52">
        <f t="shared" si="0"/>
        <v>-5612</v>
      </c>
      <c r="F16" s="51">
        <v>38386</v>
      </c>
      <c r="G16" s="50">
        <v>45347</v>
      </c>
      <c r="H16" s="49">
        <f t="shared" si="1"/>
        <v>-6961</v>
      </c>
      <c r="I16" s="47">
        <f t="shared" si="2"/>
        <v>-341</v>
      </c>
      <c r="J16" s="46">
        <f t="shared" si="2"/>
        <v>1008</v>
      </c>
      <c r="K16" s="11">
        <f t="shared" si="3"/>
        <v>-1349</v>
      </c>
      <c r="M16" s="103"/>
      <c r="N16" s="103"/>
      <c r="P16" s="2"/>
      <c r="Q16" s="2"/>
    </row>
    <row r="17" spans="2:17">
      <c r="B17" s="53" t="s">
        <v>92</v>
      </c>
      <c r="C17" s="51">
        <v>54579</v>
      </c>
      <c r="D17" s="50">
        <v>49700</v>
      </c>
      <c r="E17" s="52">
        <f t="shared" si="0"/>
        <v>4879</v>
      </c>
      <c r="F17" s="51">
        <v>55735</v>
      </c>
      <c r="G17" s="50">
        <v>50418</v>
      </c>
      <c r="H17" s="49">
        <f t="shared" si="1"/>
        <v>5317</v>
      </c>
      <c r="I17" s="47">
        <f t="shared" si="2"/>
        <v>1156</v>
      </c>
      <c r="J17" s="46">
        <f t="shared" si="2"/>
        <v>718</v>
      </c>
      <c r="K17" s="11">
        <f t="shared" si="3"/>
        <v>438</v>
      </c>
      <c r="M17" s="103"/>
      <c r="N17" s="103"/>
      <c r="P17" s="2"/>
      <c r="Q17" s="2"/>
    </row>
    <row r="18" spans="2:17" ht="30">
      <c r="B18" s="48" t="s">
        <v>1</v>
      </c>
      <c r="C18" s="8">
        <v>45635</v>
      </c>
      <c r="D18" s="7">
        <v>50076</v>
      </c>
      <c r="E18" s="9">
        <f t="shared" si="0"/>
        <v>-4441</v>
      </c>
      <c r="F18" s="8">
        <v>45381</v>
      </c>
      <c r="G18" s="7">
        <v>49903</v>
      </c>
      <c r="H18" s="19">
        <f t="shared" si="1"/>
        <v>-4522</v>
      </c>
      <c r="I18" s="47">
        <f t="shared" si="2"/>
        <v>-254</v>
      </c>
      <c r="J18" s="46">
        <f t="shared" si="2"/>
        <v>-173</v>
      </c>
      <c r="K18" s="11">
        <f t="shared" si="3"/>
        <v>-81</v>
      </c>
      <c r="M18" s="103"/>
      <c r="N18" s="103"/>
      <c r="P18" s="2"/>
      <c r="Q18" s="2"/>
    </row>
    <row r="19" spans="2:17" ht="15.6" thickBot="1">
      <c r="B19" s="10" t="s">
        <v>0</v>
      </c>
      <c r="C19" s="8">
        <v>67104</v>
      </c>
      <c r="D19" s="7">
        <v>60569</v>
      </c>
      <c r="E19" s="9">
        <f t="shared" si="0"/>
        <v>6535</v>
      </c>
      <c r="F19" s="8">
        <v>68332</v>
      </c>
      <c r="G19" s="7">
        <v>61405</v>
      </c>
      <c r="H19" s="6">
        <f t="shared" si="1"/>
        <v>6927</v>
      </c>
      <c r="I19" s="45">
        <f t="shared" si="2"/>
        <v>1228</v>
      </c>
      <c r="J19" s="4">
        <f t="shared" si="2"/>
        <v>836</v>
      </c>
      <c r="K19" s="3">
        <f t="shared" si="3"/>
        <v>392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24168</v>
      </c>
      <c r="D23" s="7">
        <v>7042</v>
      </c>
      <c r="E23" s="9">
        <f>C23-D23</f>
        <v>17126</v>
      </c>
      <c r="F23" s="8">
        <v>24453</v>
      </c>
      <c r="G23" s="7">
        <v>6499</v>
      </c>
      <c r="H23" s="19">
        <f>F23-G23</f>
        <v>17954</v>
      </c>
      <c r="I23" s="5">
        <f t="shared" ref="I23:J25" si="4">F23-C23</f>
        <v>285</v>
      </c>
      <c r="J23" s="4">
        <f t="shared" si="4"/>
        <v>-543</v>
      </c>
      <c r="K23" s="11">
        <f>I23-J23</f>
        <v>828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2230</v>
      </c>
      <c r="D25" s="7">
        <v>1223</v>
      </c>
      <c r="E25" s="9">
        <f>C25-D25</f>
        <v>1007</v>
      </c>
      <c r="F25" s="8">
        <v>2534</v>
      </c>
      <c r="G25" s="7">
        <v>1274</v>
      </c>
      <c r="H25" s="6">
        <f>F25-G25</f>
        <v>1260</v>
      </c>
      <c r="I25" s="5">
        <f t="shared" si="4"/>
        <v>304</v>
      </c>
      <c r="J25" s="4">
        <f t="shared" si="4"/>
        <v>51</v>
      </c>
      <c r="K25" s="3">
        <f>I25-J25</f>
        <v>253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242</v>
      </c>
      <c r="D29" s="38">
        <v>294</v>
      </c>
      <c r="E29" s="9">
        <f>C29-D29</f>
        <v>-52</v>
      </c>
      <c r="F29" s="38">
        <v>288</v>
      </c>
      <c r="G29" s="38">
        <v>246</v>
      </c>
      <c r="H29" s="9">
        <f>F29-G29</f>
        <v>42</v>
      </c>
      <c r="I29" s="5">
        <f t="shared" ref="I29:J31" si="5">F29-C29</f>
        <v>46</v>
      </c>
      <c r="J29" s="4">
        <f t="shared" si="5"/>
        <v>-48</v>
      </c>
      <c r="K29" s="11">
        <f>I29-J29</f>
        <v>94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259</v>
      </c>
      <c r="E30" s="9">
        <f>C30-D30</f>
        <v>-203</v>
      </c>
      <c r="F30" s="38">
        <v>56</v>
      </c>
      <c r="G30" s="38">
        <v>259</v>
      </c>
      <c r="H30" s="9">
        <f>F30-G30</f>
        <v>-203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540</v>
      </c>
      <c r="D31" s="38">
        <v>2475</v>
      </c>
      <c r="E31" s="9">
        <f>C31-D31</f>
        <v>-1935</v>
      </c>
      <c r="F31" s="38">
        <v>632</v>
      </c>
      <c r="G31" s="38">
        <v>2792</v>
      </c>
      <c r="H31" s="9">
        <f>F31-G31</f>
        <v>-2160</v>
      </c>
      <c r="I31" s="5">
        <f t="shared" si="5"/>
        <v>92</v>
      </c>
      <c r="J31" s="4">
        <f t="shared" si="5"/>
        <v>317</v>
      </c>
      <c r="K31" s="3">
        <f>I31-J31</f>
        <v>-225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92746</v>
      </c>
      <c r="E35" s="7">
        <v>129573</v>
      </c>
      <c r="F35" s="9">
        <f t="shared" ref="F35:F48" si="6">D35-E35</f>
        <v>-36827</v>
      </c>
      <c r="G35" s="8">
        <v>99196</v>
      </c>
      <c r="H35" s="7">
        <v>139903</v>
      </c>
      <c r="I35" s="19">
        <f t="shared" ref="I35:I48" si="7">G35-H35</f>
        <v>-40707</v>
      </c>
      <c r="J35" s="5">
        <f t="shared" ref="J35:K48" si="8">G35-D35</f>
        <v>6450</v>
      </c>
      <c r="K35" s="4">
        <f t="shared" si="8"/>
        <v>10330</v>
      </c>
      <c r="L35" s="11">
        <f t="shared" ref="L35:L48" si="9">J35-K35</f>
        <v>-3880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157211</v>
      </c>
      <c r="E37" s="7">
        <v>17111</v>
      </c>
      <c r="F37" s="9">
        <f t="shared" si="6"/>
        <v>140100</v>
      </c>
      <c r="G37" s="8">
        <v>158304</v>
      </c>
      <c r="H37" s="7">
        <v>19074</v>
      </c>
      <c r="I37" s="19">
        <f t="shared" si="7"/>
        <v>139230</v>
      </c>
      <c r="J37" s="5">
        <f t="shared" si="8"/>
        <v>1093</v>
      </c>
      <c r="K37" s="4">
        <f t="shared" si="8"/>
        <v>1963</v>
      </c>
      <c r="L37" s="11">
        <f t="shared" si="9"/>
        <v>-870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78232</v>
      </c>
      <c r="E38" s="7">
        <v>38108</v>
      </c>
      <c r="F38" s="9">
        <f t="shared" si="6"/>
        <v>40124</v>
      </c>
      <c r="G38" s="8">
        <v>79011</v>
      </c>
      <c r="H38" s="7">
        <v>36555</v>
      </c>
      <c r="I38" s="19">
        <f t="shared" si="7"/>
        <v>42456</v>
      </c>
      <c r="J38" s="5">
        <f t="shared" si="8"/>
        <v>779</v>
      </c>
      <c r="K38" s="4">
        <f t="shared" si="8"/>
        <v>-1553</v>
      </c>
      <c r="L38" s="11">
        <f t="shared" si="9"/>
        <v>2332</v>
      </c>
      <c r="M38" s="103"/>
      <c r="N38" s="103"/>
      <c r="P38" s="2"/>
      <c r="Q38" s="2"/>
    </row>
    <row r="39" spans="2:21">
      <c r="B39" s="95"/>
      <c r="C39" s="10" t="s">
        <v>86</v>
      </c>
      <c r="D39" s="8">
        <v>113812</v>
      </c>
      <c r="E39" s="7">
        <v>62956</v>
      </c>
      <c r="F39" s="9">
        <f t="shared" si="6"/>
        <v>50856</v>
      </c>
      <c r="G39" s="8">
        <v>116115</v>
      </c>
      <c r="H39" s="7">
        <v>62186</v>
      </c>
      <c r="I39" s="19">
        <f t="shared" si="7"/>
        <v>53929</v>
      </c>
      <c r="J39" s="5">
        <f t="shared" si="8"/>
        <v>2303</v>
      </c>
      <c r="K39" s="4">
        <f t="shared" si="8"/>
        <v>-770</v>
      </c>
      <c r="L39" s="11">
        <f t="shared" si="9"/>
        <v>3073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144180</v>
      </c>
      <c r="E40" s="30">
        <v>78114</v>
      </c>
      <c r="F40" s="32">
        <f t="shared" si="6"/>
        <v>66066</v>
      </c>
      <c r="G40" s="31">
        <v>148180</v>
      </c>
      <c r="H40" s="30">
        <v>80426</v>
      </c>
      <c r="I40" s="19">
        <f t="shared" si="7"/>
        <v>67754</v>
      </c>
      <c r="J40" s="5">
        <f t="shared" si="8"/>
        <v>4000</v>
      </c>
      <c r="K40" s="4">
        <f t="shared" si="8"/>
        <v>2312</v>
      </c>
      <c r="L40" s="11">
        <f t="shared" si="9"/>
        <v>1688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186532</v>
      </c>
      <c r="E41" s="26">
        <v>118079</v>
      </c>
      <c r="F41" s="28">
        <f t="shared" si="6"/>
        <v>68453</v>
      </c>
      <c r="G41" s="27">
        <v>200696</v>
      </c>
      <c r="H41" s="26">
        <v>126889</v>
      </c>
      <c r="I41" s="6">
        <f t="shared" si="7"/>
        <v>73807</v>
      </c>
      <c r="J41" s="25">
        <f t="shared" si="8"/>
        <v>14164</v>
      </c>
      <c r="K41" s="24">
        <f t="shared" si="8"/>
        <v>8810</v>
      </c>
      <c r="L41" s="3">
        <f t="shared" si="9"/>
        <v>5354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130747</v>
      </c>
      <c r="E42" s="15">
        <v>159689</v>
      </c>
      <c r="F42" s="17">
        <f t="shared" si="6"/>
        <v>-28942</v>
      </c>
      <c r="G42" s="16">
        <v>149056</v>
      </c>
      <c r="H42" s="15">
        <v>165248</v>
      </c>
      <c r="I42" s="22">
        <f t="shared" si="7"/>
        <v>-16192</v>
      </c>
      <c r="J42" s="13">
        <f t="shared" si="8"/>
        <v>18309</v>
      </c>
      <c r="K42" s="12">
        <f t="shared" si="8"/>
        <v>5559</v>
      </c>
      <c r="L42" s="21">
        <f t="shared" si="9"/>
        <v>12750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195778</v>
      </c>
      <c r="E44" s="7">
        <v>45332</v>
      </c>
      <c r="F44" s="9">
        <f t="shared" si="6"/>
        <v>150446</v>
      </c>
      <c r="G44" s="8">
        <v>202900</v>
      </c>
      <c r="H44" s="7">
        <v>47938</v>
      </c>
      <c r="I44" s="19">
        <f t="shared" si="7"/>
        <v>154962</v>
      </c>
      <c r="J44" s="5">
        <f t="shared" si="8"/>
        <v>7122</v>
      </c>
      <c r="K44" s="4">
        <f t="shared" si="8"/>
        <v>2606</v>
      </c>
      <c r="L44" s="11">
        <f t="shared" si="9"/>
        <v>4516</v>
      </c>
      <c r="M44" s="103"/>
      <c r="N44" s="103"/>
      <c r="P44" s="2"/>
      <c r="Q44" s="2"/>
    </row>
    <row r="45" spans="2:21">
      <c r="B45" s="84"/>
      <c r="C45" s="20" t="s">
        <v>93</v>
      </c>
      <c r="D45" s="16">
        <v>89555</v>
      </c>
      <c r="E45" s="15">
        <v>100750</v>
      </c>
      <c r="F45" s="17">
        <f t="shared" si="6"/>
        <v>-11195</v>
      </c>
      <c r="G45" s="16">
        <v>88942</v>
      </c>
      <c r="H45" s="15">
        <v>103295</v>
      </c>
      <c r="I45" s="19">
        <f t="shared" si="7"/>
        <v>-14353</v>
      </c>
      <c r="J45" s="13">
        <f t="shared" si="8"/>
        <v>-613</v>
      </c>
      <c r="K45" s="12">
        <f t="shared" si="8"/>
        <v>2545</v>
      </c>
      <c r="L45" s="11">
        <f t="shared" si="9"/>
        <v>-3158</v>
      </c>
      <c r="M45" s="103"/>
      <c r="N45" s="103"/>
      <c r="P45" s="2"/>
      <c r="Q45" s="2"/>
    </row>
    <row r="46" spans="2:21">
      <c r="B46" s="84"/>
      <c r="C46" s="10" t="s">
        <v>92</v>
      </c>
      <c r="D46" s="16">
        <v>123477</v>
      </c>
      <c r="E46" s="15">
        <v>157515</v>
      </c>
      <c r="F46" s="17">
        <f t="shared" si="6"/>
        <v>-34038</v>
      </c>
      <c r="G46" s="16">
        <v>123800</v>
      </c>
      <c r="H46" s="15">
        <v>159580</v>
      </c>
      <c r="I46" s="19">
        <f t="shared" si="7"/>
        <v>-35780</v>
      </c>
      <c r="J46" s="13">
        <f t="shared" si="8"/>
        <v>323</v>
      </c>
      <c r="K46" s="12">
        <f t="shared" si="8"/>
        <v>2065</v>
      </c>
      <c r="L46" s="11">
        <f t="shared" si="9"/>
        <v>-1742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121642</v>
      </c>
      <c r="E47" s="15">
        <v>139416</v>
      </c>
      <c r="F47" s="17">
        <f t="shared" si="6"/>
        <v>-17774</v>
      </c>
      <c r="G47" s="16">
        <v>127286</v>
      </c>
      <c r="H47" s="15">
        <v>154677</v>
      </c>
      <c r="I47" s="14">
        <f t="shared" si="7"/>
        <v>-27391</v>
      </c>
      <c r="J47" s="13">
        <f t="shared" si="8"/>
        <v>5644</v>
      </c>
      <c r="K47" s="12">
        <f t="shared" si="8"/>
        <v>15261</v>
      </c>
      <c r="L47" s="11">
        <f t="shared" si="9"/>
        <v>-9617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161028</v>
      </c>
      <c r="E48" s="7">
        <v>225250</v>
      </c>
      <c r="F48" s="9">
        <f t="shared" si="6"/>
        <v>-64222</v>
      </c>
      <c r="G48" s="8">
        <v>177110</v>
      </c>
      <c r="H48" s="7">
        <v>244620</v>
      </c>
      <c r="I48" s="6">
        <f t="shared" si="7"/>
        <v>-67510</v>
      </c>
      <c r="J48" s="5">
        <f t="shared" si="8"/>
        <v>16082</v>
      </c>
      <c r="K48" s="4">
        <f t="shared" si="8"/>
        <v>19370</v>
      </c>
      <c r="L48" s="3">
        <f t="shared" si="9"/>
        <v>-3288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99" t="s">
        <v>102</v>
      </c>
      <c r="C1" s="99"/>
      <c r="D1" s="99"/>
      <c r="E1" s="99"/>
      <c r="F1" s="99"/>
      <c r="G1" s="99"/>
      <c r="H1" s="99"/>
      <c r="I1" s="99"/>
      <c r="J1" s="99"/>
    </row>
    <row r="2" spans="2:17" ht="9" customHeight="1">
      <c r="B2" s="99"/>
      <c r="C2" s="99"/>
      <c r="D2" s="99"/>
      <c r="E2" s="99"/>
      <c r="F2" s="99"/>
      <c r="G2" s="99"/>
      <c r="H2" s="99"/>
      <c r="I2" s="99"/>
      <c r="J2" s="99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100" t="s">
        <v>42</v>
      </c>
      <c r="I4" s="101"/>
      <c r="J4" s="80" t="s">
        <v>41</v>
      </c>
      <c r="K4" s="79" t="s">
        <v>51</v>
      </c>
      <c r="L4" s="73" t="s">
        <v>49</v>
      </c>
      <c r="M4" s="102"/>
      <c r="N4" s="103"/>
    </row>
    <row r="5" spans="2:17" ht="15.6" thickBot="1">
      <c r="B5" s="10" t="s">
        <v>6</v>
      </c>
      <c r="C5" s="69">
        <v>1361017770</v>
      </c>
      <c r="D5" s="68">
        <v>1519488217</v>
      </c>
      <c r="E5" s="72">
        <f>C5-D5</f>
        <v>-158470447</v>
      </c>
      <c r="F5" s="104">
        <f>(C9+D9)/104458110266/2</f>
        <v>0.36244889464387775</v>
      </c>
      <c r="H5" s="71" t="s">
        <v>40</v>
      </c>
      <c r="I5" s="71" t="s">
        <v>39</v>
      </c>
      <c r="J5" s="108">
        <f>I6-H6</f>
        <v>0</v>
      </c>
      <c r="K5" s="116" t="s">
        <v>97</v>
      </c>
      <c r="L5" s="77">
        <v>10199.65</v>
      </c>
      <c r="M5" s="103"/>
      <c r="N5" s="103"/>
    </row>
    <row r="6" spans="2:17" ht="15.6" thickBot="1">
      <c r="B6" s="10" t="s">
        <v>38</v>
      </c>
      <c r="C6" s="69">
        <v>5250335636</v>
      </c>
      <c r="D6" s="68">
        <v>5054692630</v>
      </c>
      <c r="E6" s="70">
        <f>C6-D6</f>
        <v>195643006</v>
      </c>
      <c r="F6" s="105"/>
      <c r="H6" s="112"/>
      <c r="I6" s="112"/>
      <c r="J6" s="108"/>
      <c r="K6" s="110"/>
      <c r="L6" s="78" t="s">
        <v>50</v>
      </c>
      <c r="M6" s="103"/>
      <c r="N6" s="103"/>
    </row>
    <row r="7" spans="2:17" ht="15.6" thickBot="1">
      <c r="B7" s="10" t="s">
        <v>5</v>
      </c>
      <c r="C7" s="69">
        <v>880971550</v>
      </c>
      <c r="D7" s="68">
        <v>1671170600</v>
      </c>
      <c r="E7" s="67">
        <f>C7-D7</f>
        <v>-790199050</v>
      </c>
      <c r="F7" s="106"/>
      <c r="H7" s="113"/>
      <c r="I7" s="113"/>
      <c r="J7" s="108"/>
      <c r="K7" s="111"/>
      <c r="L7" s="11">
        <v>10192</v>
      </c>
      <c r="M7" s="103"/>
      <c r="N7" s="103"/>
      <c r="P7" s="66"/>
      <c r="Q7" s="2"/>
    </row>
    <row r="8" spans="2:17" ht="15.6" thickBot="1">
      <c r="B8" s="10" t="s">
        <v>4</v>
      </c>
      <c r="C8" s="65">
        <v>28303309902</v>
      </c>
      <c r="D8" s="64">
        <v>31680466900</v>
      </c>
      <c r="E8" s="63">
        <f>C8-D8</f>
        <v>-3377156998</v>
      </c>
      <c r="F8" s="106"/>
      <c r="K8" s="62"/>
      <c r="L8" s="115">
        <f>L7-L5</f>
        <v>-7.6499999999996362</v>
      </c>
      <c r="M8" s="103"/>
      <c r="N8" s="103"/>
      <c r="P8" s="2"/>
      <c r="Q8" s="2"/>
    </row>
    <row r="9" spans="2:17" ht="15.6" thickBot="1">
      <c r="B9" s="23" t="s">
        <v>37</v>
      </c>
      <c r="C9" s="61">
        <f>C5+C6+C7+C8</f>
        <v>35795634858</v>
      </c>
      <c r="D9" s="60">
        <f>D5+D6+D7+D8</f>
        <v>39925818347</v>
      </c>
      <c r="E9" s="59">
        <f>E5+E6+E7+E8</f>
        <v>-4130183489</v>
      </c>
      <c r="F9" s="107"/>
      <c r="H9" s="114" t="s">
        <v>36</v>
      </c>
      <c r="I9" s="114"/>
      <c r="J9" s="81" t="s">
        <v>100</v>
      </c>
      <c r="K9" s="57" t="s">
        <v>101</v>
      </c>
      <c r="L9" s="98"/>
      <c r="M9" s="103"/>
      <c r="N9" s="103"/>
      <c r="P9" s="2"/>
      <c r="Q9" s="2"/>
    </row>
    <row r="10" spans="2:17">
      <c r="I10" s="56"/>
      <c r="J10" s="56"/>
      <c r="M10" s="103"/>
      <c r="N10" s="103"/>
      <c r="P10" s="2"/>
      <c r="Q10" s="2"/>
    </row>
    <row r="11" spans="2:17" ht="15.6" thickBot="1">
      <c r="B11" s="42" t="s">
        <v>35</v>
      </c>
      <c r="C11" s="86" t="s">
        <v>18</v>
      </c>
      <c r="D11" s="87"/>
      <c r="E11" s="88"/>
      <c r="F11" s="89" t="s">
        <v>17</v>
      </c>
      <c r="G11" s="90"/>
      <c r="H11" s="91"/>
      <c r="I11" s="86" t="s">
        <v>16</v>
      </c>
      <c r="J11" s="87"/>
      <c r="K11" s="91"/>
      <c r="M11" s="103"/>
      <c r="N11" s="103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103"/>
      <c r="N12" s="103"/>
      <c r="P12" s="2"/>
      <c r="Q12" s="2"/>
    </row>
    <row r="13" spans="2:17" ht="15">
      <c r="B13" s="10" t="s">
        <v>6</v>
      </c>
      <c r="C13" s="8">
        <v>16397</v>
      </c>
      <c r="D13" s="7">
        <v>11722</v>
      </c>
      <c r="E13" s="9">
        <f t="shared" ref="E13:E19" si="0">C13-D13</f>
        <v>4675</v>
      </c>
      <c r="F13" s="8">
        <v>14110</v>
      </c>
      <c r="G13" s="7">
        <v>12633</v>
      </c>
      <c r="H13" s="19">
        <f t="shared" ref="H13:H19" si="1">F13-G13</f>
        <v>1477</v>
      </c>
      <c r="I13" s="5">
        <f t="shared" ref="I13:J19" si="2">F13-C13</f>
        <v>-2287</v>
      </c>
      <c r="J13" s="4">
        <f t="shared" si="2"/>
        <v>911</v>
      </c>
      <c r="K13" s="11">
        <f t="shared" ref="K13:K19" si="3">I13-J13</f>
        <v>-3198</v>
      </c>
      <c r="M13" s="103"/>
      <c r="N13" s="103"/>
      <c r="P13" s="2"/>
      <c r="Q13" s="2"/>
    </row>
    <row r="14" spans="2:17" ht="15">
      <c r="B14" s="10" t="s">
        <v>5</v>
      </c>
      <c r="C14" s="8">
        <v>2058</v>
      </c>
      <c r="D14" s="7">
        <v>36136</v>
      </c>
      <c r="E14" s="9">
        <f t="shared" si="0"/>
        <v>-34078</v>
      </c>
      <c r="F14" s="8">
        <v>1883</v>
      </c>
      <c r="G14" s="7">
        <v>36157</v>
      </c>
      <c r="H14" s="19">
        <f t="shared" si="1"/>
        <v>-34274</v>
      </c>
      <c r="I14" s="5">
        <f t="shared" si="2"/>
        <v>-175</v>
      </c>
      <c r="J14" s="4">
        <f t="shared" si="2"/>
        <v>21</v>
      </c>
      <c r="K14" s="11">
        <f t="shared" si="3"/>
        <v>-196</v>
      </c>
      <c r="M14" s="103"/>
      <c r="N14" s="103"/>
      <c r="P14" s="2"/>
      <c r="Q14" s="2"/>
    </row>
    <row r="15" spans="2:17" ht="15">
      <c r="B15" s="53" t="s">
        <v>4</v>
      </c>
      <c r="C15" s="51">
        <v>78295</v>
      </c>
      <c r="D15" s="50">
        <v>21155</v>
      </c>
      <c r="E15" s="52">
        <f t="shared" si="0"/>
        <v>57140</v>
      </c>
      <c r="F15" s="51">
        <v>78829</v>
      </c>
      <c r="G15" s="50">
        <v>20001</v>
      </c>
      <c r="H15" s="49">
        <f t="shared" si="1"/>
        <v>58828</v>
      </c>
      <c r="I15" s="47">
        <f t="shared" si="2"/>
        <v>534</v>
      </c>
      <c r="J15" s="46">
        <f t="shared" si="2"/>
        <v>-1154</v>
      </c>
      <c r="K15" s="11">
        <f t="shared" si="3"/>
        <v>1688</v>
      </c>
      <c r="M15" s="103"/>
      <c r="N15" s="103"/>
      <c r="P15" s="2"/>
      <c r="Q15" s="2"/>
    </row>
    <row r="16" spans="2:17">
      <c r="B16" s="20" t="s">
        <v>61</v>
      </c>
      <c r="C16" s="51">
        <v>38386</v>
      </c>
      <c r="D16" s="50">
        <v>45347</v>
      </c>
      <c r="E16" s="52">
        <f t="shared" si="0"/>
        <v>-6961</v>
      </c>
      <c r="F16" s="51">
        <v>39793</v>
      </c>
      <c r="G16" s="50">
        <v>44236</v>
      </c>
      <c r="H16" s="49">
        <f t="shared" si="1"/>
        <v>-4443</v>
      </c>
      <c r="I16" s="47">
        <f t="shared" si="2"/>
        <v>1407</v>
      </c>
      <c r="J16" s="46">
        <f t="shared" si="2"/>
        <v>-1111</v>
      </c>
      <c r="K16" s="11">
        <f t="shared" si="3"/>
        <v>2518</v>
      </c>
      <c r="M16" s="103"/>
      <c r="N16" s="103"/>
      <c r="P16" s="2"/>
      <c r="Q16" s="2"/>
    </row>
    <row r="17" spans="2:17">
      <c r="B17" s="53" t="s">
        <v>98</v>
      </c>
      <c r="C17" s="51">
        <v>55735</v>
      </c>
      <c r="D17" s="50">
        <v>50418</v>
      </c>
      <c r="E17" s="52">
        <f t="shared" si="0"/>
        <v>5317</v>
      </c>
      <c r="F17" s="51">
        <v>57062</v>
      </c>
      <c r="G17" s="50">
        <v>48617</v>
      </c>
      <c r="H17" s="49">
        <f t="shared" si="1"/>
        <v>8445</v>
      </c>
      <c r="I17" s="47">
        <f t="shared" si="2"/>
        <v>1327</v>
      </c>
      <c r="J17" s="46">
        <f t="shared" si="2"/>
        <v>-1801</v>
      </c>
      <c r="K17" s="11">
        <f t="shared" si="3"/>
        <v>3128</v>
      </c>
      <c r="M17" s="103"/>
      <c r="N17" s="103"/>
      <c r="P17" s="2"/>
      <c r="Q17" s="2"/>
    </row>
    <row r="18" spans="2:17" ht="30">
      <c r="B18" s="48" t="s">
        <v>1</v>
      </c>
      <c r="C18" s="8">
        <v>45381</v>
      </c>
      <c r="D18" s="7">
        <v>49903</v>
      </c>
      <c r="E18" s="9">
        <f t="shared" si="0"/>
        <v>-4522</v>
      </c>
      <c r="F18" s="8">
        <v>46745</v>
      </c>
      <c r="G18" s="7">
        <v>50451</v>
      </c>
      <c r="H18" s="19">
        <f t="shared" si="1"/>
        <v>-3706</v>
      </c>
      <c r="I18" s="47">
        <f t="shared" si="2"/>
        <v>1364</v>
      </c>
      <c r="J18" s="46">
        <f t="shared" si="2"/>
        <v>548</v>
      </c>
      <c r="K18" s="11">
        <f t="shared" si="3"/>
        <v>816</v>
      </c>
      <c r="M18" s="103"/>
      <c r="N18" s="103"/>
      <c r="P18" s="2"/>
      <c r="Q18" s="2"/>
    </row>
    <row r="19" spans="2:17" ht="15.6" thickBot="1">
      <c r="B19" s="10" t="s">
        <v>0</v>
      </c>
      <c r="C19" s="8">
        <v>68332</v>
      </c>
      <c r="D19" s="7">
        <v>61405</v>
      </c>
      <c r="E19" s="9">
        <f t="shared" si="0"/>
        <v>6927</v>
      </c>
      <c r="F19" s="8">
        <v>69450</v>
      </c>
      <c r="G19" s="7">
        <v>60938</v>
      </c>
      <c r="H19" s="6">
        <f t="shared" si="1"/>
        <v>8512</v>
      </c>
      <c r="I19" s="45">
        <f t="shared" si="2"/>
        <v>1118</v>
      </c>
      <c r="J19" s="4">
        <f t="shared" si="2"/>
        <v>-467</v>
      </c>
      <c r="K19" s="3">
        <f t="shared" si="3"/>
        <v>1585</v>
      </c>
      <c r="M19" s="103"/>
      <c r="N19" s="103"/>
      <c r="P19" s="2"/>
      <c r="Q19" s="2"/>
    </row>
    <row r="20" spans="2:17">
      <c r="M20" s="103"/>
      <c r="N20" s="103"/>
      <c r="P20" s="2"/>
      <c r="Q20" s="2"/>
    </row>
    <row r="21" spans="2:17" ht="15.6" thickBot="1">
      <c r="B21" s="42" t="s">
        <v>34</v>
      </c>
      <c r="C21" s="86" t="s">
        <v>18</v>
      </c>
      <c r="D21" s="87"/>
      <c r="E21" s="88"/>
      <c r="F21" s="89" t="s">
        <v>17</v>
      </c>
      <c r="G21" s="90"/>
      <c r="H21" s="91"/>
      <c r="I21" s="92" t="s">
        <v>16</v>
      </c>
      <c r="J21" s="92"/>
      <c r="K21" s="93"/>
      <c r="M21" s="103"/>
      <c r="N21" s="103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103"/>
      <c r="N22" s="103"/>
      <c r="P22" s="2"/>
      <c r="Q22" s="2"/>
    </row>
    <row r="23" spans="2:17" ht="15">
      <c r="B23" s="10" t="s">
        <v>6</v>
      </c>
      <c r="C23" s="8">
        <v>24453</v>
      </c>
      <c r="D23" s="7">
        <v>6499</v>
      </c>
      <c r="E23" s="9">
        <f>C23-D23</f>
        <v>17954</v>
      </c>
      <c r="F23" s="8">
        <v>23430</v>
      </c>
      <c r="G23" s="7">
        <v>6956</v>
      </c>
      <c r="H23" s="19">
        <f>F23-G23</f>
        <v>16474</v>
      </c>
      <c r="I23" s="5">
        <f t="shared" ref="I23:J25" si="4">F23-C23</f>
        <v>-1023</v>
      </c>
      <c r="J23" s="4">
        <f t="shared" si="4"/>
        <v>457</v>
      </c>
      <c r="K23" s="11">
        <f>I23-J23</f>
        <v>-1480</v>
      </c>
      <c r="M23" s="103"/>
      <c r="N23" s="103"/>
      <c r="P23" s="2"/>
      <c r="Q23" s="2"/>
    </row>
    <row r="24" spans="2:17" ht="15">
      <c r="B24" s="10" t="s">
        <v>5</v>
      </c>
      <c r="C24" s="8">
        <v>50</v>
      </c>
      <c r="D24" s="7">
        <v>480</v>
      </c>
      <c r="E24" s="9">
        <f>C24-D24</f>
        <v>-430</v>
      </c>
      <c r="F24" s="8">
        <v>50</v>
      </c>
      <c r="G24" s="7">
        <v>480</v>
      </c>
      <c r="H24" s="19">
        <f>F24-G24</f>
        <v>-430</v>
      </c>
      <c r="I24" s="5">
        <f t="shared" si="4"/>
        <v>0</v>
      </c>
      <c r="J24" s="4">
        <f t="shared" si="4"/>
        <v>0</v>
      </c>
      <c r="K24" s="11">
        <f>I24-J24</f>
        <v>0</v>
      </c>
      <c r="M24" s="103"/>
      <c r="N24" s="103"/>
      <c r="P24" s="2"/>
      <c r="Q24" s="2"/>
    </row>
    <row r="25" spans="2:17" ht="15.6" thickBot="1">
      <c r="B25" s="10" t="s">
        <v>4</v>
      </c>
      <c r="C25" s="8">
        <v>2534</v>
      </c>
      <c r="D25" s="7">
        <v>1274</v>
      </c>
      <c r="E25" s="9">
        <f>C25-D25</f>
        <v>1260</v>
      </c>
      <c r="F25" s="8">
        <v>2144</v>
      </c>
      <c r="G25" s="7">
        <v>1966</v>
      </c>
      <c r="H25" s="6">
        <f>F25-G25</f>
        <v>178</v>
      </c>
      <c r="I25" s="5">
        <f t="shared" si="4"/>
        <v>-390</v>
      </c>
      <c r="J25" s="4">
        <f t="shared" si="4"/>
        <v>692</v>
      </c>
      <c r="K25" s="3">
        <f>I25-J25</f>
        <v>-1082</v>
      </c>
      <c r="M25" s="103"/>
      <c r="N25" s="103"/>
      <c r="P25" s="2"/>
      <c r="Q25" s="2"/>
    </row>
    <row r="26" spans="2:17">
      <c r="M26" s="103"/>
      <c r="N26" s="103"/>
      <c r="P26" s="2"/>
      <c r="Q26" s="2"/>
    </row>
    <row r="27" spans="2:17" ht="15.6" thickBot="1">
      <c r="B27" s="44" t="s">
        <v>32</v>
      </c>
      <c r="C27" s="86" t="s">
        <v>31</v>
      </c>
      <c r="D27" s="87"/>
      <c r="E27" s="88"/>
      <c r="F27" s="89" t="s">
        <v>30</v>
      </c>
      <c r="G27" s="90"/>
      <c r="H27" s="91"/>
      <c r="I27" s="92" t="s">
        <v>29</v>
      </c>
      <c r="J27" s="92"/>
      <c r="K27" s="93"/>
      <c r="M27" s="103"/>
      <c r="N27" s="103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103"/>
      <c r="N28" s="103"/>
      <c r="P28" s="2"/>
      <c r="Q28" s="2"/>
    </row>
    <row r="29" spans="2:17">
      <c r="B29" s="10" t="s">
        <v>22</v>
      </c>
      <c r="C29" s="38">
        <v>288</v>
      </c>
      <c r="D29" s="38">
        <v>246</v>
      </c>
      <c r="E29" s="9">
        <f>C29-D29</f>
        <v>42</v>
      </c>
      <c r="F29" s="38">
        <v>271</v>
      </c>
      <c r="G29" s="38">
        <v>264</v>
      </c>
      <c r="H29" s="9">
        <f>F29-G29</f>
        <v>7</v>
      </c>
      <c r="I29" s="5">
        <f t="shared" ref="I29:J31" si="5">F29-C29</f>
        <v>-17</v>
      </c>
      <c r="J29" s="4">
        <f t="shared" si="5"/>
        <v>18</v>
      </c>
      <c r="K29" s="11">
        <f>I29-J29</f>
        <v>-35</v>
      </c>
      <c r="M29" s="103"/>
      <c r="N29" s="103"/>
      <c r="P29" s="2"/>
      <c r="Q29" s="2"/>
    </row>
    <row r="30" spans="2:17">
      <c r="B30" s="10" t="s">
        <v>21</v>
      </c>
      <c r="C30" s="38">
        <v>56</v>
      </c>
      <c r="D30" s="38">
        <v>259</v>
      </c>
      <c r="E30" s="9">
        <f>C30-D30</f>
        <v>-203</v>
      </c>
      <c r="F30" s="38">
        <v>56</v>
      </c>
      <c r="G30" s="38">
        <v>259</v>
      </c>
      <c r="H30" s="9">
        <f>F30-G30</f>
        <v>-203</v>
      </c>
      <c r="I30" s="5">
        <f t="shared" si="5"/>
        <v>0</v>
      </c>
      <c r="J30" s="4">
        <f t="shared" si="5"/>
        <v>0</v>
      </c>
      <c r="K30" s="11">
        <f>I30-J30</f>
        <v>0</v>
      </c>
      <c r="M30" s="103"/>
      <c r="N30" s="103"/>
      <c r="P30" s="2"/>
      <c r="Q30" s="2"/>
    </row>
    <row r="31" spans="2:17" ht="15" thickBot="1">
      <c r="B31" s="10" t="s">
        <v>20</v>
      </c>
      <c r="C31" s="38">
        <v>632</v>
      </c>
      <c r="D31" s="38">
        <v>2792</v>
      </c>
      <c r="E31" s="9">
        <f>C31-D31</f>
        <v>-2160</v>
      </c>
      <c r="F31" s="38">
        <v>742</v>
      </c>
      <c r="G31" s="38">
        <v>2562</v>
      </c>
      <c r="H31" s="9">
        <f>F31-G31</f>
        <v>-1820</v>
      </c>
      <c r="I31" s="5">
        <f t="shared" si="5"/>
        <v>110</v>
      </c>
      <c r="J31" s="4">
        <f t="shared" si="5"/>
        <v>-230</v>
      </c>
      <c r="K31" s="3">
        <f>I31-J31</f>
        <v>340</v>
      </c>
      <c r="M31" s="103"/>
      <c r="N31" s="103"/>
      <c r="P31" s="2"/>
      <c r="Q31" s="2"/>
    </row>
    <row r="32" spans="2:17" ht="15">
      <c r="B32" s="43"/>
      <c r="M32" s="103"/>
      <c r="N32" s="103"/>
      <c r="P32" s="2"/>
      <c r="Q32" s="2"/>
    </row>
    <row r="33" spans="2:21" ht="15.6" thickBot="1">
      <c r="B33" s="42" t="s">
        <v>19</v>
      </c>
      <c r="C33" s="41"/>
      <c r="D33" s="86" t="s">
        <v>18</v>
      </c>
      <c r="E33" s="87"/>
      <c r="F33" s="88"/>
      <c r="G33" s="89" t="s">
        <v>17</v>
      </c>
      <c r="H33" s="90"/>
      <c r="I33" s="91"/>
      <c r="J33" s="92" t="s">
        <v>16</v>
      </c>
      <c r="K33" s="92"/>
      <c r="L33" s="93"/>
      <c r="M33" s="103"/>
      <c r="N33" s="103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103"/>
      <c r="N34" s="103"/>
      <c r="P34" s="2"/>
      <c r="Q34" s="2"/>
    </row>
    <row r="35" spans="2:21" ht="15">
      <c r="B35" s="94" t="s">
        <v>9</v>
      </c>
      <c r="C35" s="10" t="s">
        <v>6</v>
      </c>
      <c r="D35" s="8">
        <v>99196</v>
      </c>
      <c r="E35" s="7">
        <v>139903</v>
      </c>
      <c r="F35" s="9">
        <f t="shared" ref="F35:F48" si="6">D35-E35</f>
        <v>-40707</v>
      </c>
      <c r="G35" s="8">
        <v>106678</v>
      </c>
      <c r="H35" s="7">
        <v>140269</v>
      </c>
      <c r="I35" s="19">
        <f t="shared" ref="I35:I48" si="7">G35-H35</f>
        <v>-33591</v>
      </c>
      <c r="J35" s="5">
        <f t="shared" ref="J35:K48" si="8">G35-D35</f>
        <v>7482</v>
      </c>
      <c r="K35" s="4">
        <f t="shared" si="8"/>
        <v>366</v>
      </c>
      <c r="L35" s="11">
        <f t="shared" ref="L35:L48" si="9">J35-K35</f>
        <v>7116</v>
      </c>
      <c r="M35" s="103"/>
      <c r="N35" s="103"/>
      <c r="P35" s="2"/>
      <c r="Q35" s="2"/>
      <c r="U35" s="1" t="s">
        <v>8</v>
      </c>
    </row>
    <row r="36" spans="2:21" ht="15">
      <c r="B36" s="94"/>
      <c r="C36" s="10" t="s">
        <v>5</v>
      </c>
      <c r="D36" s="8">
        <v>180</v>
      </c>
      <c r="E36" s="7">
        <v>120</v>
      </c>
      <c r="F36" s="9">
        <f t="shared" si="6"/>
        <v>60</v>
      </c>
      <c r="G36" s="8">
        <v>180</v>
      </c>
      <c r="H36" s="7">
        <v>120</v>
      </c>
      <c r="I36" s="19">
        <f t="shared" si="7"/>
        <v>60</v>
      </c>
      <c r="J36" s="5">
        <f t="shared" si="8"/>
        <v>0</v>
      </c>
      <c r="K36" s="4">
        <f t="shared" si="8"/>
        <v>0</v>
      </c>
      <c r="L36" s="11">
        <f t="shared" si="9"/>
        <v>0</v>
      </c>
      <c r="M36" s="103"/>
      <c r="N36" s="103"/>
      <c r="P36" s="2"/>
      <c r="Q36" s="2"/>
    </row>
    <row r="37" spans="2:21" ht="15">
      <c r="B37" s="95"/>
      <c r="C37" s="10" t="s">
        <v>4</v>
      </c>
      <c r="D37" s="8">
        <v>158304</v>
      </c>
      <c r="E37" s="7">
        <v>19074</v>
      </c>
      <c r="F37" s="9">
        <f t="shared" si="6"/>
        <v>139230</v>
      </c>
      <c r="G37" s="8">
        <v>160835</v>
      </c>
      <c r="H37" s="7">
        <v>17822</v>
      </c>
      <c r="I37" s="19">
        <f t="shared" si="7"/>
        <v>143013</v>
      </c>
      <c r="J37" s="5">
        <f t="shared" si="8"/>
        <v>2531</v>
      </c>
      <c r="K37" s="4">
        <f t="shared" si="8"/>
        <v>-1252</v>
      </c>
      <c r="L37" s="11">
        <f t="shared" si="9"/>
        <v>3783</v>
      </c>
      <c r="M37" s="103"/>
      <c r="N37" s="103"/>
      <c r="P37" s="2"/>
      <c r="Q37" s="2"/>
    </row>
    <row r="38" spans="2:21">
      <c r="B38" s="95"/>
      <c r="C38" s="20" t="s">
        <v>61</v>
      </c>
      <c r="D38" s="8">
        <v>79011</v>
      </c>
      <c r="E38" s="7">
        <v>36555</v>
      </c>
      <c r="F38" s="9">
        <f t="shared" si="6"/>
        <v>42456</v>
      </c>
      <c r="G38" s="8">
        <v>77909</v>
      </c>
      <c r="H38" s="7">
        <v>36321</v>
      </c>
      <c r="I38" s="19">
        <f t="shared" si="7"/>
        <v>41588</v>
      </c>
      <c r="J38" s="5">
        <f t="shared" si="8"/>
        <v>-1102</v>
      </c>
      <c r="K38" s="4">
        <f t="shared" si="8"/>
        <v>-234</v>
      </c>
      <c r="L38" s="11">
        <f t="shared" si="9"/>
        <v>-868</v>
      </c>
      <c r="M38" s="103"/>
      <c r="N38" s="103"/>
      <c r="P38" s="2"/>
      <c r="Q38" s="2"/>
    </row>
    <row r="39" spans="2:21">
      <c r="B39" s="95"/>
      <c r="C39" s="10" t="s">
        <v>98</v>
      </c>
      <c r="D39" s="8">
        <v>116115</v>
      </c>
      <c r="E39" s="7">
        <v>62186</v>
      </c>
      <c r="F39" s="9">
        <f t="shared" si="6"/>
        <v>53929</v>
      </c>
      <c r="G39" s="8">
        <v>113602</v>
      </c>
      <c r="H39" s="7">
        <v>63245</v>
      </c>
      <c r="I39" s="19">
        <f t="shared" si="7"/>
        <v>50357</v>
      </c>
      <c r="J39" s="5">
        <f t="shared" si="8"/>
        <v>-2513</v>
      </c>
      <c r="K39" s="4">
        <f t="shared" si="8"/>
        <v>1059</v>
      </c>
      <c r="L39" s="11">
        <f t="shared" si="9"/>
        <v>-3572</v>
      </c>
      <c r="M39" s="103"/>
      <c r="N39" s="103"/>
      <c r="P39" s="2"/>
      <c r="Q39" s="2"/>
    </row>
    <row r="40" spans="2:21" ht="15">
      <c r="B40" s="95"/>
      <c r="C40" s="18" t="s">
        <v>1</v>
      </c>
      <c r="D40" s="31">
        <v>148180</v>
      </c>
      <c r="E40" s="30">
        <v>80426</v>
      </c>
      <c r="F40" s="32">
        <f t="shared" si="6"/>
        <v>67754</v>
      </c>
      <c r="G40" s="31">
        <v>149304</v>
      </c>
      <c r="H40" s="30">
        <v>81571</v>
      </c>
      <c r="I40" s="19">
        <f t="shared" si="7"/>
        <v>67733</v>
      </c>
      <c r="J40" s="5">
        <f t="shared" si="8"/>
        <v>1124</v>
      </c>
      <c r="K40" s="4">
        <f t="shared" si="8"/>
        <v>1145</v>
      </c>
      <c r="L40" s="11">
        <f t="shared" si="9"/>
        <v>-21</v>
      </c>
      <c r="M40" s="103"/>
      <c r="N40" s="103"/>
      <c r="P40" s="2"/>
      <c r="Q40" s="2"/>
    </row>
    <row r="41" spans="2:21" ht="15.6" thickBot="1">
      <c r="B41" s="96"/>
      <c r="C41" s="29" t="s">
        <v>0</v>
      </c>
      <c r="D41" s="27">
        <v>200696</v>
      </c>
      <c r="E41" s="26">
        <v>126889</v>
      </c>
      <c r="F41" s="28">
        <f t="shared" si="6"/>
        <v>73807</v>
      </c>
      <c r="G41" s="27">
        <v>202517</v>
      </c>
      <c r="H41" s="26">
        <v>130266</v>
      </c>
      <c r="I41" s="6">
        <f t="shared" si="7"/>
        <v>72251</v>
      </c>
      <c r="J41" s="25">
        <f t="shared" si="8"/>
        <v>1821</v>
      </c>
      <c r="K41" s="24">
        <f t="shared" si="8"/>
        <v>3377</v>
      </c>
      <c r="L41" s="3">
        <f t="shared" si="9"/>
        <v>-1556</v>
      </c>
      <c r="M41" s="103"/>
      <c r="N41" s="103"/>
      <c r="P41" s="2"/>
      <c r="Q41" s="2"/>
    </row>
    <row r="42" spans="2:21" ht="15">
      <c r="B42" s="84" t="s">
        <v>7</v>
      </c>
      <c r="C42" s="23" t="s">
        <v>6</v>
      </c>
      <c r="D42" s="16">
        <v>149056</v>
      </c>
      <c r="E42" s="15">
        <v>165248</v>
      </c>
      <c r="F42" s="17">
        <f t="shared" si="6"/>
        <v>-16192</v>
      </c>
      <c r="G42" s="16">
        <v>155133</v>
      </c>
      <c r="H42" s="15">
        <v>170723</v>
      </c>
      <c r="I42" s="22">
        <f t="shared" si="7"/>
        <v>-15590</v>
      </c>
      <c r="J42" s="13">
        <f t="shared" si="8"/>
        <v>6077</v>
      </c>
      <c r="K42" s="12">
        <f t="shared" si="8"/>
        <v>5475</v>
      </c>
      <c r="L42" s="21">
        <f t="shared" si="9"/>
        <v>602</v>
      </c>
      <c r="M42" s="103"/>
      <c r="N42" s="103"/>
      <c r="P42" s="2"/>
      <c r="Q42" s="2"/>
    </row>
    <row r="43" spans="2:21" ht="15">
      <c r="B43" s="84"/>
      <c r="C43" s="10" t="s">
        <v>5</v>
      </c>
      <c r="D43" s="8">
        <v>180</v>
      </c>
      <c r="E43" s="7">
        <v>180</v>
      </c>
      <c r="F43" s="9">
        <f t="shared" si="6"/>
        <v>0</v>
      </c>
      <c r="G43" s="8">
        <v>180</v>
      </c>
      <c r="H43" s="7">
        <v>180</v>
      </c>
      <c r="I43" s="19">
        <f t="shared" si="7"/>
        <v>0</v>
      </c>
      <c r="J43" s="5">
        <f t="shared" si="8"/>
        <v>0</v>
      </c>
      <c r="K43" s="4">
        <f t="shared" si="8"/>
        <v>0</v>
      </c>
      <c r="L43" s="11">
        <f t="shared" si="9"/>
        <v>0</v>
      </c>
      <c r="M43" s="103"/>
      <c r="N43" s="103"/>
      <c r="P43" s="2"/>
      <c r="Q43" s="2"/>
    </row>
    <row r="44" spans="2:21" ht="15">
      <c r="B44" s="84"/>
      <c r="C44" s="10" t="s">
        <v>4</v>
      </c>
      <c r="D44" s="8">
        <v>202900</v>
      </c>
      <c r="E44" s="7">
        <v>47938</v>
      </c>
      <c r="F44" s="9">
        <f t="shared" si="6"/>
        <v>154962</v>
      </c>
      <c r="G44" s="8">
        <v>206935</v>
      </c>
      <c r="H44" s="7">
        <v>51436</v>
      </c>
      <c r="I44" s="19">
        <f t="shared" si="7"/>
        <v>155499</v>
      </c>
      <c r="J44" s="5">
        <f t="shared" si="8"/>
        <v>4035</v>
      </c>
      <c r="K44" s="4">
        <f t="shared" si="8"/>
        <v>3498</v>
      </c>
      <c r="L44" s="11">
        <f t="shared" si="9"/>
        <v>537</v>
      </c>
      <c r="M44" s="103"/>
      <c r="N44" s="103"/>
      <c r="P44" s="2"/>
      <c r="Q44" s="2"/>
    </row>
    <row r="45" spans="2:21">
      <c r="B45" s="84"/>
      <c r="C45" s="20" t="s">
        <v>99</v>
      </c>
      <c r="D45" s="16">
        <v>88942</v>
      </c>
      <c r="E45" s="15">
        <v>103295</v>
      </c>
      <c r="F45" s="17">
        <f t="shared" si="6"/>
        <v>-14353</v>
      </c>
      <c r="G45" s="16">
        <v>91256</v>
      </c>
      <c r="H45" s="15">
        <v>103640</v>
      </c>
      <c r="I45" s="19">
        <f t="shared" si="7"/>
        <v>-12384</v>
      </c>
      <c r="J45" s="13">
        <f t="shared" si="8"/>
        <v>2314</v>
      </c>
      <c r="K45" s="12">
        <f t="shared" si="8"/>
        <v>345</v>
      </c>
      <c r="L45" s="11">
        <f t="shared" si="9"/>
        <v>1969</v>
      </c>
      <c r="M45" s="103"/>
      <c r="N45" s="103"/>
      <c r="P45" s="2"/>
      <c r="Q45" s="2"/>
    </row>
    <row r="46" spans="2:21">
      <c r="B46" s="84"/>
      <c r="C46" s="10" t="s">
        <v>98</v>
      </c>
      <c r="D46" s="16">
        <v>123800</v>
      </c>
      <c r="E46" s="15">
        <v>159580</v>
      </c>
      <c r="F46" s="17">
        <f t="shared" si="6"/>
        <v>-35780</v>
      </c>
      <c r="G46" s="16">
        <v>127467</v>
      </c>
      <c r="H46" s="15">
        <v>159020</v>
      </c>
      <c r="I46" s="19">
        <f t="shared" si="7"/>
        <v>-31553</v>
      </c>
      <c r="J46" s="13">
        <f t="shared" si="8"/>
        <v>3667</v>
      </c>
      <c r="K46" s="12">
        <f t="shared" si="8"/>
        <v>-560</v>
      </c>
      <c r="L46" s="11">
        <f t="shared" si="9"/>
        <v>4227</v>
      </c>
      <c r="M46" s="103"/>
      <c r="N46" s="103"/>
      <c r="P46" s="2"/>
      <c r="Q46" s="2"/>
    </row>
    <row r="47" spans="2:21" ht="15">
      <c r="B47" s="84"/>
      <c r="C47" s="18" t="s">
        <v>1</v>
      </c>
      <c r="D47" s="16">
        <v>127286</v>
      </c>
      <c r="E47" s="15">
        <v>154677</v>
      </c>
      <c r="F47" s="17">
        <f t="shared" si="6"/>
        <v>-27391</v>
      </c>
      <c r="G47" s="16">
        <v>144514</v>
      </c>
      <c r="H47" s="15">
        <v>159098</v>
      </c>
      <c r="I47" s="14">
        <f t="shared" si="7"/>
        <v>-14584</v>
      </c>
      <c r="J47" s="13">
        <f t="shared" si="8"/>
        <v>17228</v>
      </c>
      <c r="K47" s="12">
        <f t="shared" si="8"/>
        <v>4421</v>
      </c>
      <c r="L47" s="11">
        <f t="shared" si="9"/>
        <v>12807</v>
      </c>
      <c r="M47" s="103"/>
      <c r="N47" s="103"/>
      <c r="P47" s="2"/>
      <c r="Q47" s="2"/>
    </row>
    <row r="48" spans="2:21" ht="15.6" thickBot="1">
      <c r="B48" s="85"/>
      <c r="C48" s="10" t="s">
        <v>0</v>
      </c>
      <c r="D48" s="8">
        <v>177110</v>
      </c>
      <c r="E48" s="7">
        <v>244620</v>
      </c>
      <c r="F48" s="9">
        <f t="shared" si="6"/>
        <v>-67510</v>
      </c>
      <c r="G48" s="8">
        <v>203976</v>
      </c>
      <c r="H48" s="7">
        <v>252307</v>
      </c>
      <c r="I48" s="6">
        <f t="shared" si="7"/>
        <v>-48331</v>
      </c>
      <c r="J48" s="5">
        <f t="shared" si="8"/>
        <v>26866</v>
      </c>
      <c r="K48" s="4">
        <f t="shared" si="8"/>
        <v>7687</v>
      </c>
      <c r="L48" s="3">
        <f t="shared" si="9"/>
        <v>19179</v>
      </c>
      <c r="M48" s="103"/>
      <c r="N48" s="103"/>
      <c r="P48" s="2"/>
      <c r="Q48" s="2"/>
    </row>
    <row r="49" spans="16:17">
      <c r="P49" s="2"/>
      <c r="Q49" s="2"/>
    </row>
  </sheetData>
  <mergeCells count="24">
    <mergeCell ref="B35:B41"/>
    <mergeCell ref="B42:B48"/>
    <mergeCell ref="C27:E27"/>
    <mergeCell ref="F27:H27"/>
    <mergeCell ref="I27:K27"/>
    <mergeCell ref="D33:F33"/>
    <mergeCell ref="G33:I33"/>
    <mergeCell ref="J33:L33"/>
    <mergeCell ref="B1:J2"/>
    <mergeCell ref="H4:I4"/>
    <mergeCell ref="M4:N48"/>
    <mergeCell ref="F5:F9"/>
    <mergeCell ref="J5:J7"/>
    <mergeCell ref="K5:K7"/>
    <mergeCell ref="H6:H7"/>
    <mergeCell ref="I6:I7"/>
    <mergeCell ref="L8:L9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Sheet1</vt:lpstr>
      <vt:lpstr>20170601</vt:lpstr>
      <vt:lpstr>20170602</vt:lpstr>
      <vt:lpstr>20170603</vt:lpstr>
      <vt:lpstr>20170605</vt:lpstr>
      <vt:lpstr>20170606</vt:lpstr>
      <vt:lpstr>20170607</vt:lpstr>
      <vt:lpstr>20170608</vt:lpstr>
      <vt:lpstr>20170609</vt:lpstr>
      <vt:lpstr>20170612</vt:lpstr>
      <vt:lpstr>20170613</vt:lpstr>
      <vt:lpstr>20170614</vt:lpstr>
      <vt:lpstr>20170615</vt:lpstr>
      <vt:lpstr>20170616</vt:lpstr>
      <vt:lpstr>20170619</vt:lpstr>
      <vt:lpstr>20170620</vt:lpstr>
      <vt:lpstr>20170621</vt:lpstr>
      <vt:lpstr>20170622</vt:lpstr>
      <vt:lpstr>20170623</vt:lpstr>
      <vt:lpstr>20170626</vt:lpstr>
      <vt:lpstr>20170627</vt:lpstr>
      <vt:lpstr>20170628</vt:lpstr>
      <vt:lpstr>20170629</vt:lpstr>
      <vt:lpstr>20170630</vt:lpstr>
      <vt:lpstr>20170703</vt:lpstr>
      <vt:lpstr>20170704</vt:lpstr>
      <vt:lpstr>20170705</vt:lpstr>
      <vt:lpstr>20170706</vt:lpstr>
      <vt:lpstr>20170707</vt:lpstr>
      <vt:lpstr>20170710</vt:lpstr>
      <vt:lpstr>20170711</vt:lpstr>
      <vt:lpstr>20170712</vt:lpstr>
      <vt:lpstr>20170713</vt:lpstr>
      <vt:lpstr>20170714</vt:lpstr>
      <vt:lpstr>20170717</vt:lpstr>
      <vt:lpstr>20170718</vt:lpstr>
      <vt:lpstr>20170719</vt:lpstr>
      <vt:lpstr>20170720</vt:lpstr>
      <vt:lpstr>20170721</vt:lpstr>
      <vt:lpstr>20170724</vt:lpstr>
      <vt:lpstr>20170725</vt:lpstr>
      <vt:lpstr>20170726</vt:lpstr>
      <vt:lpstr>20170727</vt:lpstr>
      <vt:lpstr>20170728</vt:lpstr>
      <vt:lpstr>20170731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hayato_B85</dc:creator>
  <cp:lastModifiedBy>承芳余</cp:lastModifiedBy>
  <dcterms:created xsi:type="dcterms:W3CDTF">2016-11-25T15:09:58Z</dcterms:created>
  <dcterms:modified xsi:type="dcterms:W3CDTF">2017-08-12T02:03:03Z</dcterms:modified>
</cp:coreProperties>
</file>