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illiam Gough\Downloads\"/>
    </mc:Choice>
  </mc:AlternateContent>
  <bookViews>
    <workbookView xWindow="-120" yWindow="480" windowWidth="20736" windowHeight="11160"/>
  </bookViews>
  <sheets>
    <sheet name="Case 2mps" sheetId="1" r:id="rId1"/>
    <sheet name="Hoerner model example &amp; check" sheetId="2" r:id="rId2"/>
    <sheet name="Hoerner model vs CFD" sheetId="3" r:id="rId3"/>
  </sheets>
  <calcPr calcId="162913" iterateDelta="1E-4"/>
</workbook>
</file>

<file path=xl/calcChain.xml><?xml version="1.0" encoding="utf-8"?>
<calcChain xmlns="http://schemas.openxmlformats.org/spreadsheetml/2006/main">
  <c r="D12" i="2" l="1"/>
  <c r="U2" i="1"/>
  <c r="W3" i="1"/>
  <c r="X3" i="1" s="1"/>
  <c r="W4" i="1"/>
  <c r="X4" i="1" s="1"/>
  <c r="W7" i="1"/>
  <c r="X7" i="1" s="1"/>
  <c r="W8" i="1"/>
  <c r="X8" i="1" s="1"/>
  <c r="W11" i="1"/>
  <c r="X11" i="1" s="1"/>
  <c r="W12" i="1"/>
  <c r="X12" i="1" s="1"/>
  <c r="W15" i="1"/>
  <c r="X15" i="1" s="1"/>
  <c r="W16" i="1"/>
  <c r="X16" i="1" s="1"/>
  <c r="W19" i="1"/>
  <c r="X19" i="1" s="1"/>
  <c r="W20" i="1"/>
  <c r="X20" i="1" s="1"/>
  <c r="W23" i="1"/>
  <c r="X23" i="1" s="1"/>
  <c r="W24" i="1"/>
  <c r="X24" i="1" s="1"/>
  <c r="W27" i="1"/>
  <c r="X27" i="1" s="1"/>
  <c r="W28" i="1"/>
  <c r="X28" i="1" s="1"/>
  <c r="W31" i="1"/>
  <c r="X31" i="1" s="1"/>
  <c r="W32" i="1"/>
  <c r="X32" i="1" s="1"/>
  <c r="W35" i="1"/>
  <c r="X35" i="1" s="1"/>
  <c r="W36" i="1"/>
  <c r="X36" i="1" s="1"/>
  <c r="W39" i="1"/>
  <c r="X39" i="1" s="1"/>
  <c r="W40" i="1"/>
  <c r="X40" i="1" s="1"/>
  <c r="W43" i="1"/>
  <c r="X43" i="1" s="1"/>
  <c r="W44" i="1"/>
  <c r="X44" i="1" s="1"/>
  <c r="W47" i="1"/>
  <c r="X47" i="1" s="1"/>
  <c r="W48" i="1"/>
  <c r="X48" i="1" s="1"/>
  <c r="W51" i="1"/>
  <c r="X51" i="1" s="1"/>
  <c r="W52" i="1"/>
  <c r="X52" i="1" s="1"/>
  <c r="W55" i="1"/>
  <c r="X55" i="1" s="1"/>
  <c r="W56" i="1"/>
  <c r="X56" i="1" s="1"/>
  <c r="W59" i="1"/>
  <c r="X59" i="1" s="1"/>
  <c r="W60" i="1"/>
  <c r="X60" i="1" s="1"/>
  <c r="W63" i="1"/>
  <c r="X63" i="1" s="1"/>
  <c r="W64" i="1"/>
  <c r="X64" i="1" s="1"/>
  <c r="C3" i="1"/>
  <c r="Y3" i="1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2" i="1"/>
  <c r="U3" i="1"/>
  <c r="V3" i="1" s="1"/>
  <c r="V2" i="1"/>
  <c r="U4" i="1"/>
  <c r="V4" i="1" s="1"/>
  <c r="U5" i="1"/>
  <c r="V5" i="1" s="1"/>
  <c r="U6" i="1"/>
  <c r="V6" i="1" s="1"/>
  <c r="U7" i="1"/>
  <c r="V7" i="1" s="1"/>
  <c r="U8" i="1"/>
  <c r="V8" i="1" s="1"/>
  <c r="U9" i="1"/>
  <c r="V9" i="1" s="1"/>
  <c r="U10" i="1"/>
  <c r="V10" i="1" s="1"/>
  <c r="U11" i="1"/>
  <c r="V11" i="1" s="1"/>
  <c r="U12" i="1"/>
  <c r="V12" i="1" s="1"/>
  <c r="U13" i="1"/>
  <c r="V13" i="1" s="1"/>
  <c r="U14" i="1"/>
  <c r="V14" i="1" s="1"/>
  <c r="U15" i="1"/>
  <c r="V15" i="1" s="1"/>
  <c r="U16" i="1"/>
  <c r="V16" i="1" s="1"/>
  <c r="U17" i="1"/>
  <c r="V17" i="1" s="1"/>
  <c r="U18" i="1"/>
  <c r="V18" i="1" s="1"/>
  <c r="U19" i="1"/>
  <c r="V19" i="1" s="1"/>
  <c r="U20" i="1"/>
  <c r="V20" i="1" s="1"/>
  <c r="U21" i="1"/>
  <c r="V21" i="1" s="1"/>
  <c r="U22" i="1"/>
  <c r="V22" i="1" s="1"/>
  <c r="U23" i="1"/>
  <c r="V23" i="1" s="1"/>
  <c r="U24" i="1"/>
  <c r="V24" i="1" s="1"/>
  <c r="U25" i="1"/>
  <c r="V25" i="1" s="1"/>
  <c r="U26" i="1"/>
  <c r="V26" i="1" s="1"/>
  <c r="U27" i="1"/>
  <c r="V27" i="1" s="1"/>
  <c r="U28" i="1"/>
  <c r="V28" i="1" s="1"/>
  <c r="U29" i="1"/>
  <c r="V29" i="1" s="1"/>
  <c r="U30" i="1"/>
  <c r="V30" i="1" s="1"/>
  <c r="U31" i="1"/>
  <c r="V31" i="1" s="1"/>
  <c r="U32" i="1"/>
  <c r="V32" i="1" s="1"/>
  <c r="U33" i="1"/>
  <c r="V33" i="1" s="1"/>
  <c r="U34" i="1"/>
  <c r="V34" i="1" s="1"/>
  <c r="U35" i="1"/>
  <c r="V35" i="1" s="1"/>
  <c r="U36" i="1"/>
  <c r="V36" i="1" s="1"/>
  <c r="U37" i="1"/>
  <c r="V37" i="1" s="1"/>
  <c r="U38" i="1"/>
  <c r="V38" i="1" s="1"/>
  <c r="U39" i="1"/>
  <c r="V39" i="1" s="1"/>
  <c r="U40" i="1"/>
  <c r="V40" i="1" s="1"/>
  <c r="U41" i="1"/>
  <c r="V41" i="1" s="1"/>
  <c r="U42" i="1"/>
  <c r="V42" i="1" s="1"/>
  <c r="U43" i="1"/>
  <c r="V43" i="1" s="1"/>
  <c r="U44" i="1"/>
  <c r="V44" i="1" s="1"/>
  <c r="U45" i="1"/>
  <c r="V45" i="1" s="1"/>
  <c r="U46" i="1"/>
  <c r="V46" i="1" s="1"/>
  <c r="U47" i="1"/>
  <c r="V47" i="1" s="1"/>
  <c r="U48" i="1"/>
  <c r="V48" i="1" s="1"/>
  <c r="U49" i="1"/>
  <c r="V49" i="1" s="1"/>
  <c r="U50" i="1"/>
  <c r="V50" i="1" s="1"/>
  <c r="U51" i="1"/>
  <c r="V51" i="1" s="1"/>
  <c r="U52" i="1"/>
  <c r="V52" i="1" s="1"/>
  <c r="U53" i="1"/>
  <c r="V53" i="1" s="1"/>
  <c r="U54" i="1"/>
  <c r="V54" i="1" s="1"/>
  <c r="U55" i="1"/>
  <c r="V55" i="1" s="1"/>
  <c r="U56" i="1"/>
  <c r="V56" i="1" s="1"/>
  <c r="U57" i="1"/>
  <c r="V57" i="1" s="1"/>
  <c r="U58" i="1"/>
  <c r="V58" i="1" s="1"/>
  <c r="U59" i="1"/>
  <c r="V59" i="1" s="1"/>
  <c r="U60" i="1"/>
  <c r="V60" i="1" s="1"/>
  <c r="U61" i="1"/>
  <c r="V61" i="1" s="1"/>
  <c r="U62" i="1"/>
  <c r="V62" i="1" s="1"/>
  <c r="U63" i="1"/>
  <c r="V63" i="1" s="1"/>
  <c r="U64" i="1"/>
  <c r="V64" i="1" s="1"/>
  <c r="U65" i="1"/>
  <c r="V65" i="1" s="1"/>
  <c r="U66" i="1"/>
  <c r="V66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A3" i="1"/>
  <c r="E3" i="1" s="1"/>
  <c r="A4" i="1"/>
  <c r="E4" i="1" s="1"/>
  <c r="A5" i="1"/>
  <c r="E5" i="1" s="1"/>
  <c r="A6" i="1"/>
  <c r="E6" i="1" s="1"/>
  <c r="A7" i="1"/>
  <c r="E7" i="1" s="1"/>
  <c r="A8" i="1"/>
  <c r="E8" i="1" s="1"/>
  <c r="A9" i="1"/>
  <c r="E9" i="1" s="1"/>
  <c r="A10" i="1"/>
  <c r="E10" i="1" s="1"/>
  <c r="A11" i="1"/>
  <c r="E11" i="1" s="1"/>
  <c r="A12" i="1"/>
  <c r="E12" i="1" s="1"/>
  <c r="A13" i="1"/>
  <c r="E13" i="1" s="1"/>
  <c r="A14" i="1"/>
  <c r="E14" i="1" s="1"/>
  <c r="A15" i="1"/>
  <c r="E15" i="1" s="1"/>
  <c r="A16" i="1"/>
  <c r="E16" i="1" s="1"/>
  <c r="A17" i="1"/>
  <c r="E17" i="1" s="1"/>
  <c r="A18" i="1"/>
  <c r="E18" i="1" s="1"/>
  <c r="A19" i="1"/>
  <c r="E19" i="1" s="1"/>
  <c r="A20" i="1"/>
  <c r="E20" i="1" s="1"/>
  <c r="A21" i="1"/>
  <c r="E21" i="1" s="1"/>
  <c r="A22" i="1"/>
  <c r="E22" i="1" s="1"/>
  <c r="A23" i="1"/>
  <c r="E23" i="1" s="1"/>
  <c r="A24" i="1"/>
  <c r="E24" i="1" s="1"/>
  <c r="A25" i="1"/>
  <c r="E25" i="1" s="1"/>
  <c r="A26" i="1"/>
  <c r="E26" i="1" s="1"/>
  <c r="A27" i="1"/>
  <c r="E27" i="1" s="1"/>
  <c r="A28" i="1"/>
  <c r="E28" i="1" s="1"/>
  <c r="A29" i="1"/>
  <c r="E29" i="1" s="1"/>
  <c r="A30" i="1"/>
  <c r="E30" i="1" s="1"/>
  <c r="A31" i="1"/>
  <c r="E31" i="1" s="1"/>
  <c r="A32" i="1"/>
  <c r="E32" i="1" s="1"/>
  <c r="A33" i="1"/>
  <c r="E33" i="1" s="1"/>
  <c r="A34" i="1"/>
  <c r="E34" i="1" s="1"/>
  <c r="A35" i="1"/>
  <c r="E35" i="1" s="1"/>
  <c r="A36" i="1"/>
  <c r="E36" i="1" s="1"/>
  <c r="A37" i="1"/>
  <c r="E37" i="1" s="1"/>
  <c r="A38" i="1"/>
  <c r="E38" i="1" s="1"/>
  <c r="A39" i="1"/>
  <c r="E39" i="1" s="1"/>
  <c r="A40" i="1"/>
  <c r="E40" i="1" s="1"/>
  <c r="A41" i="1"/>
  <c r="E41" i="1" s="1"/>
  <c r="A42" i="1"/>
  <c r="E42" i="1" s="1"/>
  <c r="A43" i="1"/>
  <c r="E43" i="1" s="1"/>
  <c r="A44" i="1"/>
  <c r="E44" i="1" s="1"/>
  <c r="A45" i="1"/>
  <c r="E45" i="1" s="1"/>
  <c r="A46" i="1"/>
  <c r="E46" i="1" s="1"/>
  <c r="A47" i="1"/>
  <c r="E47" i="1" s="1"/>
  <c r="A48" i="1"/>
  <c r="E48" i="1" s="1"/>
  <c r="A49" i="1"/>
  <c r="E49" i="1" s="1"/>
  <c r="A50" i="1"/>
  <c r="E50" i="1" s="1"/>
  <c r="A51" i="1"/>
  <c r="E51" i="1" s="1"/>
  <c r="A52" i="1"/>
  <c r="E52" i="1" s="1"/>
  <c r="A53" i="1"/>
  <c r="E53" i="1" s="1"/>
  <c r="A54" i="1"/>
  <c r="E54" i="1" s="1"/>
  <c r="A55" i="1"/>
  <c r="E55" i="1" s="1"/>
  <c r="A56" i="1"/>
  <c r="E56" i="1" s="1"/>
  <c r="A57" i="1"/>
  <c r="E57" i="1" s="1"/>
  <c r="A58" i="1"/>
  <c r="E58" i="1" s="1"/>
  <c r="A59" i="1"/>
  <c r="E59" i="1" s="1"/>
  <c r="A60" i="1"/>
  <c r="E60" i="1" s="1"/>
  <c r="A61" i="1"/>
  <c r="E61" i="1" s="1"/>
  <c r="A62" i="1"/>
  <c r="E62" i="1" s="1"/>
  <c r="A63" i="1"/>
  <c r="E63" i="1" s="1"/>
  <c r="A64" i="1"/>
  <c r="E64" i="1" s="1"/>
  <c r="A65" i="1"/>
  <c r="E65" i="1" s="1"/>
  <c r="A66" i="1"/>
  <c r="E66" i="1" s="1"/>
  <c r="D2" i="1"/>
  <c r="W2" i="1" s="1"/>
  <c r="X2" i="1" s="1"/>
  <c r="A2" i="1"/>
  <c r="E2" i="1" s="1"/>
  <c r="B2" i="1"/>
  <c r="D25" i="2"/>
  <c r="D23" i="2"/>
  <c r="D26" i="2" s="1"/>
  <c r="D22" i="2"/>
  <c r="D18" i="2"/>
  <c r="D16" i="2"/>
  <c r="D24" i="2" s="1"/>
  <c r="C25" i="2"/>
  <c r="C22" i="2"/>
  <c r="B13" i="2"/>
  <c r="B22" i="2" s="1"/>
  <c r="C18" i="2"/>
  <c r="C16" i="2"/>
  <c r="C12" i="2"/>
  <c r="B18" i="2"/>
  <c r="B25" i="2"/>
  <c r="B24" i="2"/>
  <c r="B16" i="2"/>
  <c r="B12" i="2"/>
  <c r="B23" i="2" s="1"/>
  <c r="B26" i="2" s="1"/>
  <c r="B27" i="2" l="1"/>
  <c r="B28" i="2" s="1"/>
  <c r="C24" i="2"/>
  <c r="C27" i="2" s="1"/>
  <c r="C28" i="2" s="1"/>
  <c r="C23" i="2"/>
  <c r="C26" i="2" s="1"/>
  <c r="Z31" i="1"/>
  <c r="Z3" i="1"/>
  <c r="W66" i="1"/>
  <c r="X66" i="1" s="1"/>
  <c r="W62" i="1"/>
  <c r="X62" i="1" s="1"/>
  <c r="W58" i="1"/>
  <c r="X58" i="1" s="1"/>
  <c r="W54" i="1"/>
  <c r="X54" i="1" s="1"/>
  <c r="W50" i="1"/>
  <c r="X50" i="1" s="1"/>
  <c r="W46" i="1"/>
  <c r="X46" i="1" s="1"/>
  <c r="W42" i="1"/>
  <c r="X42" i="1" s="1"/>
  <c r="W38" i="1"/>
  <c r="X38" i="1" s="1"/>
  <c r="W34" i="1"/>
  <c r="X34" i="1" s="1"/>
  <c r="W30" i="1"/>
  <c r="X30" i="1" s="1"/>
  <c r="W26" i="1"/>
  <c r="X26" i="1" s="1"/>
  <c r="W22" i="1"/>
  <c r="X22" i="1" s="1"/>
  <c r="W18" i="1"/>
  <c r="X18" i="1" s="1"/>
  <c r="Y18" i="1" s="1"/>
  <c r="Z18" i="1" s="1"/>
  <c r="W14" i="1"/>
  <c r="X14" i="1" s="1"/>
  <c r="Y14" i="1" s="1"/>
  <c r="Z14" i="1" s="1"/>
  <c r="W10" i="1"/>
  <c r="X10" i="1" s="1"/>
  <c r="Y10" i="1" s="1"/>
  <c r="Z10" i="1" s="1"/>
  <c r="W6" i="1"/>
  <c r="X6" i="1" s="1"/>
  <c r="Y6" i="1" s="1"/>
  <c r="Z6" i="1" s="1"/>
  <c r="Z47" i="1"/>
  <c r="Z43" i="1"/>
  <c r="Z19" i="1"/>
  <c r="Z11" i="1"/>
  <c r="Z66" i="1"/>
  <c r="W65" i="1"/>
  <c r="X65" i="1" s="1"/>
  <c r="W61" i="1"/>
  <c r="X61" i="1" s="1"/>
  <c r="W57" i="1"/>
  <c r="X57" i="1" s="1"/>
  <c r="W53" i="1"/>
  <c r="X53" i="1" s="1"/>
  <c r="W49" i="1"/>
  <c r="X49" i="1" s="1"/>
  <c r="W45" i="1"/>
  <c r="X45" i="1" s="1"/>
  <c r="W41" i="1"/>
  <c r="X41" i="1" s="1"/>
  <c r="W37" i="1"/>
  <c r="X37" i="1" s="1"/>
  <c r="W33" i="1"/>
  <c r="X33" i="1" s="1"/>
  <c r="W29" i="1"/>
  <c r="X29" i="1" s="1"/>
  <c r="W25" i="1"/>
  <c r="X25" i="1" s="1"/>
  <c r="W21" i="1"/>
  <c r="X21" i="1" s="1"/>
  <c r="W17" i="1"/>
  <c r="X17" i="1" s="1"/>
  <c r="W13" i="1"/>
  <c r="X13" i="1" s="1"/>
  <c r="W9" i="1"/>
  <c r="X9" i="1" s="1"/>
  <c r="W5" i="1"/>
  <c r="X5" i="1" s="1"/>
  <c r="Y65" i="1"/>
  <c r="Z65" i="1" s="1"/>
  <c r="Y61" i="1"/>
  <c r="Z61" i="1" s="1"/>
  <c r="Y57" i="1"/>
  <c r="Z57" i="1" s="1"/>
  <c r="Y53" i="1"/>
  <c r="Z53" i="1" s="1"/>
  <c r="Y49" i="1"/>
  <c r="Z49" i="1" s="1"/>
  <c r="Y45" i="1"/>
  <c r="Z45" i="1" s="1"/>
  <c r="Y41" i="1"/>
  <c r="Z41" i="1" s="1"/>
  <c r="Y37" i="1"/>
  <c r="Z37" i="1" s="1"/>
  <c r="Y33" i="1"/>
  <c r="Z33" i="1" s="1"/>
  <c r="Y29" i="1"/>
  <c r="Z29" i="1" s="1"/>
  <c r="Y25" i="1"/>
  <c r="Z25" i="1" s="1"/>
  <c r="Y21" i="1"/>
  <c r="Z21" i="1" s="1"/>
  <c r="Y17" i="1"/>
  <c r="Z17" i="1" s="1"/>
  <c r="Y13" i="1"/>
  <c r="Z13" i="1" s="1"/>
  <c r="Y9" i="1"/>
  <c r="Z9" i="1" s="1"/>
  <c r="Y5" i="1"/>
  <c r="Z5" i="1" s="1"/>
  <c r="Y2" i="1"/>
  <c r="Z2" i="1" s="1"/>
  <c r="Y64" i="1"/>
  <c r="Z64" i="1" s="1"/>
  <c r="Y60" i="1"/>
  <c r="Z60" i="1" s="1"/>
  <c r="Y56" i="1"/>
  <c r="Z56" i="1" s="1"/>
  <c r="Y52" i="1"/>
  <c r="Z52" i="1" s="1"/>
  <c r="Y48" i="1"/>
  <c r="Z48" i="1" s="1"/>
  <c r="Y44" i="1"/>
  <c r="Z44" i="1" s="1"/>
  <c r="Y40" i="1"/>
  <c r="Z40" i="1" s="1"/>
  <c r="Y36" i="1"/>
  <c r="Z36" i="1" s="1"/>
  <c r="Y32" i="1"/>
  <c r="Z32" i="1" s="1"/>
  <c r="Y28" i="1"/>
  <c r="Z28" i="1" s="1"/>
  <c r="Y24" i="1"/>
  <c r="Z24" i="1" s="1"/>
  <c r="Y20" i="1"/>
  <c r="Z20" i="1" s="1"/>
  <c r="Y16" i="1"/>
  <c r="Z16" i="1" s="1"/>
  <c r="Y12" i="1"/>
  <c r="Z12" i="1" s="1"/>
  <c r="Y8" i="1"/>
  <c r="Z8" i="1" s="1"/>
  <c r="Y4" i="1"/>
  <c r="Z4" i="1" s="1"/>
  <c r="Y63" i="1"/>
  <c r="Z63" i="1" s="1"/>
  <c r="Y59" i="1"/>
  <c r="Z59" i="1" s="1"/>
  <c r="Y55" i="1"/>
  <c r="Z55" i="1" s="1"/>
  <c r="Y51" i="1"/>
  <c r="Z51" i="1" s="1"/>
  <c r="Y47" i="1"/>
  <c r="Y43" i="1"/>
  <c r="Y39" i="1"/>
  <c r="Z39" i="1" s="1"/>
  <c r="Y35" i="1"/>
  <c r="Z35" i="1" s="1"/>
  <c r="Y31" i="1"/>
  <c r="Y27" i="1"/>
  <c r="Z27" i="1" s="1"/>
  <c r="Y23" i="1"/>
  <c r="Z23" i="1" s="1"/>
  <c r="Y19" i="1"/>
  <c r="Y15" i="1"/>
  <c r="Z15" i="1" s="1"/>
  <c r="Y11" i="1"/>
  <c r="Y7" i="1"/>
  <c r="Z7" i="1" s="1"/>
  <c r="D27" i="2"/>
  <c r="D28" i="2" s="1"/>
  <c r="Y66" i="1"/>
  <c r="Y62" i="1"/>
  <c r="Z62" i="1" s="1"/>
  <c r="Y58" i="1"/>
  <c r="Z58" i="1" s="1"/>
  <c r="Y54" i="1"/>
  <c r="Z54" i="1" s="1"/>
  <c r="Y50" i="1"/>
  <c r="Z50" i="1" s="1"/>
  <c r="Y46" i="1"/>
  <c r="Z46" i="1" s="1"/>
  <c r="Y42" i="1"/>
  <c r="Z42" i="1" s="1"/>
  <c r="Y38" i="1"/>
  <c r="Z38" i="1" s="1"/>
  <c r="Y34" i="1"/>
  <c r="Z34" i="1" s="1"/>
  <c r="Y30" i="1"/>
  <c r="Z30" i="1" s="1"/>
  <c r="Y26" i="1"/>
  <c r="Z26" i="1" s="1"/>
  <c r="Y22" i="1"/>
  <c r="Z22" i="1" s="1"/>
</calcChain>
</file>

<file path=xl/comments1.xml><?xml version="1.0" encoding="utf-8"?>
<comments xmlns="http://schemas.openxmlformats.org/spreadsheetml/2006/main">
  <authors>
    <author>Jean Potvin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See "Hoerner example" for explanation</t>
        </r>
      </text>
    </comment>
  </commentList>
</comments>
</file>

<file path=xl/comments2.xml><?xml version="1.0" encoding="utf-8"?>
<comments xmlns="http://schemas.openxmlformats.org/spreadsheetml/2006/main">
  <authors>
    <author>Jean Potvin</author>
  </authors>
  <commentList>
    <comment ref="A26" authorId="0" shapeId="0">
      <text>
        <r>
          <rPr>
            <b/>
            <sz val="9"/>
            <color indexed="81"/>
            <rFont val="Tahoma"/>
            <family val="2"/>
          </rPr>
          <t>2nd square bracket</t>
        </r>
      </text>
    </comment>
  </commentList>
</comments>
</file>

<file path=xl/sharedStrings.xml><?xml version="1.0" encoding="utf-8"?>
<sst xmlns="http://schemas.openxmlformats.org/spreadsheetml/2006/main" count="203" uniqueCount="136">
  <si>
    <t>ID #</t>
  </si>
  <si>
    <t>Whale</t>
  </si>
  <si>
    <t>Species</t>
  </si>
  <si>
    <t>Total Length (m)</t>
  </si>
  <si>
    <t>Log10 TL (m)</t>
  </si>
  <si>
    <t>Mass per Unit Length</t>
  </si>
  <si>
    <t>Mass Based on TL</t>
  </si>
  <si>
    <t>Log Mass</t>
  </si>
  <si>
    <t>Sa Coeff (area/m)</t>
  </si>
  <si>
    <t>Surface Area (m2)</t>
  </si>
  <si>
    <t>Fluke Area (m)</t>
  </si>
  <si>
    <t>FA/L</t>
  </si>
  <si>
    <t>Chord Length (m)</t>
  </si>
  <si>
    <t>Maximum Diameter</t>
  </si>
  <si>
    <t>Fineness Ratio</t>
  </si>
  <si>
    <t>Special Notes</t>
  </si>
  <si>
    <t>bb180304-42</t>
  </si>
  <si>
    <t>Minke</t>
  </si>
  <si>
    <t>bb180304-45</t>
  </si>
  <si>
    <t>Speed messed up near end. Removed A series of flukebeats without speed.</t>
  </si>
  <si>
    <t>bp170907-41b</t>
  </si>
  <si>
    <t>Fin</t>
  </si>
  <si>
    <t>Gyros messed up. Using Accelerometer x-axis (Aw(:,1)).</t>
  </si>
  <si>
    <t>bp180828-44</t>
  </si>
  <si>
    <t>bw170813-44</t>
  </si>
  <si>
    <t>Blue</t>
  </si>
  <si>
    <t>yaxisgyro is slightly below zero, might want to re-center.</t>
  </si>
  <si>
    <t>bw170814-31</t>
  </si>
  <si>
    <t>One measurement removed for lack of accurate speed measure (assumed)</t>
  </si>
  <si>
    <t>bw170814-40</t>
  </si>
  <si>
    <t>bw170814-50</t>
  </si>
  <si>
    <t>bw170814-51</t>
  </si>
  <si>
    <t>bw170815-21</t>
  </si>
  <si>
    <t>bw170815-28</t>
  </si>
  <si>
    <t>bw170815-43</t>
  </si>
  <si>
    <t>bw170816-27</t>
  </si>
  <si>
    <t>bw170816-41</t>
  </si>
  <si>
    <t>bw170816-44</t>
  </si>
  <si>
    <t>bw170816-51</t>
  </si>
  <si>
    <t>bw180827-52</t>
  </si>
  <si>
    <t>bw180830-46</t>
  </si>
  <si>
    <t>bw180830-52b</t>
  </si>
  <si>
    <t>bw180904-44</t>
  </si>
  <si>
    <t>bw180904-48</t>
  </si>
  <si>
    <t>bw180905-53</t>
  </si>
  <si>
    <t>mn170703-40</t>
  </si>
  <si>
    <t>Humpback</t>
  </si>
  <si>
    <t xml:space="preserve">tough to see tail in image </t>
  </si>
  <si>
    <t>mn170807-40</t>
  </si>
  <si>
    <t>mn170807-41</t>
  </si>
  <si>
    <t>mn170808-42</t>
  </si>
  <si>
    <t>mn170809-41</t>
  </si>
  <si>
    <t>mn170809-43</t>
  </si>
  <si>
    <t>mn170809-44</t>
  </si>
  <si>
    <t>mn170809-50</t>
  </si>
  <si>
    <t>mn170809-51</t>
  </si>
  <si>
    <t>mn170810-30</t>
  </si>
  <si>
    <t>mn170810-40</t>
  </si>
  <si>
    <t>mn170810-42</t>
  </si>
  <si>
    <t>mn170815-10</t>
  </si>
  <si>
    <t>mn170817-30</t>
  </si>
  <si>
    <t>mn170817-43</t>
  </si>
  <si>
    <t>mn170817-50</t>
  </si>
  <si>
    <t>mn170817-51</t>
  </si>
  <si>
    <t>mn170908-44</t>
  </si>
  <si>
    <t>some of fluke is cut off from image</t>
  </si>
  <si>
    <t>mn180227-40</t>
  </si>
  <si>
    <t>mn180227-41</t>
  </si>
  <si>
    <t>Gyros messed up. Needed to use tag frame (Gt(:,2)) to account.</t>
  </si>
  <si>
    <t>mn180227-43</t>
  </si>
  <si>
    <t>Frequency/Speed graph looks unique. Not sure why.</t>
  </si>
  <si>
    <t>mn180227-44</t>
  </si>
  <si>
    <t>mn180227-46</t>
  </si>
  <si>
    <t>mn180228-47</t>
  </si>
  <si>
    <t>mn180302-27</t>
  </si>
  <si>
    <t>mn180302-47</t>
  </si>
  <si>
    <t>mn180831-11</t>
  </si>
  <si>
    <t>mn180831-20</t>
  </si>
  <si>
    <t>mn180831-30</t>
  </si>
  <si>
    <t>mn180831-44</t>
  </si>
  <si>
    <t>mn180906-40</t>
  </si>
  <si>
    <t>bb190224-52</t>
  </si>
  <si>
    <t>bb190224-48</t>
  </si>
  <si>
    <t>bb190225-54</t>
  </si>
  <si>
    <t>bb190225-55</t>
  </si>
  <si>
    <t>bb190226-56</t>
  </si>
  <si>
    <t>bb190226-53</t>
  </si>
  <si>
    <t>bb190228-18</t>
  </si>
  <si>
    <t>bb190228-52</t>
  </si>
  <si>
    <t>bb190228-55</t>
  </si>
  <si>
    <t>bb190302-48</t>
  </si>
  <si>
    <t>bb190302-52</t>
  </si>
  <si>
    <t>bb190309-52</t>
  </si>
  <si>
    <t>Hoerner's equation obtained by correlating wind tunnel test data for the R-100 airship . See Hoerner (1962) and Blevins (1983).</t>
  </si>
  <si>
    <t>User input in yellow-shaded cells</t>
  </si>
  <si>
    <t>species</t>
  </si>
  <si>
    <t>body size   L_bod</t>
  </si>
  <si>
    <t>Maximum body diameter w_max</t>
  </si>
  <si>
    <t>kinematic viscosity "nu"</t>
  </si>
  <si>
    <t>mass density of seawater "rho"</t>
  </si>
  <si>
    <t>Calculations</t>
  </si>
  <si>
    <t>All units in metric</t>
  </si>
  <si>
    <t>Hoerner's model tracks cetacean drag VS Reynolds number well enough - see diagram "vs CFD"</t>
  </si>
  <si>
    <t>w_max/L_bod</t>
  </si>
  <si>
    <t>blue</t>
  </si>
  <si>
    <t>Reynolds number</t>
  </si>
  <si>
    <t>swimming speed  U</t>
  </si>
  <si>
    <t>Assumes turbulent boundary layer all over the body. Approximation valid for the most part with dolphins - see Reiderberger and Rist (2011)</t>
  </si>
  <si>
    <t>F-twidle = correction factor for the undulating body. Here we will set it = 1 for rigid body simulation (which is the point of your paper)</t>
  </si>
  <si>
    <t>F-twidle</t>
  </si>
  <si>
    <t>drag coefficient C_D</t>
  </si>
  <si>
    <t>Pressure drag factor</t>
  </si>
  <si>
    <t xml:space="preserve">drag force </t>
  </si>
  <si>
    <t>wetted body area (Fish 1993)</t>
  </si>
  <si>
    <t>bodt mass</t>
  </si>
  <si>
    <t>Approximation: Uses formula by Fish JEB 1993 to estimate wetted body area from knowing body mass</t>
  </si>
  <si>
    <t>rho</t>
  </si>
  <si>
    <t>nu</t>
  </si>
  <si>
    <t>q</t>
  </si>
  <si>
    <t>speed U</t>
  </si>
  <si>
    <t>w_max/TL</t>
  </si>
  <si>
    <t>friction drag 1st bracket</t>
  </si>
  <si>
    <t>pressure drag coef 2nd bracket</t>
  </si>
  <si>
    <t>Reynolds #</t>
  </si>
  <si>
    <t>F_twidle</t>
  </si>
  <si>
    <t>Drag force (N)</t>
  </si>
  <si>
    <t>q = 0.5 rho U^2</t>
  </si>
  <si>
    <t>CFD C_D</t>
  </si>
  <si>
    <t>Model 1   "blue"</t>
  </si>
  <si>
    <t>Blue Whale 22m</t>
  </si>
  <si>
    <t>Model 2 scaled-up "sei"</t>
  </si>
  <si>
    <t>Model 3 scaled-up "minke"</t>
  </si>
  <si>
    <t>Model 1  "Big"  16m</t>
  </si>
  <si>
    <t>Model 2   "small"  14m</t>
  </si>
  <si>
    <t>CFD results</t>
  </si>
  <si>
    <t>minke model for CFD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</si>
</sst>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2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0" fontId="18" fillId="0" borderId="0" xfId="0" applyFont="1"/>
    <xf numFmtId="0" fontId="18" fillId="33" borderId="0" xfId="0" applyFont="1" applyFill="1"/>
    <xf numFmtId="0" fontId="0" fillId="33" borderId="0" xfId="0" applyFill="1"/>
    <xf numFmtId="0" fontId="0" fillId="33" borderId="10" xfId="0" applyFill="1" applyBorder="1"/>
    <xf numFmtId="0" fontId="16" fillId="34" borderId="0" xfId="0" applyFont="1" applyFill="1"/>
    <xf numFmtId="0" fontId="0" fillId="0" borderId="0" xfId="0" applyFont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3" borderId="0" xfId="0" applyFill="1" applyAlignment="1">
      <alignment wrapText="1"/>
    </xf>
    <xf numFmtId="0" fontId="0" fillId="0" borderId="0" xfId="0" applyAlignment="1">
      <alignment wrapText="1"/>
    </xf>
    <xf numFmtId="11" fontId="0" fillId="0" borderId="0" xfId="0" applyNumberFormat="1" applyAlignment="1">
      <alignment wrapText="1"/>
    </xf>
    <xf numFmtId="11" fontId="0" fillId="0" borderId="0" xfId="0" applyNumberFormat="1"/>
    <xf numFmtId="11" fontId="0" fillId="36" borderId="0" xfId="0" applyNumberFormat="1" applyFill="1"/>
    <xf numFmtId="11" fontId="0" fillId="35" borderId="0" xfId="0" applyNumberFormat="1" applyFill="1"/>
    <xf numFmtId="11" fontId="0" fillId="37" borderId="0" xfId="0" applyNumberFormat="1" applyFill="1"/>
    <xf numFmtId="0" fontId="0" fillId="0" borderId="0" xfId="0" applyFill="1"/>
    <xf numFmtId="0" fontId="0" fillId="0" borderId="12" xfId="0" applyBorder="1"/>
    <xf numFmtId="0" fontId="0" fillId="0" borderId="12" xfId="0" applyFill="1" applyBorder="1"/>
    <xf numFmtId="0" fontId="0" fillId="0" borderId="13" xfId="0" applyFill="1" applyBorder="1"/>
    <xf numFmtId="0" fontId="0" fillId="0" borderId="14" xfId="0" applyBorder="1"/>
    <xf numFmtId="0" fontId="0" fillId="0" borderId="0" xfId="0" applyBorder="1"/>
    <xf numFmtId="11" fontId="0" fillId="0" borderId="0" xfId="0" applyNumberForma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11" fontId="0" fillId="0" borderId="17" xfId="0" applyNumberFormat="1" applyBorder="1"/>
    <xf numFmtId="0" fontId="0" fillId="0" borderId="18" xfId="0" applyBorder="1"/>
    <xf numFmtId="0" fontId="20" fillId="0" borderId="11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 i="0" baseline="0">
                <a:solidFill>
                  <a:schemeClr val="tx1"/>
                </a:solidFill>
              </a:rPr>
              <a:t>Drag coefficient vs. Reynolds number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32895888013999"/>
          <c:y val="0.13550278437417546"/>
          <c:w val="0.76401137357830273"/>
          <c:h val="0.50949936813453878"/>
        </c:manualLayout>
      </c:layout>
      <c:scatterChart>
        <c:scatterStyle val="lineMarker"/>
        <c:varyColors val="0"/>
        <c:ser>
          <c:idx val="0"/>
          <c:order val="0"/>
          <c:tx>
            <c:v>blue whales - Hoerner model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'Case 2mps'!$W$6:$W$23</c:f>
              <c:numCache>
                <c:formatCode>0.00E+00</c:formatCode>
                <c:ptCount val="18"/>
                <c:pt idx="0">
                  <c:v>37966386.554621853</c:v>
                </c:pt>
                <c:pt idx="1">
                  <c:v>37327731.092436984</c:v>
                </c:pt>
                <c:pt idx="2">
                  <c:v>37865546.218487404</c:v>
                </c:pt>
                <c:pt idx="3">
                  <c:v>38235294.117647067</c:v>
                </c:pt>
                <c:pt idx="4">
                  <c:v>34789915.966386557</c:v>
                </c:pt>
                <c:pt idx="5">
                  <c:v>37899159.663865551</c:v>
                </c:pt>
                <c:pt idx="6">
                  <c:v>35445378.15126051</c:v>
                </c:pt>
                <c:pt idx="7">
                  <c:v>36941176.470588244</c:v>
                </c:pt>
                <c:pt idx="8">
                  <c:v>37831932.77310925</c:v>
                </c:pt>
                <c:pt idx="9">
                  <c:v>40537815.126050428</c:v>
                </c:pt>
                <c:pt idx="10">
                  <c:v>36588235.294117652</c:v>
                </c:pt>
                <c:pt idx="11">
                  <c:v>38537815.126050428</c:v>
                </c:pt>
                <c:pt idx="12">
                  <c:v>39647058.823529415</c:v>
                </c:pt>
                <c:pt idx="13">
                  <c:v>32386554.621848743</c:v>
                </c:pt>
                <c:pt idx="14">
                  <c:v>36941176.470588244</c:v>
                </c:pt>
                <c:pt idx="15">
                  <c:v>42319327.731092446</c:v>
                </c:pt>
                <c:pt idx="16">
                  <c:v>38369747.89915967</c:v>
                </c:pt>
                <c:pt idx="17">
                  <c:v>41159663.865546219</c:v>
                </c:pt>
              </c:numCache>
            </c:numRef>
          </c:xVal>
          <c:yVal>
            <c:numRef>
              <c:f>'Case 2mps'!$Y$6:$Y$23</c:f>
              <c:numCache>
                <c:formatCode>General</c:formatCode>
                <c:ptCount val="18"/>
                <c:pt idx="0">
                  <c:v>2.1950915775578554E-3</c:v>
                </c:pt>
                <c:pt idx="1">
                  <c:v>2.3713751914742633E-3</c:v>
                </c:pt>
                <c:pt idx="2">
                  <c:v>2.3770770207623983E-3</c:v>
                </c:pt>
                <c:pt idx="3">
                  <c:v>2.4046403497050084E-3</c:v>
                </c:pt>
                <c:pt idx="4">
                  <c:v>2.2337873155301407E-3</c:v>
                </c:pt>
                <c:pt idx="5">
                  <c:v>2.3551406220927414E-3</c:v>
                </c:pt>
                <c:pt idx="6">
                  <c:v>2.3938495292085363E-3</c:v>
                </c:pt>
                <c:pt idx="7">
                  <c:v>2.3834331598559079E-3</c:v>
                </c:pt>
                <c:pt idx="8">
                  <c:v>2.4052076543889618E-3</c:v>
                </c:pt>
                <c:pt idx="9">
                  <c:v>2.3286308568737182E-3</c:v>
                </c:pt>
                <c:pt idx="10">
                  <c:v>2.3834481421053993E-3</c:v>
                </c:pt>
                <c:pt idx="11">
                  <c:v>2.3686947997868216E-3</c:v>
                </c:pt>
                <c:pt idx="12">
                  <c:v>2.4051662542734051E-3</c:v>
                </c:pt>
                <c:pt idx="13">
                  <c:v>2.4473596444714541E-3</c:v>
                </c:pt>
                <c:pt idx="14">
                  <c:v>2.3794283479187236E-3</c:v>
                </c:pt>
                <c:pt idx="15">
                  <c:v>2.2950798753593781E-3</c:v>
                </c:pt>
                <c:pt idx="16">
                  <c:v>2.3588117340141218E-3</c:v>
                </c:pt>
                <c:pt idx="17">
                  <c:v>2.3086851191224107E-3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A6-49F0-B574-2D646E553488}"/>
            </c:ext>
          </c:extLst>
        </c:ser>
        <c:ser>
          <c:idx val="1"/>
          <c:order val="1"/>
          <c:tx>
            <c:v>humpback whale - Hoerner model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'Case 2mps'!$W$24:$W$54</c:f>
              <c:numCache>
                <c:formatCode>0.00E+00</c:formatCode>
                <c:ptCount val="31"/>
                <c:pt idx="0">
                  <c:v>16974789.915966388</c:v>
                </c:pt>
                <c:pt idx="1">
                  <c:v>17546218.487394959</c:v>
                </c:pt>
                <c:pt idx="2">
                  <c:v>20453781.512605045</c:v>
                </c:pt>
                <c:pt idx="3">
                  <c:v>13815126.050420171</c:v>
                </c:pt>
                <c:pt idx="4">
                  <c:v>14789915.966386558</c:v>
                </c:pt>
                <c:pt idx="5">
                  <c:v>17142857.142857146</c:v>
                </c:pt>
                <c:pt idx="6">
                  <c:v>21394957.983193282</c:v>
                </c:pt>
                <c:pt idx="7">
                  <c:v>19563025.210084036</c:v>
                </c:pt>
                <c:pt idx="8">
                  <c:v>17731092.436974794</c:v>
                </c:pt>
                <c:pt idx="9">
                  <c:v>24806722.689075634</c:v>
                </c:pt>
                <c:pt idx="10">
                  <c:v>11882352.941176472</c:v>
                </c:pt>
                <c:pt idx="11">
                  <c:v>16436974.789915968</c:v>
                </c:pt>
                <c:pt idx="12">
                  <c:v>20521008.40336135</c:v>
                </c:pt>
                <c:pt idx="13">
                  <c:v>19647058.823529415</c:v>
                </c:pt>
                <c:pt idx="14">
                  <c:v>20117647.058823533</c:v>
                </c:pt>
                <c:pt idx="15">
                  <c:v>22067226.890756305</c:v>
                </c:pt>
                <c:pt idx="16">
                  <c:v>17815126.050420169</c:v>
                </c:pt>
                <c:pt idx="17">
                  <c:v>24773109.243697483</c:v>
                </c:pt>
                <c:pt idx="18">
                  <c:v>17471060.62184874</c:v>
                </c:pt>
                <c:pt idx="19">
                  <c:v>20149174.033613447</c:v>
                </c:pt>
                <c:pt idx="20">
                  <c:v>16815652.487394962</c:v>
                </c:pt>
                <c:pt idx="21">
                  <c:v>19207101.37815126</c:v>
                </c:pt>
                <c:pt idx="22">
                  <c:v>17918707.697478995</c:v>
                </c:pt>
                <c:pt idx="23">
                  <c:v>15838407.660504203</c:v>
                </c:pt>
                <c:pt idx="24">
                  <c:v>19125097.697478995</c:v>
                </c:pt>
                <c:pt idx="25">
                  <c:v>19091279.731092442</c:v>
                </c:pt>
                <c:pt idx="26">
                  <c:v>21731092.436974794</c:v>
                </c:pt>
                <c:pt idx="27">
                  <c:v>20806722.689075634</c:v>
                </c:pt>
                <c:pt idx="28">
                  <c:v>13142857.142857146</c:v>
                </c:pt>
                <c:pt idx="29">
                  <c:v>22016806.722689077</c:v>
                </c:pt>
                <c:pt idx="30">
                  <c:v>16789915.966386557</c:v>
                </c:pt>
              </c:numCache>
            </c:numRef>
          </c:xVal>
          <c:yVal>
            <c:numRef>
              <c:f>'Case 2mps'!$Y$24:$Y$54</c:f>
              <c:numCache>
                <c:formatCode>General</c:formatCode>
                <c:ptCount val="31"/>
                <c:pt idx="0">
                  <c:v>2.5785265933875026E-3</c:v>
                </c:pt>
                <c:pt idx="1">
                  <c:v>2.9855797518525237E-3</c:v>
                </c:pt>
                <c:pt idx="2">
                  <c:v>2.8675979465601193E-3</c:v>
                </c:pt>
                <c:pt idx="3">
                  <c:v>3.3457367528091247E-3</c:v>
                </c:pt>
                <c:pt idx="4">
                  <c:v>3.1714651176341932E-3</c:v>
                </c:pt>
                <c:pt idx="5">
                  <c:v>3.0833735401148421E-3</c:v>
                </c:pt>
                <c:pt idx="6">
                  <c:v>2.9765368596685756E-3</c:v>
                </c:pt>
                <c:pt idx="7">
                  <c:v>3.0633098668330109E-3</c:v>
                </c:pt>
                <c:pt idx="8">
                  <c:v>3.0047371500280819E-3</c:v>
                </c:pt>
                <c:pt idx="9">
                  <c:v>2.8618217639172412E-3</c:v>
                </c:pt>
                <c:pt idx="10">
                  <c:v>3.2918925279924313E-3</c:v>
                </c:pt>
                <c:pt idx="11">
                  <c:v>3.0418550825094641E-3</c:v>
                </c:pt>
                <c:pt idx="12">
                  <c:v>3.0970185058212824E-3</c:v>
                </c:pt>
                <c:pt idx="13">
                  <c:v>3.2008426140905958E-3</c:v>
                </c:pt>
                <c:pt idx="14">
                  <c:v>3.0219047390060436E-3</c:v>
                </c:pt>
                <c:pt idx="15">
                  <c:v>2.8487753895662872E-3</c:v>
                </c:pt>
                <c:pt idx="16">
                  <c:v>3.2081156092911077E-3</c:v>
                </c:pt>
                <c:pt idx="17">
                  <c:v>2.3907622672952127E-3</c:v>
                </c:pt>
                <c:pt idx="18">
                  <c:v>3.2520450386070163E-3</c:v>
                </c:pt>
                <c:pt idx="19">
                  <c:v>3.0586450612434166E-3</c:v>
                </c:pt>
                <c:pt idx="20">
                  <c:v>3.1026717865193106E-3</c:v>
                </c:pt>
                <c:pt idx="21">
                  <c:v>3.1787950423608001E-3</c:v>
                </c:pt>
                <c:pt idx="22">
                  <c:v>3.1235739275709698E-3</c:v>
                </c:pt>
                <c:pt idx="23">
                  <c:v>3.1704839232454892E-3</c:v>
                </c:pt>
                <c:pt idx="24">
                  <c:v>3.0264077063503758E-3</c:v>
                </c:pt>
                <c:pt idx="25">
                  <c:v>3.0370225641005635E-3</c:v>
                </c:pt>
                <c:pt idx="26">
                  <c:v>2.9545967557013447E-3</c:v>
                </c:pt>
                <c:pt idx="27">
                  <c:v>2.8774129038412915E-3</c:v>
                </c:pt>
                <c:pt idx="28">
                  <c:v>3.1090787927878566E-3</c:v>
                </c:pt>
                <c:pt idx="29">
                  <c:v>2.9098798277540812E-3</c:v>
                </c:pt>
                <c:pt idx="30">
                  <c:v>3.1515096380675101E-3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A6-49F0-B574-2D646E553488}"/>
            </c:ext>
          </c:extLst>
        </c:ser>
        <c:ser>
          <c:idx val="2"/>
          <c:order val="2"/>
          <c:tx>
            <c:v>blue whale 22m CFD (3 models)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'Case 2mps'!$G$69:$G$71</c:f>
              <c:numCache>
                <c:formatCode>0.00E+00</c:formatCode>
                <c:ptCount val="3"/>
                <c:pt idx="0">
                  <c:v>36974789.915966392</c:v>
                </c:pt>
                <c:pt idx="1">
                  <c:v>36974789.915966392</c:v>
                </c:pt>
                <c:pt idx="2">
                  <c:v>36974789.915966392</c:v>
                </c:pt>
              </c:numCache>
            </c:numRef>
          </c:xVal>
          <c:yVal>
            <c:numRef>
              <c:f>'Case 2mps'!$H$69:$H$71</c:f>
              <c:numCache>
                <c:formatCode>General</c:formatCode>
                <c:ptCount val="3"/>
                <c:pt idx="0">
                  <c:v>2.335237580141748E-3</c:v>
                </c:pt>
                <c:pt idx="1">
                  <c:v>2.6603896183505582E-3</c:v>
                </c:pt>
                <c:pt idx="2">
                  <c:v>3.0226564713661066E-3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A6-49F0-B574-2D646E553488}"/>
            </c:ext>
          </c:extLst>
        </c:ser>
        <c:ser>
          <c:idx val="3"/>
          <c:order val="3"/>
          <c:tx>
            <c:v>humpback 16m CFD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xVal>
            <c:numRef>
              <c:f>'Case 2mps'!$G$72</c:f>
              <c:numCache>
                <c:formatCode>0.00E+00</c:formatCode>
                <c:ptCount val="1"/>
                <c:pt idx="0">
                  <c:v>26890756.302521009</c:v>
                </c:pt>
              </c:numCache>
            </c:numRef>
          </c:xVal>
          <c:yVal>
            <c:numRef>
              <c:f>'Case 2mps'!$H$72</c:f>
              <c:numCache>
                <c:formatCode>General</c:formatCode>
                <c:ptCount val="1"/>
                <c:pt idx="0">
                  <c:v>3.4787128024253099E-3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A6-49F0-B574-2D646E553488}"/>
            </c:ext>
          </c:extLst>
        </c:ser>
        <c:ser>
          <c:idx val="4"/>
          <c:order val="4"/>
          <c:tx>
            <c:v>humpback 14m CFD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xVal>
            <c:numRef>
              <c:f>'Case 2mps'!$G$73</c:f>
              <c:numCache>
                <c:formatCode>0.00E+00</c:formatCode>
                <c:ptCount val="1"/>
                <c:pt idx="0">
                  <c:v>24504201.680672269</c:v>
                </c:pt>
              </c:numCache>
            </c:numRef>
          </c:xVal>
          <c:yVal>
            <c:numRef>
              <c:f>'Case 2mps'!$H$73</c:f>
              <c:numCache>
                <c:formatCode>General</c:formatCode>
                <c:ptCount val="1"/>
                <c:pt idx="0">
                  <c:v>3.8481017643057771E-3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DA6-49F0-B574-2D646E553488}"/>
            </c:ext>
          </c:extLst>
        </c:ser>
        <c:ser>
          <c:idx val="5"/>
          <c:order val="5"/>
          <c:tx>
            <c:v>minke whale - Hoerner model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'Case 2mps'!$W$55:$W$66</c:f>
              <c:numCache>
                <c:formatCode>0.00E+00</c:formatCode>
                <c:ptCount val="12"/>
                <c:pt idx="0">
                  <c:v>7630252.1008403376</c:v>
                </c:pt>
                <c:pt idx="1">
                  <c:v>9680672.2689075638</c:v>
                </c:pt>
                <c:pt idx="2">
                  <c:v>13378151.260504203</c:v>
                </c:pt>
                <c:pt idx="3">
                  <c:v>14773109.243697479</c:v>
                </c:pt>
                <c:pt idx="4">
                  <c:v>10974789.915966388</c:v>
                </c:pt>
                <c:pt idx="5">
                  <c:v>11025210.084033614</c:v>
                </c:pt>
                <c:pt idx="6">
                  <c:v>10033613.445378153</c:v>
                </c:pt>
                <c:pt idx="7">
                  <c:v>14235294.117647061</c:v>
                </c:pt>
                <c:pt idx="8">
                  <c:v>11865546.218487397</c:v>
                </c:pt>
                <c:pt idx="9">
                  <c:v>14487394.957983194</c:v>
                </c:pt>
                <c:pt idx="10">
                  <c:v>13596638.655462187</c:v>
                </c:pt>
                <c:pt idx="11">
                  <c:v>12033613.445378153</c:v>
                </c:pt>
              </c:numCache>
            </c:numRef>
          </c:xVal>
          <c:yVal>
            <c:numRef>
              <c:f>'Case 2mps'!$Y$55:$Y$66</c:f>
              <c:numCache>
                <c:formatCode>General</c:formatCode>
                <c:ptCount val="12"/>
                <c:pt idx="0">
                  <c:v>3.6147847029976378E-3</c:v>
                </c:pt>
                <c:pt idx="1">
                  <c:v>3.348319122171759E-3</c:v>
                </c:pt>
                <c:pt idx="2">
                  <c:v>3.0142113171492948E-3</c:v>
                </c:pt>
                <c:pt idx="3">
                  <c:v>2.9691352855976895E-3</c:v>
                </c:pt>
                <c:pt idx="4">
                  <c:v>3.1432404059096256E-3</c:v>
                </c:pt>
                <c:pt idx="5">
                  <c:v>3.213305488214122E-3</c:v>
                </c:pt>
                <c:pt idx="6">
                  <c:v>3.3251482769277156E-3</c:v>
                </c:pt>
                <c:pt idx="7">
                  <c:v>3.0367508140543603E-3</c:v>
                </c:pt>
                <c:pt idx="8">
                  <c:v>3.1757619026482778E-3</c:v>
                </c:pt>
                <c:pt idx="9">
                  <c:v>3.0821668870370717E-3</c:v>
                </c:pt>
                <c:pt idx="10">
                  <c:v>3.1416669663991569E-3</c:v>
                </c:pt>
                <c:pt idx="11">
                  <c:v>3.0160804099467245E-3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E8-47CB-98CA-274FF6AE3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779992"/>
        <c:axId val="427776056"/>
      </c:scatterChart>
      <c:valAx>
        <c:axId val="427779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776056"/>
        <c:crosses val="autoZero"/>
        <c:crossBetween val="midCat"/>
      </c:valAx>
      <c:valAx>
        <c:axId val="427776056"/>
        <c:scaling>
          <c:orientation val="minMax"/>
          <c:max val="4.000000000000001E-3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779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9474411492955907E-2"/>
          <c:y val="0.76058159396742075"/>
          <c:w val="0.77222656159115599"/>
          <c:h val="0.111791416565289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g"/><Relationship Id="rId1" Type="http://schemas.openxmlformats.org/officeDocument/2006/relationships/image" Target="../media/image3.png"/><Relationship Id="rId5" Type="http://schemas.openxmlformats.org/officeDocument/2006/relationships/image" Target="../media/image7.jpeg"/><Relationship Id="rId4" Type="http://schemas.openxmlformats.org/officeDocument/2006/relationships/image" Target="../media/image6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521970</xdr:colOff>
      <xdr:row>7</xdr:row>
      <xdr:rowOff>22860</xdr:rowOff>
    </xdr:from>
    <xdr:to>
      <xdr:col>23</xdr:col>
      <xdr:colOff>45720</xdr:colOff>
      <xdr:row>31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2B95B2-6333-462D-98FE-1831076135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323849</xdr:colOff>
      <xdr:row>5</xdr:row>
      <xdr:rowOff>76199</xdr:rowOff>
    </xdr:from>
    <xdr:to>
      <xdr:col>19</xdr:col>
      <xdr:colOff>428626</xdr:colOff>
      <xdr:row>8</xdr:row>
      <xdr:rowOff>47624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173AA2-3CCC-4BD3-9848-87071F64F9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39049" y="342899"/>
          <a:ext cx="4371977" cy="77152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175260</xdr:colOff>
          <xdr:row>6</xdr:row>
          <xdr:rowOff>83820</xdr:rowOff>
        </xdr:from>
        <xdr:to>
          <xdr:col>12</xdr:col>
          <xdr:colOff>0</xdr:colOff>
          <xdr:row>7</xdr:row>
          <xdr:rowOff>213360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505709E4-E8D4-425D-B200-2E534EB446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590550</xdr:colOff>
      <xdr:row>1</xdr:row>
      <xdr:rowOff>47625</xdr:rowOff>
    </xdr:from>
    <xdr:to>
      <xdr:col>10</xdr:col>
      <xdr:colOff>414279</xdr:colOff>
      <xdr:row>32</xdr:row>
      <xdr:rowOff>104530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74DB7B9-B832-473B-9993-278A94D1AC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" y="238125"/>
          <a:ext cx="5919729" cy="596240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6</xdr:row>
      <xdr:rowOff>0</xdr:rowOff>
    </xdr:from>
    <xdr:to>
      <xdr:col>18</xdr:col>
      <xdr:colOff>302260</xdr:colOff>
      <xdr:row>11</xdr:row>
      <xdr:rowOff>161866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A63B3D6-D50C-4C1B-9711-3BF793AEB583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5200" y="1143000"/>
          <a:ext cx="3959860" cy="111436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14</xdr:row>
      <xdr:rowOff>0</xdr:rowOff>
    </xdr:from>
    <xdr:to>
      <xdr:col>21</xdr:col>
      <xdr:colOff>457200</xdr:colOff>
      <xdr:row>22</xdr:row>
      <xdr:rowOff>189865</xdr:rowOff>
    </xdr:to>
    <xdr:pic>
      <xdr:nvPicPr>
        <xdr:cNvPr id="8" name="Picture 7" descr="C:\Users\Matthew\AppData\Local\Microsoft\Windows\INetCache\Content.MSO\276A6197.tmp">
          <a:extLst>
            <a:ext uri="{FF2B5EF4-FFF2-40B4-BE49-F238E27FC236}">
              <a16:creationId xmlns:a16="http://schemas.microsoft.com/office/drawing/2014/main" id="{57A4FF9F-21A2-4AA6-9AFD-624586B514AF}"/>
            </a:ext>
          </a:extLst>
        </xdr:cNvPr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2667000"/>
          <a:ext cx="5943600" cy="171386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0</xdr:colOff>
      <xdr:row>25</xdr:row>
      <xdr:rowOff>0</xdr:rowOff>
    </xdr:from>
    <xdr:to>
      <xdr:col>17</xdr:col>
      <xdr:colOff>246684</xdr:colOff>
      <xdr:row>31</xdr:row>
      <xdr:rowOff>133350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953BA66-561E-4919-992D-BFD109C171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7315200" y="4762500"/>
          <a:ext cx="3294684" cy="127635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</xdr:row>
      <xdr:rowOff>114300</xdr:rowOff>
    </xdr:from>
    <xdr:to>
      <xdr:col>23</xdr:col>
      <xdr:colOff>552450</xdr:colOff>
      <xdr:row>12</xdr:row>
      <xdr:rowOff>184203</xdr:rowOff>
    </xdr:to>
    <xdr:pic>
      <xdr:nvPicPr>
        <xdr:cNvPr id="10" name="Picture 9" descr="Image result for R-100 blimp">
          <a:extLst>
            <a:ext uri="{FF2B5EF4-FFF2-40B4-BE49-F238E27FC236}">
              <a16:creationId xmlns:a16="http://schemas.microsoft.com/office/drawing/2014/main" id="{4F995C78-5F58-4061-BB25-97C78DC745B1}"/>
            </a:ext>
          </a:extLst>
        </xdr:cNvPr>
        <xdr:cNvPicPr/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685800"/>
          <a:ext cx="2990850" cy="178440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2.xml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92"/>
  <sheetViews>
    <sheetView tabSelected="1" topLeftCell="G1" workbookViewId="0">
      <selection activeCell="I2" sqref="I2"/>
    </sheetView>
  </sheetViews>
  <sheetFormatPr defaultRowHeight="14.4" x14ac:dyDescent="0.3"/>
  <cols>
    <col min="1" max="1" width="9.109375" style="3"/>
    <col min="2" max="2" width="11" style="3" bestFit="1" customWidth="1"/>
    <col min="3" max="4" width="11" style="3" customWidth="1"/>
    <col min="5" max="5" width="15" customWidth="1"/>
    <col min="6" max="6" width="26.44140625" customWidth="1"/>
    <col min="12" max="12" width="17.6640625" customWidth="1"/>
    <col min="14" max="14" width="20.33203125" customWidth="1"/>
    <col min="15" max="15" width="20.44140625" customWidth="1"/>
    <col min="16" max="16" width="14.44140625" customWidth="1"/>
    <col min="19" max="19" width="17.33203125" customWidth="1"/>
    <col min="21" max="22" width="13.109375" customWidth="1"/>
    <col min="23" max="23" width="13.109375" style="13" customWidth="1"/>
    <col min="24" max="26" width="13.109375" customWidth="1"/>
  </cols>
  <sheetData>
    <row r="1" spans="1:27" s="11" customFormat="1" ht="43.2" x14ac:dyDescent="0.3">
      <c r="A1" s="10" t="s">
        <v>116</v>
      </c>
      <c r="B1" s="10" t="s">
        <v>117</v>
      </c>
      <c r="C1" s="10" t="s">
        <v>124</v>
      </c>
      <c r="D1" s="10" t="s">
        <v>119</v>
      </c>
      <c r="E1" s="11" t="s">
        <v>118</v>
      </c>
      <c r="F1" s="11" t="s">
        <v>0</v>
      </c>
      <c r="G1" s="11" t="s">
        <v>1</v>
      </c>
      <c r="H1" s="11" t="s">
        <v>2</v>
      </c>
      <c r="I1" s="11" t="s">
        <v>3</v>
      </c>
      <c r="J1" s="11" t="s">
        <v>4</v>
      </c>
      <c r="K1" s="11" t="s">
        <v>5</v>
      </c>
      <c r="L1" s="11" t="s">
        <v>6</v>
      </c>
      <c r="M1" s="11" t="s">
        <v>7</v>
      </c>
      <c r="N1" s="11" t="s">
        <v>8</v>
      </c>
      <c r="O1" s="11" t="s">
        <v>9</v>
      </c>
      <c r="P1" s="11" t="s">
        <v>10</v>
      </c>
      <c r="Q1" s="11" t="s">
        <v>11</v>
      </c>
      <c r="R1" s="11" t="s">
        <v>12</v>
      </c>
      <c r="S1" s="11" t="s">
        <v>13</v>
      </c>
      <c r="T1" s="11" t="s">
        <v>14</v>
      </c>
      <c r="U1" s="11" t="s">
        <v>120</v>
      </c>
      <c r="V1" s="11" t="s">
        <v>122</v>
      </c>
      <c r="W1" s="12" t="s">
        <v>105</v>
      </c>
      <c r="X1" s="11" t="s">
        <v>121</v>
      </c>
      <c r="Y1" s="11" t="s">
        <v>110</v>
      </c>
      <c r="Z1" s="11" t="s">
        <v>125</v>
      </c>
      <c r="AA1" s="11" t="s">
        <v>15</v>
      </c>
    </row>
    <row r="2" spans="1:27" x14ac:dyDescent="0.3">
      <c r="A2" s="3">
        <f>1025</f>
        <v>1025</v>
      </c>
      <c r="B2" s="3">
        <f>1.19*(10^(-6))</f>
        <v>1.1899999999999998E-6</v>
      </c>
      <c r="C2" s="3">
        <f>1</f>
        <v>1</v>
      </c>
      <c r="D2" s="3">
        <f>2</f>
        <v>2</v>
      </c>
      <c r="E2">
        <f t="shared" ref="E2:E66" si="0">0.5*A2*(D2^2)</f>
        <v>2050</v>
      </c>
      <c r="F2">
        <v>5</v>
      </c>
      <c r="G2" t="s">
        <v>16</v>
      </c>
      <c r="H2" t="s">
        <v>17</v>
      </c>
      <c r="I2">
        <v>8.0394576559999997</v>
      </c>
      <c r="J2">
        <v>0.90522675200000002</v>
      </c>
      <c r="K2">
        <v>825</v>
      </c>
      <c r="L2">
        <v>6632.5525660000003</v>
      </c>
      <c r="M2">
        <v>3.821680701</v>
      </c>
      <c r="N2">
        <v>3.5</v>
      </c>
      <c r="O2">
        <v>28.138101800000001</v>
      </c>
      <c r="P2">
        <v>1.109</v>
      </c>
      <c r="Q2">
        <v>0.13794462853751499</v>
      </c>
      <c r="R2">
        <v>0.734559658</v>
      </c>
      <c r="S2">
        <v>1.4243546460000001</v>
      </c>
      <c r="T2">
        <v>5.6442808539999998</v>
      </c>
      <c r="U2">
        <f>S2/I2</f>
        <v>0.17717048922286158</v>
      </c>
      <c r="V2">
        <f>1+(1.5*(U2^1.5))+(7*(U2^3))</f>
        <v>1.1507898122788722</v>
      </c>
      <c r="W2" s="13">
        <f>I2*D2/B2</f>
        <v>13511693.5394958</v>
      </c>
      <c r="X2">
        <f>0.072/(W2^0.2)</f>
        <v>2.6989232784019935E-3</v>
      </c>
      <c r="Y2">
        <f>C2*X2*V2</f>
        <v>3.1058934129073084E-3</v>
      </c>
      <c r="Z2">
        <f>E2*O2*Y2</f>
        <v>179.15758731628733</v>
      </c>
    </row>
    <row r="3" spans="1:27" x14ac:dyDescent="0.3">
      <c r="A3" s="3">
        <f>1025</f>
        <v>1025</v>
      </c>
      <c r="B3" s="3">
        <f t="shared" ref="B3:B66" si="1">1.19*(10^(-6))</f>
        <v>1.1899999999999998E-6</v>
      </c>
      <c r="C3" s="3">
        <f>1</f>
        <v>1</v>
      </c>
      <c r="D3" s="3">
        <f>2</f>
        <v>2</v>
      </c>
      <c r="E3">
        <f t="shared" si="0"/>
        <v>2050</v>
      </c>
      <c r="F3">
        <v>6</v>
      </c>
      <c r="G3" t="s">
        <v>18</v>
      </c>
      <c r="H3" t="s">
        <v>17</v>
      </c>
      <c r="I3">
        <v>8.6209207879999994</v>
      </c>
      <c r="J3">
        <v>0.93555365499999998</v>
      </c>
      <c r="K3">
        <v>825</v>
      </c>
      <c r="L3">
        <v>7112.25965</v>
      </c>
      <c r="M3">
        <v>3.8520076030000001</v>
      </c>
      <c r="N3">
        <v>3.5</v>
      </c>
      <c r="O3">
        <v>30.173222760000002</v>
      </c>
      <c r="P3">
        <v>1.071</v>
      </c>
      <c r="Q3">
        <v>0.124232669147221</v>
      </c>
      <c r="R3">
        <v>0.74341423600000001</v>
      </c>
      <c r="S3">
        <v>1.4440136109999999</v>
      </c>
      <c r="T3">
        <v>5.9701104779999996</v>
      </c>
      <c r="U3">
        <f>S3/I3</f>
        <v>0.16750108793599092</v>
      </c>
      <c r="V3">
        <f t="shared" ref="V3:V66" si="2">1+(1.5*(U3^1.5))+(7*(U3^3))</f>
        <v>1.1357260901471613</v>
      </c>
      <c r="W3" s="13">
        <f t="shared" ref="W3:W66" si="3">I3*D3/B3</f>
        <v>14488942.500840338</v>
      </c>
      <c r="X3">
        <f t="shared" ref="X3:X66" si="4">0.072/(W3^0.2)</f>
        <v>2.6614919604732632E-3</v>
      </c>
      <c r="Y3">
        <f t="shared" ref="Y3:Y66" si="5">C3*X3*V3</f>
        <v>3.0227258582264022E-3</v>
      </c>
      <c r="Z3">
        <f t="shared" ref="Z3:Z66" si="6">E3*O3*Y3</f>
        <v>186.97103035848872</v>
      </c>
      <c r="AA3" t="s">
        <v>19</v>
      </c>
    </row>
    <row r="4" spans="1:27" s="8" customFormat="1" x14ac:dyDescent="0.3">
      <c r="A4" s="3">
        <f>1025</f>
        <v>1025</v>
      </c>
      <c r="B4" s="3">
        <f t="shared" si="1"/>
        <v>1.1899999999999998E-6</v>
      </c>
      <c r="C4" s="3">
        <f>1</f>
        <v>1</v>
      </c>
      <c r="D4" s="3">
        <f>2</f>
        <v>2</v>
      </c>
      <c r="E4" s="8">
        <f t="shared" si="0"/>
        <v>2050</v>
      </c>
      <c r="F4" s="8">
        <v>15</v>
      </c>
      <c r="G4" s="8" t="s">
        <v>20</v>
      </c>
      <c r="H4" s="8" t="s">
        <v>21</v>
      </c>
      <c r="I4" s="8">
        <v>18.47</v>
      </c>
      <c r="J4" s="8">
        <v>1.266466895</v>
      </c>
      <c r="K4" s="8">
        <v>2220.1205730000001</v>
      </c>
      <c r="L4" s="8">
        <v>41005.626980000001</v>
      </c>
      <c r="M4" s="8">
        <v>4.6128434570000003</v>
      </c>
      <c r="N4" s="8">
        <v>5.8149693710000001</v>
      </c>
      <c r="O4" s="8">
        <v>107.4024843</v>
      </c>
      <c r="P4" s="8">
        <v>2.4350000000000001</v>
      </c>
      <c r="Q4" s="8">
        <v>0.13183540877097999</v>
      </c>
      <c r="R4" s="8">
        <v>1</v>
      </c>
      <c r="U4" s="8">
        <f t="shared" ref="U4:U66" si="7">S4/I4</f>
        <v>0</v>
      </c>
      <c r="V4" s="8">
        <f t="shared" si="2"/>
        <v>1</v>
      </c>
      <c r="W4" s="14">
        <f t="shared" si="3"/>
        <v>31042016.806722693</v>
      </c>
      <c r="X4">
        <f t="shared" si="4"/>
        <v>2.2852962684211586E-3</v>
      </c>
      <c r="Y4" s="8">
        <f t="shared" si="5"/>
        <v>2.2852962684211586E-3</v>
      </c>
      <c r="Z4">
        <f t="shared" si="6"/>
        <v>503.16531800940169</v>
      </c>
      <c r="AA4" s="8" t="s">
        <v>22</v>
      </c>
    </row>
    <row r="5" spans="1:27" s="8" customFormat="1" x14ac:dyDescent="0.3">
      <c r="A5" s="3">
        <f>1025</f>
        <v>1025</v>
      </c>
      <c r="B5" s="3">
        <f t="shared" si="1"/>
        <v>1.1899999999999998E-6</v>
      </c>
      <c r="C5" s="3">
        <f>1</f>
        <v>1</v>
      </c>
      <c r="D5" s="3">
        <f>2</f>
        <v>2</v>
      </c>
      <c r="E5" s="8">
        <f t="shared" si="0"/>
        <v>2050</v>
      </c>
      <c r="F5" s="8">
        <v>19</v>
      </c>
      <c r="G5" s="8" t="s">
        <v>23</v>
      </c>
      <c r="H5" s="8" t="s">
        <v>21</v>
      </c>
      <c r="I5" s="8">
        <v>19.329999999999998</v>
      </c>
      <c r="J5" s="8">
        <v>1.286231854</v>
      </c>
      <c r="K5" s="8">
        <v>2220.1205730000001</v>
      </c>
      <c r="L5" s="8">
        <v>42914.930670000002</v>
      </c>
      <c r="M5" s="8">
        <v>4.632608415</v>
      </c>
      <c r="N5" s="8">
        <v>5.8149693710000001</v>
      </c>
      <c r="O5" s="8">
        <v>112.4033579</v>
      </c>
      <c r="P5" s="8">
        <v>3.1269999999999998</v>
      </c>
      <c r="Q5" s="8">
        <v>0.16176927056389001</v>
      </c>
      <c r="R5" s="8">
        <v>1.1299999999999999</v>
      </c>
      <c r="S5" s="8">
        <v>1.9</v>
      </c>
      <c r="T5" s="8">
        <v>10.173684209999999</v>
      </c>
      <c r="U5" s="8">
        <f t="shared" si="7"/>
        <v>9.8292809105018114E-2</v>
      </c>
      <c r="V5" s="8">
        <f t="shared" si="2"/>
        <v>1.0528722519256175</v>
      </c>
      <c r="W5" s="14">
        <f t="shared" si="3"/>
        <v>32487394.957983196</v>
      </c>
      <c r="X5">
        <f t="shared" si="4"/>
        <v>2.2645896535056797E-3</v>
      </c>
      <c r="Y5" s="8">
        <f t="shared" si="5"/>
        <v>2.3843236081739789E-3</v>
      </c>
      <c r="Z5">
        <f t="shared" si="6"/>
        <v>549.41225875194823</v>
      </c>
    </row>
    <row r="6" spans="1:27" s="7" customFormat="1" x14ac:dyDescent="0.3">
      <c r="A6" s="3">
        <f>1025</f>
        <v>1025</v>
      </c>
      <c r="B6" s="3">
        <f t="shared" si="1"/>
        <v>1.1899999999999998E-6</v>
      </c>
      <c r="C6" s="3">
        <f>1</f>
        <v>1</v>
      </c>
      <c r="D6" s="3">
        <f>2</f>
        <v>2</v>
      </c>
      <c r="E6" s="7">
        <f t="shared" si="0"/>
        <v>2050</v>
      </c>
      <c r="F6" s="7">
        <v>28</v>
      </c>
      <c r="G6" s="7" t="s">
        <v>24</v>
      </c>
      <c r="H6" s="7" t="s">
        <v>25</v>
      </c>
      <c r="I6" s="7">
        <v>22.59</v>
      </c>
      <c r="J6" s="7">
        <v>1.3539162309999999</v>
      </c>
      <c r="K6" s="7">
        <v>3659.2495439999998</v>
      </c>
      <c r="L6" s="7">
        <v>82662.447199999995</v>
      </c>
      <c r="M6" s="7">
        <v>4.9173082580000003</v>
      </c>
      <c r="N6" s="7">
        <v>6.7768043230000004</v>
      </c>
      <c r="O6" s="7">
        <v>153.08800959999999</v>
      </c>
      <c r="P6" s="7">
        <v>4.4420000000000002</v>
      </c>
      <c r="Q6" s="7">
        <v>0.19663567950420499</v>
      </c>
      <c r="R6" s="7">
        <v>1.33</v>
      </c>
      <c r="U6" s="7">
        <f t="shared" si="7"/>
        <v>0</v>
      </c>
      <c r="V6" s="7">
        <f t="shared" si="2"/>
        <v>1</v>
      </c>
      <c r="W6" s="15">
        <f t="shared" si="3"/>
        <v>37966386.554621853</v>
      </c>
      <c r="X6">
        <f t="shared" si="4"/>
        <v>2.1950915775578554E-3</v>
      </c>
      <c r="Y6" s="7">
        <f t="shared" si="5"/>
        <v>2.1950915775578554E-3</v>
      </c>
      <c r="Z6">
        <f t="shared" si="6"/>
        <v>688.88651102101505</v>
      </c>
      <c r="AA6" s="7" t="s">
        <v>26</v>
      </c>
    </row>
    <row r="7" spans="1:27" s="7" customFormat="1" x14ac:dyDescent="0.3">
      <c r="A7" s="3">
        <f>1025</f>
        <v>1025</v>
      </c>
      <c r="B7" s="3">
        <f t="shared" si="1"/>
        <v>1.1899999999999998E-6</v>
      </c>
      <c r="C7" s="3">
        <f>1</f>
        <v>1</v>
      </c>
      <c r="D7" s="3">
        <f>2</f>
        <v>2</v>
      </c>
      <c r="E7" s="7">
        <f t="shared" si="0"/>
        <v>2050</v>
      </c>
      <c r="F7" s="7">
        <v>30</v>
      </c>
      <c r="G7" s="7" t="s">
        <v>27</v>
      </c>
      <c r="H7" s="7" t="s">
        <v>25</v>
      </c>
      <c r="I7" s="7">
        <v>22.21</v>
      </c>
      <c r="J7" s="7">
        <v>1.3465485589999999</v>
      </c>
      <c r="K7" s="7">
        <v>3659.2495439999998</v>
      </c>
      <c r="L7" s="7">
        <v>81271.932369999995</v>
      </c>
      <c r="M7" s="7">
        <v>4.9099405860000003</v>
      </c>
      <c r="N7" s="7">
        <v>6.7768043230000004</v>
      </c>
      <c r="O7" s="7">
        <v>150.51282399999999</v>
      </c>
      <c r="P7" s="7">
        <v>4.4710000000000001</v>
      </c>
      <c r="Q7" s="7">
        <v>0.20130571814497999</v>
      </c>
      <c r="R7" s="7">
        <v>1.24</v>
      </c>
      <c r="S7" s="7">
        <v>2.71</v>
      </c>
      <c r="T7" s="7">
        <v>8.1955719560000002</v>
      </c>
      <c r="U7" s="7">
        <f t="shared" si="7"/>
        <v>0.12201710941017559</v>
      </c>
      <c r="V7" s="7">
        <f t="shared" si="2"/>
        <v>1.0766488832016985</v>
      </c>
      <c r="W7" s="15">
        <f t="shared" si="3"/>
        <v>37327731.092436984</v>
      </c>
      <c r="X7">
        <f t="shared" si="4"/>
        <v>2.2025520375986976E-3</v>
      </c>
      <c r="Y7" s="7">
        <f t="shared" si="5"/>
        <v>2.3713751914742633E-3</v>
      </c>
      <c r="Z7">
        <f t="shared" si="6"/>
        <v>731.69087250628081</v>
      </c>
      <c r="AA7" s="7" t="s">
        <v>28</v>
      </c>
    </row>
    <row r="8" spans="1:27" s="7" customFormat="1" x14ac:dyDescent="0.3">
      <c r="A8" s="3">
        <f>1025</f>
        <v>1025</v>
      </c>
      <c r="B8" s="3">
        <f t="shared" si="1"/>
        <v>1.1899999999999998E-6</v>
      </c>
      <c r="C8" s="3">
        <f>1</f>
        <v>1</v>
      </c>
      <c r="D8" s="3">
        <f>2</f>
        <v>2</v>
      </c>
      <c r="E8" s="7">
        <f t="shared" si="0"/>
        <v>2050</v>
      </c>
      <c r="F8" s="7">
        <v>31</v>
      </c>
      <c r="G8" s="7" t="s">
        <v>29</v>
      </c>
      <c r="H8" s="7" t="s">
        <v>25</v>
      </c>
      <c r="I8" s="7">
        <v>22.53</v>
      </c>
      <c r="J8" s="7">
        <v>1.352761192</v>
      </c>
      <c r="K8" s="7">
        <v>3659.2495439999998</v>
      </c>
      <c r="L8" s="7">
        <v>82442.892229999998</v>
      </c>
      <c r="M8" s="7">
        <v>4.9161532189999999</v>
      </c>
      <c r="N8" s="7">
        <v>6.7768043230000004</v>
      </c>
      <c r="O8" s="7">
        <v>152.6814014</v>
      </c>
      <c r="P8" s="7">
        <v>5.2850000000000001</v>
      </c>
      <c r="Q8" s="7">
        <v>0.234576120727918</v>
      </c>
      <c r="R8" s="7">
        <v>1.34</v>
      </c>
      <c r="S8" s="7">
        <v>2.8633338250000002</v>
      </c>
      <c r="T8" s="7">
        <v>7.8684503379999997</v>
      </c>
      <c r="U8" s="7">
        <f t="shared" si="7"/>
        <v>0.12708982800710164</v>
      </c>
      <c r="V8" s="7">
        <f t="shared" si="2"/>
        <v>1.0823297660354452</v>
      </c>
      <c r="W8" s="15">
        <f t="shared" si="3"/>
        <v>37865546.218487404</v>
      </c>
      <c r="X8">
        <f t="shared" si="4"/>
        <v>2.1962594907369033E-3</v>
      </c>
      <c r="Y8" s="7">
        <f t="shared" si="5"/>
        <v>2.3770770207623983E-3</v>
      </c>
      <c r="Z8">
        <f t="shared" si="6"/>
        <v>744.01767406976683</v>
      </c>
    </row>
    <row r="9" spans="1:27" s="7" customFormat="1" x14ac:dyDescent="0.3">
      <c r="A9" s="3">
        <f>1025</f>
        <v>1025</v>
      </c>
      <c r="B9" s="3">
        <f t="shared" si="1"/>
        <v>1.1899999999999998E-6</v>
      </c>
      <c r="C9" s="3">
        <f>1</f>
        <v>1</v>
      </c>
      <c r="D9" s="3">
        <f>2</f>
        <v>2</v>
      </c>
      <c r="E9" s="7">
        <f t="shared" si="0"/>
        <v>2050</v>
      </c>
      <c r="F9" s="7">
        <v>32</v>
      </c>
      <c r="G9" s="7" t="s">
        <v>30</v>
      </c>
      <c r="H9" s="7" t="s">
        <v>25</v>
      </c>
      <c r="I9" s="7">
        <v>22.75</v>
      </c>
      <c r="J9" s="7">
        <v>1.3569814010000001</v>
      </c>
      <c r="K9" s="7">
        <v>3659.2495439999998</v>
      </c>
      <c r="L9" s="7">
        <v>83247.927129999996</v>
      </c>
      <c r="M9" s="7">
        <v>4.9203734280000004</v>
      </c>
      <c r="N9" s="7">
        <v>6.7768043230000004</v>
      </c>
      <c r="O9" s="7">
        <v>154.17229829999999</v>
      </c>
      <c r="P9" s="7">
        <v>4.4420000000000002</v>
      </c>
      <c r="Q9" s="7">
        <v>0.19525274725274699</v>
      </c>
      <c r="R9" s="7">
        <v>1.24</v>
      </c>
      <c r="S9" s="7">
        <v>3.1709401289999999</v>
      </c>
      <c r="T9" s="7">
        <v>7.1745283960000004</v>
      </c>
      <c r="U9" s="7">
        <f t="shared" si="7"/>
        <v>0.1393819836923077</v>
      </c>
      <c r="V9" s="7">
        <f t="shared" si="2"/>
        <v>1.0970098343016539</v>
      </c>
      <c r="W9" s="15">
        <f t="shared" si="3"/>
        <v>38235294.117647067</v>
      </c>
      <c r="X9">
        <f t="shared" si="4"/>
        <v>2.191995253384196E-3</v>
      </c>
      <c r="Y9" s="7">
        <f t="shared" si="5"/>
        <v>2.4046403497050084E-3</v>
      </c>
      <c r="Z9">
        <f t="shared" si="6"/>
        <v>759.99430506282056</v>
      </c>
    </row>
    <row r="10" spans="1:27" s="7" customFormat="1" x14ac:dyDescent="0.3">
      <c r="A10" s="3">
        <f>1025</f>
        <v>1025</v>
      </c>
      <c r="B10" s="3">
        <f t="shared" si="1"/>
        <v>1.1899999999999998E-6</v>
      </c>
      <c r="C10" s="3">
        <f>1</f>
        <v>1</v>
      </c>
      <c r="D10" s="3">
        <f>2</f>
        <v>2</v>
      </c>
      <c r="E10" s="7">
        <f t="shared" si="0"/>
        <v>2050</v>
      </c>
      <c r="F10" s="7">
        <v>33</v>
      </c>
      <c r="G10" s="7" t="s">
        <v>31</v>
      </c>
      <c r="H10" s="7" t="s">
        <v>25</v>
      </c>
      <c r="I10" s="7">
        <v>20.7</v>
      </c>
      <c r="J10" s="7">
        <v>1.315970345</v>
      </c>
      <c r="K10" s="7">
        <v>3659.2495439999998</v>
      </c>
      <c r="L10" s="7">
        <v>75746.465559999997</v>
      </c>
      <c r="M10" s="7">
        <v>4.8793623730000002</v>
      </c>
      <c r="N10" s="7">
        <v>6.7768043230000004</v>
      </c>
      <c r="O10" s="7">
        <v>140.27984950000001</v>
      </c>
      <c r="P10" s="7">
        <v>3.698</v>
      </c>
      <c r="Q10" s="7">
        <v>0.17864734299516899</v>
      </c>
      <c r="R10" s="7">
        <v>1.04</v>
      </c>
      <c r="U10" s="7">
        <f t="shared" si="7"/>
        <v>0</v>
      </c>
      <c r="V10" s="7">
        <f t="shared" si="2"/>
        <v>1</v>
      </c>
      <c r="W10" s="15">
        <f t="shared" si="3"/>
        <v>34789915.966386557</v>
      </c>
      <c r="X10">
        <f t="shared" si="4"/>
        <v>2.2337873155301407E-3</v>
      </c>
      <c r="Y10" s="7">
        <f t="shared" si="5"/>
        <v>2.2337873155301407E-3</v>
      </c>
      <c r="Z10">
        <f t="shared" si="6"/>
        <v>642.37846429703313</v>
      </c>
    </row>
    <row r="11" spans="1:27" s="7" customFormat="1" x14ac:dyDescent="0.3">
      <c r="A11" s="3">
        <f>1025</f>
        <v>1025</v>
      </c>
      <c r="B11" s="3">
        <f t="shared" si="1"/>
        <v>1.1899999999999998E-6</v>
      </c>
      <c r="C11" s="3">
        <f>1</f>
        <v>1</v>
      </c>
      <c r="D11" s="3">
        <f>2</f>
        <v>2</v>
      </c>
      <c r="E11" s="7">
        <f t="shared" si="0"/>
        <v>2050</v>
      </c>
      <c r="F11" s="7">
        <v>34</v>
      </c>
      <c r="G11" s="7" t="s">
        <v>32</v>
      </c>
      <c r="H11" s="7" t="s">
        <v>25</v>
      </c>
      <c r="I11" s="7">
        <v>22.55</v>
      </c>
      <c r="J11" s="7">
        <v>1.3531465460000001</v>
      </c>
      <c r="K11" s="7">
        <v>3659.2495439999998</v>
      </c>
      <c r="L11" s="7">
        <v>82516.077220000006</v>
      </c>
      <c r="M11" s="7">
        <v>4.9165385739999996</v>
      </c>
      <c r="N11" s="7">
        <v>6.7768043230000004</v>
      </c>
      <c r="O11" s="7">
        <v>152.81693749999999</v>
      </c>
      <c r="P11" s="7">
        <v>3.3570000000000002</v>
      </c>
      <c r="Q11" s="7">
        <v>0.148869179600887</v>
      </c>
      <c r="R11" s="7">
        <v>1.27</v>
      </c>
      <c r="S11" s="7">
        <v>2.665749505</v>
      </c>
      <c r="T11" s="7">
        <v>8.4591594069999996</v>
      </c>
      <c r="U11" s="7">
        <f t="shared" si="7"/>
        <v>0.11821505565410199</v>
      </c>
      <c r="V11" s="7">
        <f t="shared" si="2"/>
        <v>1.0725320108068856</v>
      </c>
      <c r="W11" s="15">
        <f t="shared" si="3"/>
        <v>37899159.663865551</v>
      </c>
      <c r="X11">
        <f t="shared" si="4"/>
        <v>2.1958697720554986E-3</v>
      </c>
      <c r="Y11" s="7">
        <f t="shared" si="5"/>
        <v>2.3551406220927414E-3</v>
      </c>
      <c r="Z11">
        <f t="shared" si="6"/>
        <v>737.80602336261802</v>
      </c>
    </row>
    <row r="12" spans="1:27" s="7" customFormat="1" x14ac:dyDescent="0.3">
      <c r="A12" s="3">
        <f>1025</f>
        <v>1025</v>
      </c>
      <c r="B12" s="3">
        <f t="shared" si="1"/>
        <v>1.1899999999999998E-6</v>
      </c>
      <c r="C12" s="3">
        <f>1</f>
        <v>1</v>
      </c>
      <c r="D12" s="3">
        <f>2</f>
        <v>2</v>
      </c>
      <c r="E12" s="7">
        <f t="shared" si="0"/>
        <v>2050</v>
      </c>
      <c r="F12" s="7">
        <v>35</v>
      </c>
      <c r="G12" s="7" t="s">
        <v>33</v>
      </c>
      <c r="H12" s="7" t="s">
        <v>25</v>
      </c>
      <c r="I12" s="7">
        <v>21.09</v>
      </c>
      <c r="J12" s="7">
        <v>1.3240765800000001</v>
      </c>
      <c r="K12" s="7">
        <v>3659.2495439999998</v>
      </c>
      <c r="L12" s="7">
        <v>77173.572880000007</v>
      </c>
      <c r="M12" s="7">
        <v>4.8874686069999997</v>
      </c>
      <c r="N12" s="7">
        <v>6.7768043230000004</v>
      </c>
      <c r="O12" s="7">
        <v>142.9228032</v>
      </c>
      <c r="P12" s="7">
        <v>4.2229999999999999</v>
      </c>
      <c r="Q12" s="7">
        <v>0.200237079184448</v>
      </c>
      <c r="R12" s="7">
        <v>1.23</v>
      </c>
      <c r="S12" s="7">
        <v>2.5543518879999998</v>
      </c>
      <c r="T12" s="7">
        <v>8.2564975080000007</v>
      </c>
      <c r="U12" s="7">
        <f t="shared" si="7"/>
        <v>0.12111673247984826</v>
      </c>
      <c r="V12" s="7">
        <f t="shared" si="2"/>
        <v>1.0756631101147438</v>
      </c>
      <c r="W12" s="15">
        <f t="shared" si="3"/>
        <v>35445378.15126051</v>
      </c>
      <c r="X12">
        <f t="shared" si="4"/>
        <v>2.2254640014132102E-3</v>
      </c>
      <c r="Y12" s="7">
        <f t="shared" si="5"/>
        <v>2.3938495292085363E-3</v>
      </c>
      <c r="Z12">
        <f t="shared" si="6"/>
        <v>701.37815456464284</v>
      </c>
    </row>
    <row r="13" spans="1:27" s="7" customFormat="1" x14ac:dyDescent="0.3">
      <c r="A13" s="3">
        <f>1025</f>
        <v>1025</v>
      </c>
      <c r="B13" s="3">
        <f t="shared" si="1"/>
        <v>1.1899999999999998E-6</v>
      </c>
      <c r="C13" s="3">
        <f>1</f>
        <v>1</v>
      </c>
      <c r="D13" s="3">
        <f>2</f>
        <v>2</v>
      </c>
      <c r="E13" s="7">
        <f t="shared" si="0"/>
        <v>2050</v>
      </c>
      <c r="F13" s="7">
        <v>36</v>
      </c>
      <c r="G13" s="7" t="s">
        <v>34</v>
      </c>
      <c r="H13" s="7" t="s">
        <v>25</v>
      </c>
      <c r="I13" s="7">
        <v>21.98</v>
      </c>
      <c r="J13" s="7">
        <v>1.3420276879999999</v>
      </c>
      <c r="K13" s="7">
        <v>3659.2495439999998</v>
      </c>
      <c r="L13" s="7">
        <v>80430.304980000001</v>
      </c>
      <c r="M13" s="7">
        <v>4.9054197149999998</v>
      </c>
      <c r="N13" s="7">
        <v>6.7768043230000004</v>
      </c>
      <c r="O13" s="7">
        <v>148.954159</v>
      </c>
      <c r="P13" s="7">
        <v>3.6230000000000002</v>
      </c>
      <c r="Q13" s="7">
        <v>0.164831665150136</v>
      </c>
      <c r="R13" s="7">
        <v>1.19</v>
      </c>
      <c r="S13" s="7">
        <v>2.7457334609999999</v>
      </c>
      <c r="T13" s="7">
        <v>8.0051470079999998</v>
      </c>
      <c r="U13" s="7">
        <f t="shared" si="7"/>
        <v>0.1249196297088262</v>
      </c>
      <c r="V13" s="7">
        <f t="shared" si="2"/>
        <v>1.079872857289482</v>
      </c>
      <c r="W13" s="15">
        <f t="shared" si="3"/>
        <v>36941176.470588244</v>
      </c>
      <c r="X13">
        <f t="shared" si="4"/>
        <v>2.2071423906684785E-3</v>
      </c>
      <c r="Y13" s="7">
        <f t="shared" si="5"/>
        <v>2.3834331598559079E-3</v>
      </c>
      <c r="Z13">
        <f t="shared" si="6"/>
        <v>727.79567781105106</v>
      </c>
    </row>
    <row r="14" spans="1:27" s="7" customFormat="1" x14ac:dyDescent="0.3">
      <c r="A14" s="3">
        <f>1025</f>
        <v>1025</v>
      </c>
      <c r="B14" s="3">
        <f t="shared" si="1"/>
        <v>1.1899999999999998E-6</v>
      </c>
      <c r="C14" s="3">
        <f>1</f>
        <v>1</v>
      </c>
      <c r="D14" s="3">
        <f>2</f>
        <v>2</v>
      </c>
      <c r="E14" s="7">
        <f t="shared" si="0"/>
        <v>2050</v>
      </c>
      <c r="F14" s="7">
        <v>37</v>
      </c>
      <c r="G14" s="7" t="s">
        <v>35</v>
      </c>
      <c r="H14" s="7" t="s">
        <v>25</v>
      </c>
      <c r="I14" s="7">
        <v>22.51</v>
      </c>
      <c r="J14" s="7">
        <v>1.352375495</v>
      </c>
      <c r="K14" s="7">
        <v>3659.2495439999998</v>
      </c>
      <c r="L14" s="7">
        <v>82369.707240000003</v>
      </c>
      <c r="M14" s="7">
        <v>4.9157675220000003</v>
      </c>
      <c r="N14" s="7">
        <v>6.7768043230000004</v>
      </c>
      <c r="O14" s="7">
        <v>152.5458653</v>
      </c>
      <c r="P14" s="7">
        <v>6.1989999999999998</v>
      </c>
      <c r="Q14" s="7">
        <v>0.275388716126166</v>
      </c>
      <c r="R14" s="7">
        <v>1.47</v>
      </c>
      <c r="S14" s="7">
        <v>3.1</v>
      </c>
      <c r="T14" s="7">
        <v>7.2612903229999999</v>
      </c>
      <c r="U14" s="7">
        <f t="shared" si="7"/>
        <v>0.13771657041314972</v>
      </c>
      <c r="V14" s="7">
        <f t="shared" si="2"/>
        <v>1.094943693909898</v>
      </c>
      <c r="W14" s="15">
        <f t="shared" si="3"/>
        <v>37831932.77310925</v>
      </c>
      <c r="X14">
        <f t="shared" si="4"/>
        <v>2.1966496247859887E-3</v>
      </c>
      <c r="Y14" s="7">
        <f t="shared" si="5"/>
        <v>2.4052076543889618E-3</v>
      </c>
      <c r="Z14">
        <f t="shared" si="6"/>
        <v>752.1541898731424</v>
      </c>
    </row>
    <row r="15" spans="1:27" s="7" customFormat="1" x14ac:dyDescent="0.3">
      <c r="A15" s="3">
        <f>1025</f>
        <v>1025</v>
      </c>
      <c r="B15" s="3">
        <f t="shared" si="1"/>
        <v>1.1899999999999998E-6</v>
      </c>
      <c r="C15" s="3">
        <f>1</f>
        <v>1</v>
      </c>
      <c r="D15" s="3">
        <f>2</f>
        <v>2</v>
      </c>
      <c r="E15" s="7">
        <f t="shared" si="0"/>
        <v>2050</v>
      </c>
      <c r="F15" s="7">
        <v>38</v>
      </c>
      <c r="G15" s="7" t="s">
        <v>36</v>
      </c>
      <c r="H15" s="7" t="s">
        <v>25</v>
      </c>
      <c r="I15" s="7">
        <v>24.12</v>
      </c>
      <c r="J15" s="7">
        <v>1.3823773029999999</v>
      </c>
      <c r="K15" s="7">
        <v>3659.2495439999998</v>
      </c>
      <c r="L15" s="7">
        <v>88261.099000000002</v>
      </c>
      <c r="M15" s="7">
        <v>4.9457693310000002</v>
      </c>
      <c r="N15" s="7">
        <v>6.7768043230000004</v>
      </c>
      <c r="O15" s="7">
        <v>163.45652029999999</v>
      </c>
      <c r="P15" s="7">
        <v>5.4329999999999998</v>
      </c>
      <c r="Q15" s="7">
        <v>0.225248756218905</v>
      </c>
      <c r="R15" s="7">
        <v>1.38</v>
      </c>
      <c r="S15" s="7">
        <v>2.902888978</v>
      </c>
      <c r="T15" s="7">
        <v>8.3089639940000009</v>
      </c>
      <c r="U15" s="7">
        <f t="shared" si="7"/>
        <v>0.12035194767827528</v>
      </c>
      <c r="V15" s="7">
        <f t="shared" si="2"/>
        <v>1.074831087604992</v>
      </c>
      <c r="W15" s="15">
        <f t="shared" si="3"/>
        <v>40537815.126050428</v>
      </c>
      <c r="X15">
        <f t="shared" si="4"/>
        <v>2.166508657711533E-3</v>
      </c>
      <c r="Y15" s="7">
        <f t="shared" si="5"/>
        <v>2.3286308568737182E-3</v>
      </c>
      <c r="Z15">
        <f t="shared" si="6"/>
        <v>780.29128870195996</v>
      </c>
    </row>
    <row r="16" spans="1:27" s="7" customFormat="1" x14ac:dyDescent="0.3">
      <c r="A16" s="3">
        <f>1025</f>
        <v>1025</v>
      </c>
      <c r="B16" s="3">
        <f t="shared" si="1"/>
        <v>1.1899999999999998E-6</v>
      </c>
      <c r="C16" s="3">
        <f>1</f>
        <v>1</v>
      </c>
      <c r="D16" s="3">
        <f>2</f>
        <v>2</v>
      </c>
      <c r="E16" s="7">
        <f t="shared" si="0"/>
        <v>2050</v>
      </c>
      <c r="F16" s="7">
        <v>39</v>
      </c>
      <c r="G16" s="7" t="s">
        <v>37</v>
      </c>
      <c r="H16" s="7" t="s">
        <v>25</v>
      </c>
      <c r="I16" s="7">
        <v>21.77</v>
      </c>
      <c r="J16" s="7">
        <v>1.337858429</v>
      </c>
      <c r="K16" s="7">
        <v>3659.2495439999998</v>
      </c>
      <c r="L16" s="7">
        <v>79661.862569999998</v>
      </c>
      <c r="M16" s="7">
        <v>4.9012504559999996</v>
      </c>
      <c r="N16" s="7">
        <v>6.7768043230000004</v>
      </c>
      <c r="O16" s="7">
        <v>147.53103010000001</v>
      </c>
      <c r="P16" s="7">
        <v>4.6680000000000001</v>
      </c>
      <c r="Q16" s="7">
        <v>0.214423518603583</v>
      </c>
      <c r="R16" s="7">
        <v>1.3</v>
      </c>
      <c r="S16" s="7">
        <v>2.6791952050000001</v>
      </c>
      <c r="T16" s="7">
        <v>8.1255744110000006</v>
      </c>
      <c r="U16" s="7">
        <f t="shared" si="7"/>
        <v>0.12306822255397336</v>
      </c>
      <c r="V16" s="7">
        <f t="shared" si="2"/>
        <v>1.0778082497137658</v>
      </c>
      <c r="W16" s="15">
        <f t="shared" si="3"/>
        <v>36588235.294117652</v>
      </c>
      <c r="X16">
        <f t="shared" si="4"/>
        <v>2.2113842074769543E-3</v>
      </c>
      <c r="Y16" s="7">
        <f t="shared" si="5"/>
        <v>2.3834481421053993E-3</v>
      </c>
      <c r="Z16">
        <f t="shared" si="6"/>
        <v>720.84674716921859</v>
      </c>
    </row>
    <row r="17" spans="1:27" s="7" customFormat="1" x14ac:dyDescent="0.3">
      <c r="A17" s="3">
        <f>1025</f>
        <v>1025</v>
      </c>
      <c r="B17" s="3">
        <f t="shared" si="1"/>
        <v>1.1899999999999998E-6</v>
      </c>
      <c r="C17" s="3">
        <f>1</f>
        <v>1</v>
      </c>
      <c r="D17" s="3">
        <f>2</f>
        <v>2</v>
      </c>
      <c r="E17" s="7">
        <f t="shared" si="0"/>
        <v>2050</v>
      </c>
      <c r="F17" s="7">
        <v>40</v>
      </c>
      <c r="G17" s="7" t="s">
        <v>38</v>
      </c>
      <c r="H17" s="7" t="s">
        <v>25</v>
      </c>
      <c r="I17" s="7">
        <v>22.93</v>
      </c>
      <c r="J17" s="7">
        <v>1.3604040550000001</v>
      </c>
      <c r="K17" s="7">
        <v>3659.2495439999998</v>
      </c>
      <c r="L17" s="7">
        <v>83906.592040000003</v>
      </c>
      <c r="M17" s="7">
        <v>4.923796082</v>
      </c>
      <c r="N17" s="7">
        <v>6.7768043230000004</v>
      </c>
      <c r="O17" s="7">
        <v>155.39212309999999</v>
      </c>
      <c r="P17" s="7">
        <v>5.0679999999999996</v>
      </c>
      <c r="Q17" s="7">
        <v>0.22102049716528599</v>
      </c>
      <c r="R17" s="7">
        <v>1.33</v>
      </c>
      <c r="S17" s="7">
        <v>2.913890629</v>
      </c>
      <c r="T17" s="7">
        <v>7.8692040710000004</v>
      </c>
      <c r="U17" s="7">
        <f t="shared" si="7"/>
        <v>0.12707765499345836</v>
      </c>
      <c r="V17" s="7">
        <f t="shared" si="2"/>
        <v>1.0823158735352485</v>
      </c>
      <c r="W17" s="15">
        <f t="shared" si="3"/>
        <v>38537815.126050428</v>
      </c>
      <c r="X17">
        <f t="shared" si="4"/>
        <v>2.1885429731800738E-3</v>
      </c>
      <c r="Y17" s="7">
        <f t="shared" si="5"/>
        <v>2.3686947997868216E-3</v>
      </c>
      <c r="Z17">
        <f t="shared" si="6"/>
        <v>754.55685352534738</v>
      </c>
    </row>
    <row r="18" spans="1:27" s="7" customFormat="1" x14ac:dyDescent="0.3">
      <c r="A18" s="3">
        <f>1025</f>
        <v>1025</v>
      </c>
      <c r="B18" s="3">
        <f t="shared" si="1"/>
        <v>1.1899999999999998E-6</v>
      </c>
      <c r="C18" s="3">
        <f>1</f>
        <v>1</v>
      </c>
      <c r="D18" s="3">
        <f>2</f>
        <v>2</v>
      </c>
      <c r="E18" s="7">
        <f t="shared" si="0"/>
        <v>2050</v>
      </c>
      <c r="F18" s="7">
        <v>43</v>
      </c>
      <c r="G18" s="7" t="s">
        <v>39</v>
      </c>
      <c r="H18" s="7" t="s">
        <v>25</v>
      </c>
      <c r="I18" s="7">
        <v>23.59</v>
      </c>
      <c r="J18" s="7">
        <v>1.372727941</v>
      </c>
      <c r="K18" s="7">
        <v>3659.2495439999998</v>
      </c>
      <c r="L18" s="7">
        <v>86321.696739999999</v>
      </c>
      <c r="M18" s="7">
        <v>4.9361199679999999</v>
      </c>
      <c r="N18" s="7">
        <v>6.7768043230000004</v>
      </c>
      <c r="O18" s="7">
        <v>159.864814</v>
      </c>
      <c r="P18" s="7">
        <v>4.9059999999999997</v>
      </c>
      <c r="Q18" s="7">
        <v>0.20796947859262399</v>
      </c>
      <c r="R18" s="7">
        <v>1.37</v>
      </c>
      <c r="S18" s="7">
        <v>3.44</v>
      </c>
      <c r="T18" s="7">
        <v>6.8575581400000001</v>
      </c>
      <c r="U18" s="7">
        <f t="shared" si="7"/>
        <v>0.14582450190758797</v>
      </c>
      <c r="V18" s="7">
        <f t="shared" si="2"/>
        <v>1.1052354350984994</v>
      </c>
      <c r="W18" s="15">
        <f t="shared" si="3"/>
        <v>39647058.823529415</v>
      </c>
      <c r="X18">
        <f t="shared" si="4"/>
        <v>2.176157385018202E-3</v>
      </c>
      <c r="Y18" s="7">
        <f t="shared" si="5"/>
        <v>2.4051662542734051E-3</v>
      </c>
      <c r="Z18">
        <f t="shared" si="6"/>
        <v>788.2279845509139</v>
      </c>
    </row>
    <row r="19" spans="1:27" s="7" customFormat="1" x14ac:dyDescent="0.3">
      <c r="A19" s="3">
        <f>1025</f>
        <v>1025</v>
      </c>
      <c r="B19" s="3">
        <f t="shared" si="1"/>
        <v>1.1899999999999998E-6</v>
      </c>
      <c r="C19" s="3">
        <f>1</f>
        <v>1</v>
      </c>
      <c r="D19" s="3">
        <f>2</f>
        <v>2</v>
      </c>
      <c r="E19" s="7">
        <f t="shared" si="0"/>
        <v>2050</v>
      </c>
      <c r="F19" s="7">
        <v>44</v>
      </c>
      <c r="G19" s="7" t="s">
        <v>40</v>
      </c>
      <c r="H19" s="7" t="s">
        <v>25</v>
      </c>
      <c r="I19" s="7">
        <v>19.27</v>
      </c>
      <c r="J19" s="7">
        <v>1.284881715</v>
      </c>
      <c r="K19" s="7">
        <v>3659.2495439999998</v>
      </c>
      <c r="L19" s="7">
        <v>70513.738710000005</v>
      </c>
      <c r="M19" s="7">
        <v>4.8482737419999999</v>
      </c>
      <c r="N19" s="7">
        <v>6.7768043230000004</v>
      </c>
      <c r="O19" s="7">
        <v>130.58901929999999</v>
      </c>
      <c r="P19" s="7">
        <v>3.9990000000000001</v>
      </c>
      <c r="Q19" s="7">
        <v>0.20752464971458201</v>
      </c>
      <c r="R19" s="7">
        <v>1.03</v>
      </c>
      <c r="S19" s="7">
        <v>2.41</v>
      </c>
      <c r="T19" s="7">
        <v>7.9958506219999999</v>
      </c>
      <c r="U19" s="7">
        <f t="shared" si="7"/>
        <v>0.12506486766995331</v>
      </c>
      <c r="V19" s="7">
        <f t="shared" si="2"/>
        <v>1.0800360400973461</v>
      </c>
      <c r="W19" s="15">
        <f t="shared" si="3"/>
        <v>32386554.621848743</v>
      </c>
      <c r="X19">
        <f t="shared" si="4"/>
        <v>2.2659981274799571E-3</v>
      </c>
      <c r="Y19" s="7">
        <f t="shared" si="5"/>
        <v>2.4473596444714541E-3</v>
      </c>
      <c r="Z19">
        <f t="shared" si="6"/>
        <v>655.17650648414394</v>
      </c>
    </row>
    <row r="20" spans="1:27" s="7" customFormat="1" x14ac:dyDescent="0.3">
      <c r="A20" s="3">
        <f>1025</f>
        <v>1025</v>
      </c>
      <c r="B20" s="3">
        <f t="shared" si="1"/>
        <v>1.1899999999999998E-6</v>
      </c>
      <c r="C20" s="3">
        <f>1</f>
        <v>1</v>
      </c>
      <c r="D20" s="3">
        <f>2</f>
        <v>2</v>
      </c>
      <c r="E20" s="7">
        <f t="shared" si="0"/>
        <v>2050</v>
      </c>
      <c r="F20" s="7">
        <v>45</v>
      </c>
      <c r="G20" s="7" t="s">
        <v>41</v>
      </c>
      <c r="H20" s="7" t="s">
        <v>25</v>
      </c>
      <c r="I20" s="7">
        <v>21.98</v>
      </c>
      <c r="J20" s="7">
        <v>1.3420276879999999</v>
      </c>
      <c r="K20" s="7">
        <v>3659.2495439999998</v>
      </c>
      <c r="L20" s="7">
        <v>80430.304980000001</v>
      </c>
      <c r="M20" s="7">
        <v>4.9054197149999998</v>
      </c>
      <c r="N20" s="7">
        <v>6.7768043230000004</v>
      </c>
      <c r="O20" s="7">
        <v>148.954159</v>
      </c>
      <c r="P20" s="7">
        <v>4.415</v>
      </c>
      <c r="Q20" s="7">
        <v>0.20086442220200201</v>
      </c>
      <c r="R20" s="7">
        <v>1.28</v>
      </c>
      <c r="S20" s="7">
        <v>2.71</v>
      </c>
      <c r="T20" s="7">
        <v>8.1107011070000006</v>
      </c>
      <c r="U20" s="7">
        <f t="shared" si="7"/>
        <v>0.12329390354868061</v>
      </c>
      <c r="V20" s="7">
        <f t="shared" si="2"/>
        <v>1.0780583790056539</v>
      </c>
      <c r="W20" s="15">
        <f t="shared" si="3"/>
        <v>36941176.470588244</v>
      </c>
      <c r="X20">
        <f t="shared" si="4"/>
        <v>2.2071423906684785E-3</v>
      </c>
      <c r="Y20" s="7">
        <f t="shared" si="5"/>
        <v>2.3794283479187236E-3</v>
      </c>
      <c r="Z20">
        <f t="shared" si="6"/>
        <v>726.57278435323531</v>
      </c>
    </row>
    <row r="21" spans="1:27" s="7" customFormat="1" x14ac:dyDescent="0.3">
      <c r="A21" s="3">
        <f>1025</f>
        <v>1025</v>
      </c>
      <c r="B21" s="3">
        <f t="shared" si="1"/>
        <v>1.1899999999999998E-6</v>
      </c>
      <c r="C21" s="3">
        <f>1</f>
        <v>1</v>
      </c>
      <c r="D21" s="3">
        <f>2</f>
        <v>2</v>
      </c>
      <c r="E21" s="7">
        <f t="shared" si="0"/>
        <v>2050</v>
      </c>
      <c r="F21" s="7">
        <v>46</v>
      </c>
      <c r="G21" s="7" t="s">
        <v>42</v>
      </c>
      <c r="H21" s="7" t="s">
        <v>25</v>
      </c>
      <c r="I21" s="7">
        <v>25.18</v>
      </c>
      <c r="J21" s="7">
        <v>1.4010557260000001</v>
      </c>
      <c r="K21" s="7">
        <v>3659.2495439999998</v>
      </c>
      <c r="L21" s="7">
        <v>92139.903520000007</v>
      </c>
      <c r="M21" s="7">
        <v>4.964447753</v>
      </c>
      <c r="N21" s="7">
        <v>6.7768043230000004</v>
      </c>
      <c r="O21" s="7">
        <v>170.6399328</v>
      </c>
      <c r="P21" s="7">
        <v>5.5220000000000002</v>
      </c>
      <c r="Q21" s="7">
        <v>0.21930103256552799</v>
      </c>
      <c r="R21" s="7">
        <v>1.35</v>
      </c>
      <c r="S21" s="7">
        <v>2.88</v>
      </c>
      <c r="T21" s="7">
        <v>8.7430555559999998</v>
      </c>
      <c r="U21" s="7">
        <f t="shared" si="7"/>
        <v>0.11437648927720413</v>
      </c>
      <c r="V21" s="7">
        <f t="shared" si="2"/>
        <v>1.0684963929587636</v>
      </c>
      <c r="W21" s="15">
        <f t="shared" si="3"/>
        <v>42319327.731092446</v>
      </c>
      <c r="X21">
        <f t="shared" si="4"/>
        <v>2.1479528527036888E-3</v>
      </c>
      <c r="Y21" s="7">
        <f t="shared" si="5"/>
        <v>2.2950798753593781E-3</v>
      </c>
      <c r="Z21">
        <f t="shared" si="6"/>
        <v>802.84616518901112</v>
      </c>
    </row>
    <row r="22" spans="1:27" s="7" customFormat="1" x14ac:dyDescent="0.3">
      <c r="A22" s="3">
        <f>1025</f>
        <v>1025</v>
      </c>
      <c r="B22" s="3">
        <f t="shared" si="1"/>
        <v>1.1899999999999998E-6</v>
      </c>
      <c r="C22" s="3">
        <f>1</f>
        <v>1</v>
      </c>
      <c r="D22" s="3">
        <f>2</f>
        <v>2</v>
      </c>
      <c r="E22" s="7">
        <f t="shared" si="0"/>
        <v>2050</v>
      </c>
      <c r="F22" s="7">
        <v>47</v>
      </c>
      <c r="G22" s="7" t="s">
        <v>43</v>
      </c>
      <c r="H22" s="7" t="s">
        <v>25</v>
      </c>
      <c r="I22" s="7">
        <v>22.83</v>
      </c>
      <c r="J22" s="7">
        <v>1.358505911</v>
      </c>
      <c r="K22" s="7">
        <v>3659.2495439999998</v>
      </c>
      <c r="L22" s="7">
        <v>83540.667090000003</v>
      </c>
      <c r="M22" s="7">
        <v>4.9218979389999999</v>
      </c>
      <c r="N22" s="7">
        <v>6.7768043230000004</v>
      </c>
      <c r="O22" s="7">
        <v>154.71444270000001</v>
      </c>
      <c r="P22" s="7">
        <v>5.1280000000000001</v>
      </c>
      <c r="Q22" s="7">
        <v>0.22461673236968899</v>
      </c>
      <c r="R22" s="7">
        <v>1.34</v>
      </c>
      <c r="S22" s="7">
        <v>2.79</v>
      </c>
      <c r="T22" s="7">
        <v>8.1827956989999997</v>
      </c>
      <c r="U22" s="7">
        <f t="shared" si="7"/>
        <v>0.12220762155059134</v>
      </c>
      <c r="V22" s="7">
        <f t="shared" si="2"/>
        <v>1.0768583309370268</v>
      </c>
      <c r="W22" s="15">
        <f t="shared" si="3"/>
        <v>38369747.89915967</v>
      </c>
      <c r="X22">
        <f t="shared" si="4"/>
        <v>2.1904568746397728E-3</v>
      </c>
      <c r="Y22" s="7">
        <f t="shared" si="5"/>
        <v>2.3588117340141218E-3</v>
      </c>
      <c r="Z22">
        <f t="shared" si="6"/>
        <v>748.13159786754181</v>
      </c>
    </row>
    <row r="23" spans="1:27" s="7" customFormat="1" x14ac:dyDescent="0.3">
      <c r="A23" s="3">
        <f>1025</f>
        <v>1025</v>
      </c>
      <c r="B23" s="3">
        <f t="shared" si="1"/>
        <v>1.1899999999999998E-6</v>
      </c>
      <c r="C23" s="3">
        <f>1</f>
        <v>1</v>
      </c>
      <c r="D23" s="3">
        <f>2</f>
        <v>2</v>
      </c>
      <c r="E23" s="7">
        <f t="shared" si="0"/>
        <v>2050</v>
      </c>
      <c r="F23" s="7">
        <v>49</v>
      </c>
      <c r="G23" s="7" t="s">
        <v>44</v>
      </c>
      <c r="H23" s="7" t="s">
        <v>25</v>
      </c>
      <c r="I23" s="7">
        <v>24.49</v>
      </c>
      <c r="J23" s="7">
        <v>1.388988785</v>
      </c>
      <c r="K23" s="7">
        <v>3659.2495439999998</v>
      </c>
      <c r="L23" s="7">
        <v>89615.021330000003</v>
      </c>
      <c r="M23" s="7">
        <v>4.9523808130000004</v>
      </c>
      <c r="N23" s="7">
        <v>6.7768043230000004</v>
      </c>
      <c r="O23" s="7">
        <v>165.96393789999999</v>
      </c>
      <c r="P23" s="7">
        <v>5.8620000000000001</v>
      </c>
      <c r="Q23" s="7">
        <v>0.239363005308289</v>
      </c>
      <c r="R23" s="7">
        <v>1.4</v>
      </c>
      <c r="S23" s="7">
        <v>2.81</v>
      </c>
      <c r="T23" s="7">
        <v>8.7153024909999992</v>
      </c>
      <c r="U23" s="7">
        <f t="shared" si="7"/>
        <v>0.11474071049407923</v>
      </c>
      <c r="V23" s="7">
        <f t="shared" si="2"/>
        <v>1.0688741426905279</v>
      </c>
      <c r="W23" s="15">
        <f t="shared" si="3"/>
        <v>41159663.865546219</v>
      </c>
      <c r="X23">
        <f t="shared" si="4"/>
        <v>2.1599223209863411E-3</v>
      </c>
      <c r="Y23" s="7">
        <f t="shared" si="5"/>
        <v>2.3086851191224107E-3</v>
      </c>
      <c r="Z23">
        <f t="shared" si="6"/>
        <v>785.47487116840603</v>
      </c>
    </row>
    <row r="24" spans="1:27" x14ac:dyDescent="0.3">
      <c r="A24" s="3">
        <f>1025</f>
        <v>1025</v>
      </c>
      <c r="B24" s="3">
        <f t="shared" si="1"/>
        <v>1.1899999999999998E-6</v>
      </c>
      <c r="C24" s="3">
        <f>1</f>
        <v>1</v>
      </c>
      <c r="D24" s="3">
        <f>2</f>
        <v>2</v>
      </c>
      <c r="E24">
        <f t="shared" si="0"/>
        <v>2050</v>
      </c>
      <c r="F24">
        <v>98</v>
      </c>
      <c r="G24" t="s">
        <v>45</v>
      </c>
      <c r="H24" t="s">
        <v>46</v>
      </c>
      <c r="I24">
        <v>10.1</v>
      </c>
      <c r="J24">
        <v>1.0043213740000001</v>
      </c>
      <c r="K24">
        <v>2323.8074769999998</v>
      </c>
      <c r="L24">
        <v>23470.45552</v>
      </c>
      <c r="M24">
        <v>4.3705215190000004</v>
      </c>
      <c r="N24">
        <v>5.5480378889999997</v>
      </c>
      <c r="O24">
        <v>56.035182679999998</v>
      </c>
      <c r="P24">
        <v>2.274</v>
      </c>
      <c r="Q24">
        <v>0.22514851485148499</v>
      </c>
      <c r="R24">
        <v>0.94</v>
      </c>
      <c r="U24">
        <f t="shared" si="7"/>
        <v>0</v>
      </c>
      <c r="V24">
        <f t="shared" si="2"/>
        <v>1</v>
      </c>
      <c r="W24" s="13">
        <f t="shared" si="3"/>
        <v>16974789.915966388</v>
      </c>
      <c r="X24">
        <f t="shared" si="4"/>
        <v>2.5785265933875026E-3</v>
      </c>
      <c r="Y24">
        <f t="shared" si="5"/>
        <v>2.5785265933875026E-3</v>
      </c>
      <c r="Z24">
        <f t="shared" si="6"/>
        <v>296.20082784669893</v>
      </c>
      <c r="AA24" t="s">
        <v>47</v>
      </c>
    </row>
    <row r="25" spans="1:27" x14ac:dyDescent="0.3">
      <c r="A25" s="3">
        <f>1025</f>
        <v>1025</v>
      </c>
      <c r="B25" s="3">
        <f t="shared" si="1"/>
        <v>1.1899999999999998E-6</v>
      </c>
      <c r="C25" s="3">
        <f>1</f>
        <v>1</v>
      </c>
      <c r="D25" s="3">
        <f>2</f>
        <v>2</v>
      </c>
      <c r="E25">
        <f t="shared" si="0"/>
        <v>2050</v>
      </c>
      <c r="F25">
        <v>99</v>
      </c>
      <c r="G25" t="s">
        <v>48</v>
      </c>
      <c r="H25" t="s">
        <v>46</v>
      </c>
      <c r="I25">
        <v>10.44</v>
      </c>
      <c r="J25">
        <v>1.0187004989999999</v>
      </c>
      <c r="K25">
        <v>2323.8074769999998</v>
      </c>
      <c r="L25">
        <v>24260.550060000001</v>
      </c>
      <c r="M25">
        <v>4.3849006429999999</v>
      </c>
      <c r="N25">
        <v>5.5480378889999997</v>
      </c>
      <c r="O25">
        <v>57.921515560000003</v>
      </c>
      <c r="P25">
        <v>2.7010000000000001</v>
      </c>
      <c r="Q25">
        <v>0.25871647509578499</v>
      </c>
      <c r="R25">
        <v>1.01</v>
      </c>
      <c r="S25">
        <v>1.942977731</v>
      </c>
      <c r="T25">
        <v>5.3731959099999997</v>
      </c>
      <c r="U25">
        <f t="shared" si="7"/>
        <v>0.1861089780651341</v>
      </c>
      <c r="V25">
        <f t="shared" si="2"/>
        <v>1.1655553089183379</v>
      </c>
      <c r="W25" s="13">
        <f t="shared" si="3"/>
        <v>17546218.487394959</v>
      </c>
      <c r="X25">
        <f t="shared" si="4"/>
        <v>2.5615084320822238E-3</v>
      </c>
      <c r="Y25">
        <f t="shared" si="5"/>
        <v>2.9855797518525237E-3</v>
      </c>
      <c r="Z25">
        <f t="shared" si="6"/>
        <v>354.50507330772115</v>
      </c>
    </row>
    <row r="26" spans="1:27" x14ac:dyDescent="0.3">
      <c r="A26" s="3">
        <f>1025</f>
        <v>1025</v>
      </c>
      <c r="B26" s="3">
        <f t="shared" si="1"/>
        <v>1.1899999999999998E-6</v>
      </c>
      <c r="C26" s="3">
        <f>1</f>
        <v>1</v>
      </c>
      <c r="D26" s="3">
        <f>2</f>
        <v>2</v>
      </c>
      <c r="E26">
        <f t="shared" si="0"/>
        <v>2050</v>
      </c>
      <c r="F26">
        <v>100</v>
      </c>
      <c r="G26" t="s">
        <v>49</v>
      </c>
      <c r="H26" t="s">
        <v>46</v>
      </c>
      <c r="I26">
        <v>12.17</v>
      </c>
      <c r="J26">
        <v>1.085290578</v>
      </c>
      <c r="K26">
        <v>2323.8074769999998</v>
      </c>
      <c r="L26">
        <v>28280.737000000001</v>
      </c>
      <c r="M26">
        <v>4.451490723</v>
      </c>
      <c r="N26">
        <v>5.5480378889999997</v>
      </c>
      <c r="O26">
        <v>67.519621110000003</v>
      </c>
      <c r="P26">
        <v>4.2169999999999996</v>
      </c>
      <c r="Q26">
        <v>0.346507806080526</v>
      </c>
      <c r="R26">
        <v>1.1399999999999999</v>
      </c>
      <c r="S26">
        <v>2.1830124259999999</v>
      </c>
      <c r="T26">
        <v>5.5748651970000003</v>
      </c>
      <c r="U26">
        <f t="shared" si="7"/>
        <v>0.17937653459326211</v>
      </c>
      <c r="V26">
        <f t="shared" si="2"/>
        <v>1.1543579195388691</v>
      </c>
      <c r="W26" s="13">
        <f t="shared" si="3"/>
        <v>20453781.512605045</v>
      </c>
      <c r="X26">
        <f t="shared" si="4"/>
        <v>2.484149758079918E-3</v>
      </c>
      <c r="Y26">
        <f t="shared" si="5"/>
        <v>2.8675979465601193E-3</v>
      </c>
      <c r="Z26">
        <f t="shared" si="6"/>
        <v>396.91921003748422</v>
      </c>
    </row>
    <row r="27" spans="1:27" x14ac:dyDescent="0.3">
      <c r="A27" s="3">
        <f>1025</f>
        <v>1025</v>
      </c>
      <c r="B27" s="3">
        <f t="shared" si="1"/>
        <v>1.1899999999999998E-6</v>
      </c>
      <c r="C27" s="3">
        <f>1</f>
        <v>1</v>
      </c>
      <c r="D27" s="3">
        <f>2</f>
        <v>2</v>
      </c>
      <c r="E27">
        <f t="shared" si="0"/>
        <v>2050</v>
      </c>
      <c r="F27">
        <v>101</v>
      </c>
      <c r="G27" t="s">
        <v>50</v>
      </c>
      <c r="H27" t="s">
        <v>46</v>
      </c>
      <c r="I27">
        <v>8.2200000000000006</v>
      </c>
      <c r="J27">
        <v>0.91487181799999995</v>
      </c>
      <c r="K27">
        <v>2323.8074769999998</v>
      </c>
      <c r="L27">
        <v>19101.697459999999</v>
      </c>
      <c r="M27">
        <v>4.2810719620000004</v>
      </c>
      <c r="N27">
        <v>5.5480378889999997</v>
      </c>
      <c r="O27">
        <v>45.604871449999997</v>
      </c>
      <c r="P27">
        <v>1.641</v>
      </c>
      <c r="Q27">
        <v>0.19963503649635</v>
      </c>
      <c r="R27">
        <v>0.72</v>
      </c>
      <c r="S27">
        <v>1.87</v>
      </c>
      <c r="T27">
        <v>4.4000000000000004</v>
      </c>
      <c r="U27">
        <f t="shared" si="7"/>
        <v>0.22749391727493917</v>
      </c>
      <c r="V27">
        <f t="shared" si="2"/>
        <v>1.2451745655187243</v>
      </c>
      <c r="W27" s="13">
        <f t="shared" si="3"/>
        <v>13815126.050420171</v>
      </c>
      <c r="X27">
        <f t="shared" si="4"/>
        <v>2.6869620095519155E-3</v>
      </c>
      <c r="Y27">
        <f t="shared" si="5"/>
        <v>3.3457367528091247E-3</v>
      </c>
      <c r="Z27">
        <f t="shared" si="6"/>
        <v>312.79288376067115</v>
      </c>
    </row>
    <row r="28" spans="1:27" x14ac:dyDescent="0.3">
      <c r="A28" s="3">
        <f>1025</f>
        <v>1025</v>
      </c>
      <c r="B28" s="3">
        <f t="shared" si="1"/>
        <v>1.1899999999999998E-6</v>
      </c>
      <c r="C28" s="3">
        <f>1</f>
        <v>1</v>
      </c>
      <c r="D28" s="3">
        <f>2</f>
        <v>2</v>
      </c>
      <c r="E28">
        <f t="shared" si="0"/>
        <v>2050</v>
      </c>
      <c r="F28">
        <v>103</v>
      </c>
      <c r="G28" t="s">
        <v>51</v>
      </c>
      <c r="H28" t="s">
        <v>46</v>
      </c>
      <c r="I28">
        <v>8.8000000000000007</v>
      </c>
      <c r="J28">
        <v>0.94448267200000002</v>
      </c>
      <c r="K28">
        <v>2323.8074769999998</v>
      </c>
      <c r="L28">
        <v>20449.505799999999</v>
      </c>
      <c r="M28">
        <v>4.310682817</v>
      </c>
      <c r="N28">
        <v>5.5480378889999997</v>
      </c>
      <c r="O28">
        <v>48.822733419999999</v>
      </c>
      <c r="P28">
        <v>2.2210000000000001</v>
      </c>
      <c r="Q28">
        <v>0.25238636363636402</v>
      </c>
      <c r="R28">
        <v>0.98</v>
      </c>
      <c r="S28">
        <v>1.79</v>
      </c>
      <c r="T28">
        <v>4.91</v>
      </c>
      <c r="U28">
        <f t="shared" si="7"/>
        <v>0.2034090909090909</v>
      </c>
      <c r="V28">
        <f t="shared" si="2"/>
        <v>1.1965217125195693</v>
      </c>
      <c r="W28" s="13">
        <f t="shared" si="3"/>
        <v>14789915.966386558</v>
      </c>
      <c r="X28">
        <f t="shared" si="4"/>
        <v>2.6505704697626399E-3</v>
      </c>
      <c r="Y28">
        <f t="shared" si="5"/>
        <v>3.1714651176341932E-3</v>
      </c>
      <c r="Z28">
        <f t="shared" si="6"/>
        <v>317.42117177762043</v>
      </c>
    </row>
    <row r="29" spans="1:27" x14ac:dyDescent="0.3">
      <c r="A29" s="3">
        <f>1025</f>
        <v>1025</v>
      </c>
      <c r="B29" s="3">
        <f t="shared" si="1"/>
        <v>1.1899999999999998E-6</v>
      </c>
      <c r="C29" s="3">
        <f>1</f>
        <v>1</v>
      </c>
      <c r="D29" s="3">
        <f>2</f>
        <v>2</v>
      </c>
      <c r="E29">
        <f t="shared" si="0"/>
        <v>2050</v>
      </c>
      <c r="F29">
        <v>104</v>
      </c>
      <c r="G29" t="s">
        <v>52</v>
      </c>
      <c r="H29" t="s">
        <v>46</v>
      </c>
      <c r="I29">
        <v>10.199999999999999</v>
      </c>
      <c r="J29">
        <v>1.008600172</v>
      </c>
      <c r="K29">
        <v>2323.8074769999998</v>
      </c>
      <c r="L29">
        <v>23702.83627</v>
      </c>
      <c r="M29">
        <v>4.374800317</v>
      </c>
      <c r="N29">
        <v>5.5480378889999997</v>
      </c>
      <c r="O29">
        <v>56.589986469999999</v>
      </c>
      <c r="P29">
        <v>2.669</v>
      </c>
      <c r="Q29">
        <v>0.26166666666666699</v>
      </c>
      <c r="R29">
        <v>1.1000000000000001</v>
      </c>
      <c r="S29">
        <v>2.0835542239999998</v>
      </c>
      <c r="T29">
        <v>4.895480944</v>
      </c>
      <c r="U29">
        <f t="shared" si="7"/>
        <v>0.20427002196078431</v>
      </c>
      <c r="V29">
        <f t="shared" si="2"/>
        <v>1.1981475001754458</v>
      </c>
      <c r="W29" s="13">
        <f t="shared" si="3"/>
        <v>17142857.142857146</v>
      </c>
      <c r="X29">
        <f t="shared" si="4"/>
        <v>2.5734507142595891E-3</v>
      </c>
      <c r="Y29">
        <f t="shared" si="5"/>
        <v>3.0833735401148421E-3</v>
      </c>
      <c r="Z29">
        <f t="shared" si="6"/>
        <v>357.70053717996257</v>
      </c>
    </row>
    <row r="30" spans="1:27" x14ac:dyDescent="0.3">
      <c r="A30" s="3">
        <f>1025</f>
        <v>1025</v>
      </c>
      <c r="B30" s="3">
        <f t="shared" si="1"/>
        <v>1.1899999999999998E-6</v>
      </c>
      <c r="C30" s="3">
        <f>1</f>
        <v>1</v>
      </c>
      <c r="D30" s="3">
        <f>2</f>
        <v>2</v>
      </c>
      <c r="E30">
        <f t="shared" si="0"/>
        <v>2050</v>
      </c>
      <c r="F30">
        <v>105</v>
      </c>
      <c r="G30" t="s">
        <v>53</v>
      </c>
      <c r="H30" t="s">
        <v>46</v>
      </c>
      <c r="I30">
        <v>12.73</v>
      </c>
      <c r="J30">
        <v>1.104828404</v>
      </c>
      <c r="K30">
        <v>2323.8074769999998</v>
      </c>
      <c r="L30">
        <v>29582.069189999998</v>
      </c>
      <c r="M30">
        <v>4.4710285479999996</v>
      </c>
      <c r="N30">
        <v>5.5480378889999997</v>
      </c>
      <c r="O30">
        <v>70.62652233</v>
      </c>
      <c r="P30">
        <v>4.9489999999999998</v>
      </c>
      <c r="Q30">
        <v>0.38876669285153198</v>
      </c>
      <c r="R30">
        <v>1.3</v>
      </c>
      <c r="S30">
        <v>2.6724083620000001</v>
      </c>
      <c r="T30">
        <v>4.7634935509999998</v>
      </c>
      <c r="U30">
        <f t="shared" si="7"/>
        <v>0.20992995773762765</v>
      </c>
      <c r="V30">
        <f t="shared" si="2"/>
        <v>1.2090410767637889</v>
      </c>
      <c r="W30" s="13">
        <f t="shared" si="3"/>
        <v>21394957.983193282</v>
      </c>
      <c r="X30">
        <f t="shared" si="4"/>
        <v>2.4618988691730804E-3</v>
      </c>
      <c r="Y30">
        <f t="shared" si="5"/>
        <v>2.9765368596685756E-3</v>
      </c>
      <c r="Z30">
        <f t="shared" si="6"/>
        <v>430.956016320174</v>
      </c>
    </row>
    <row r="31" spans="1:27" x14ac:dyDescent="0.3">
      <c r="A31" s="3">
        <f>1025</f>
        <v>1025</v>
      </c>
      <c r="B31" s="3">
        <f t="shared" si="1"/>
        <v>1.1899999999999998E-6</v>
      </c>
      <c r="C31" s="3">
        <f>1</f>
        <v>1</v>
      </c>
      <c r="D31" s="3">
        <f>2</f>
        <v>2</v>
      </c>
      <c r="E31">
        <f t="shared" si="0"/>
        <v>2050</v>
      </c>
      <c r="F31">
        <v>106</v>
      </c>
      <c r="G31" t="s">
        <v>54</v>
      </c>
      <c r="H31" t="s">
        <v>46</v>
      </c>
      <c r="I31">
        <v>11.64</v>
      </c>
      <c r="J31">
        <v>1.06595298</v>
      </c>
      <c r="K31">
        <v>2323.8074769999998</v>
      </c>
      <c r="L31">
        <v>27049.119040000001</v>
      </c>
      <c r="M31">
        <v>4.4321531250000001</v>
      </c>
      <c r="N31">
        <v>5.5480378889999997</v>
      </c>
      <c r="O31">
        <v>64.579161029999995</v>
      </c>
      <c r="P31">
        <v>3.3519999999999999</v>
      </c>
      <c r="Q31">
        <v>0.28797250859106499</v>
      </c>
      <c r="R31">
        <v>1.08</v>
      </c>
      <c r="S31">
        <v>2.5204599760000002</v>
      </c>
      <c r="T31">
        <v>4.6182046579999998</v>
      </c>
      <c r="U31">
        <f t="shared" si="7"/>
        <v>0.21653436219931271</v>
      </c>
      <c r="V31">
        <f t="shared" si="2"/>
        <v>1.2222094469947247</v>
      </c>
      <c r="W31" s="13">
        <f t="shared" si="3"/>
        <v>19563025.210084036</v>
      </c>
      <c r="X31">
        <f t="shared" si="4"/>
        <v>2.5063706342356826E-3</v>
      </c>
      <c r="Y31">
        <f t="shared" si="5"/>
        <v>3.0633098668330109E-3</v>
      </c>
      <c r="Z31">
        <f t="shared" si="6"/>
        <v>405.54326140874349</v>
      </c>
    </row>
    <row r="32" spans="1:27" x14ac:dyDescent="0.3">
      <c r="A32" s="3">
        <f>1025</f>
        <v>1025</v>
      </c>
      <c r="B32" s="3">
        <f t="shared" si="1"/>
        <v>1.1899999999999998E-6</v>
      </c>
      <c r="C32" s="3">
        <f>1</f>
        <v>1</v>
      </c>
      <c r="D32" s="3">
        <f>2</f>
        <v>2</v>
      </c>
      <c r="E32">
        <f t="shared" si="0"/>
        <v>2050</v>
      </c>
      <c r="F32">
        <v>107</v>
      </c>
      <c r="G32" t="s">
        <v>55</v>
      </c>
      <c r="H32" t="s">
        <v>46</v>
      </c>
      <c r="I32">
        <v>10.55</v>
      </c>
      <c r="J32">
        <v>1.0232524599999999</v>
      </c>
      <c r="K32">
        <v>2323.8074769999998</v>
      </c>
      <c r="L32">
        <v>24516.168890000001</v>
      </c>
      <c r="M32">
        <v>4.3894526039999997</v>
      </c>
      <c r="N32">
        <v>5.5480378889999997</v>
      </c>
      <c r="O32">
        <v>58.531799730000003</v>
      </c>
      <c r="P32">
        <v>2.74</v>
      </c>
      <c r="Q32">
        <v>0.26</v>
      </c>
      <c r="R32">
        <v>1</v>
      </c>
      <c r="S32">
        <v>2.0241327679999999</v>
      </c>
      <c r="T32">
        <v>5.2121086950000004</v>
      </c>
      <c r="U32">
        <f t="shared" si="7"/>
        <v>0.19186092587677722</v>
      </c>
      <c r="V32">
        <f t="shared" si="2"/>
        <v>1.1754958193879772</v>
      </c>
      <c r="W32" s="13">
        <f t="shared" si="3"/>
        <v>17731092.436974794</v>
      </c>
      <c r="X32">
        <f t="shared" si="4"/>
        <v>2.5561444800309887E-3</v>
      </c>
      <c r="Y32">
        <f t="shared" si="5"/>
        <v>3.0047371500280819E-3</v>
      </c>
      <c r="Z32">
        <f t="shared" si="6"/>
        <v>360.53897986880605</v>
      </c>
    </row>
    <row r="33" spans="1:27" x14ac:dyDescent="0.3">
      <c r="A33" s="3">
        <f>1025</f>
        <v>1025</v>
      </c>
      <c r="B33" s="3">
        <f t="shared" si="1"/>
        <v>1.1899999999999998E-6</v>
      </c>
      <c r="C33" s="3">
        <f>1</f>
        <v>1</v>
      </c>
      <c r="D33" s="3">
        <f>2</f>
        <v>2</v>
      </c>
      <c r="E33">
        <f t="shared" si="0"/>
        <v>2050</v>
      </c>
      <c r="F33">
        <v>108</v>
      </c>
      <c r="G33" t="s">
        <v>56</v>
      </c>
      <c r="H33" t="s">
        <v>46</v>
      </c>
      <c r="I33">
        <v>14.76</v>
      </c>
      <c r="J33">
        <v>1.1690863570000001</v>
      </c>
      <c r="K33">
        <v>2323.8074769999998</v>
      </c>
      <c r="L33">
        <v>34299.398370000003</v>
      </c>
      <c r="M33">
        <v>4.5352865019999999</v>
      </c>
      <c r="N33">
        <v>5.5480378889999997</v>
      </c>
      <c r="O33">
        <v>81.889039240000002</v>
      </c>
      <c r="P33">
        <v>5.968</v>
      </c>
      <c r="Q33">
        <v>0.40433604336043399</v>
      </c>
      <c r="R33">
        <v>1.37</v>
      </c>
      <c r="S33">
        <v>3.0088614869999999</v>
      </c>
      <c r="T33">
        <v>4.9055099630000001</v>
      </c>
      <c r="U33">
        <f t="shared" si="7"/>
        <v>0.20385240426829268</v>
      </c>
      <c r="V33">
        <f t="shared" si="2"/>
        <v>1.1973578451087372</v>
      </c>
      <c r="W33" s="13">
        <f t="shared" si="3"/>
        <v>24806722.689075634</v>
      </c>
      <c r="X33">
        <f t="shared" si="4"/>
        <v>2.390114012789006E-3</v>
      </c>
      <c r="Y33">
        <f t="shared" si="5"/>
        <v>2.8618217639172412E-3</v>
      </c>
      <c r="Z33">
        <f t="shared" si="6"/>
        <v>480.42126118277525</v>
      </c>
    </row>
    <row r="34" spans="1:27" x14ac:dyDescent="0.3">
      <c r="A34" s="3">
        <f>1025</f>
        <v>1025</v>
      </c>
      <c r="B34" s="3">
        <f t="shared" si="1"/>
        <v>1.1899999999999998E-6</v>
      </c>
      <c r="C34" s="3">
        <f>1</f>
        <v>1</v>
      </c>
      <c r="D34" s="3">
        <f>2</f>
        <v>2</v>
      </c>
      <c r="E34">
        <f t="shared" si="0"/>
        <v>2050</v>
      </c>
      <c r="F34">
        <v>109</v>
      </c>
      <c r="G34" t="s">
        <v>57</v>
      </c>
      <c r="H34" t="s">
        <v>46</v>
      </c>
      <c r="I34">
        <v>7.07</v>
      </c>
      <c r="J34">
        <v>0.84941941399999998</v>
      </c>
      <c r="K34">
        <v>2323.8074769999998</v>
      </c>
      <c r="L34">
        <v>16429.318869999999</v>
      </c>
      <c r="M34">
        <v>4.2156195590000003</v>
      </c>
      <c r="N34">
        <v>5.5480378889999997</v>
      </c>
      <c r="O34">
        <v>39.22462788</v>
      </c>
      <c r="P34">
        <v>1.359</v>
      </c>
      <c r="Q34">
        <v>0.19222065063649199</v>
      </c>
      <c r="R34">
        <v>0.72</v>
      </c>
      <c r="S34">
        <v>1.408605348</v>
      </c>
      <c r="T34">
        <v>5.0191489100000002</v>
      </c>
      <c r="U34">
        <f t="shared" si="7"/>
        <v>0.19923696577086281</v>
      </c>
      <c r="V34">
        <f t="shared" si="2"/>
        <v>1.1887585165117727</v>
      </c>
      <c r="W34" s="13">
        <f t="shared" si="3"/>
        <v>11882352.941176472</v>
      </c>
      <c r="X34">
        <f t="shared" si="4"/>
        <v>2.7691852317087737E-3</v>
      </c>
      <c r="Y34">
        <f t="shared" si="5"/>
        <v>3.2918925279924313E-3</v>
      </c>
      <c r="Z34">
        <f t="shared" si="6"/>
        <v>264.702681834484</v>
      </c>
    </row>
    <row r="35" spans="1:27" x14ac:dyDescent="0.3">
      <c r="A35" s="3">
        <f>1025</f>
        <v>1025</v>
      </c>
      <c r="B35" s="3">
        <f t="shared" si="1"/>
        <v>1.1899999999999998E-6</v>
      </c>
      <c r="C35" s="3">
        <f>1</f>
        <v>1</v>
      </c>
      <c r="D35" s="3">
        <f>2</f>
        <v>2</v>
      </c>
      <c r="E35">
        <f t="shared" si="0"/>
        <v>2050</v>
      </c>
      <c r="F35">
        <v>110</v>
      </c>
      <c r="G35" t="s">
        <v>58</v>
      </c>
      <c r="H35" t="s">
        <v>46</v>
      </c>
      <c r="I35">
        <v>9.7799999999999994</v>
      </c>
      <c r="J35">
        <v>0.99033885499999996</v>
      </c>
      <c r="K35">
        <v>2323.8074769999998</v>
      </c>
      <c r="L35">
        <v>22726.83713</v>
      </c>
      <c r="M35">
        <v>4.3565389999999997</v>
      </c>
      <c r="N35">
        <v>5.5480378889999997</v>
      </c>
      <c r="O35">
        <v>54.259810549999997</v>
      </c>
      <c r="P35">
        <v>2.4670000000000001</v>
      </c>
      <c r="Q35">
        <v>0.25224948875255598</v>
      </c>
      <c r="R35">
        <v>0.97</v>
      </c>
      <c r="S35">
        <v>1.857490377</v>
      </c>
      <c r="T35">
        <v>5.2651685959999996</v>
      </c>
      <c r="U35">
        <f t="shared" si="7"/>
        <v>0.18992744141104295</v>
      </c>
      <c r="V35">
        <f t="shared" si="2"/>
        <v>1.1721154790224246</v>
      </c>
      <c r="W35" s="13">
        <f t="shared" si="3"/>
        <v>16436974.789915968</v>
      </c>
      <c r="X35">
        <f t="shared" si="4"/>
        <v>2.5951837826136822E-3</v>
      </c>
      <c r="Y35">
        <f t="shared" si="5"/>
        <v>3.0418550825094641E-3</v>
      </c>
      <c r="Z35">
        <f t="shared" si="6"/>
        <v>338.35348501991217</v>
      </c>
    </row>
    <row r="36" spans="1:27" x14ac:dyDescent="0.3">
      <c r="A36" s="3">
        <f>1025</f>
        <v>1025</v>
      </c>
      <c r="B36" s="3">
        <f t="shared" si="1"/>
        <v>1.1899999999999998E-6</v>
      </c>
      <c r="C36" s="3">
        <f>1</f>
        <v>1</v>
      </c>
      <c r="D36" s="3">
        <f>2</f>
        <v>2</v>
      </c>
      <c r="E36">
        <f t="shared" si="0"/>
        <v>2050</v>
      </c>
      <c r="F36">
        <v>111</v>
      </c>
      <c r="G36" t="s">
        <v>59</v>
      </c>
      <c r="H36" t="s">
        <v>46</v>
      </c>
      <c r="I36">
        <v>12.21</v>
      </c>
      <c r="J36">
        <v>1.086715664</v>
      </c>
      <c r="K36">
        <v>2323.8074769999998</v>
      </c>
      <c r="L36">
        <v>28373.689299999998</v>
      </c>
      <c r="M36">
        <v>4.4529158090000003</v>
      </c>
      <c r="N36">
        <v>5.5480378889999997</v>
      </c>
      <c r="O36">
        <v>67.741542629999998</v>
      </c>
      <c r="P36">
        <v>3.702</v>
      </c>
      <c r="Q36">
        <v>0.303194103194103</v>
      </c>
      <c r="R36">
        <v>1.1100000000000001</v>
      </c>
      <c r="S36">
        <v>2.7909764250000002</v>
      </c>
      <c r="T36">
        <v>4.3748130180000002</v>
      </c>
      <c r="U36">
        <f t="shared" si="7"/>
        <v>0.22858119778869779</v>
      </c>
      <c r="V36">
        <f t="shared" si="2"/>
        <v>1.2475301307582107</v>
      </c>
      <c r="W36" s="13">
        <f t="shared" si="3"/>
        <v>20521008.40336135</v>
      </c>
      <c r="X36">
        <f t="shared" si="4"/>
        <v>2.482520004498015E-3</v>
      </c>
      <c r="Y36">
        <f t="shared" si="5"/>
        <v>3.0970185058212824E-3</v>
      </c>
      <c r="Z36">
        <f t="shared" si="6"/>
        <v>430.08346283288216</v>
      </c>
    </row>
    <row r="37" spans="1:27" x14ac:dyDescent="0.3">
      <c r="A37" s="3">
        <f>1025</f>
        <v>1025</v>
      </c>
      <c r="B37" s="3">
        <f t="shared" si="1"/>
        <v>1.1899999999999998E-6</v>
      </c>
      <c r="C37" s="3">
        <f>1</f>
        <v>1</v>
      </c>
      <c r="D37" s="3">
        <f>2</f>
        <v>2</v>
      </c>
      <c r="E37">
        <f t="shared" si="0"/>
        <v>2050</v>
      </c>
      <c r="F37">
        <v>112</v>
      </c>
      <c r="G37" t="s">
        <v>60</v>
      </c>
      <c r="H37" t="s">
        <v>46</v>
      </c>
      <c r="I37">
        <v>11.69</v>
      </c>
      <c r="J37">
        <v>1.0678145109999999</v>
      </c>
      <c r="K37">
        <v>2323.8074769999998</v>
      </c>
      <c r="L37">
        <v>27165.309410000002</v>
      </c>
      <c r="M37">
        <v>4.4340146560000004</v>
      </c>
      <c r="N37">
        <v>5.5480378889999997</v>
      </c>
      <c r="O37">
        <v>64.856562920000002</v>
      </c>
      <c r="P37">
        <v>2.964</v>
      </c>
      <c r="Q37">
        <v>0.25355004277159998</v>
      </c>
      <c r="R37">
        <v>1.03</v>
      </c>
      <c r="S37">
        <v>2.8309711059999998</v>
      </c>
      <c r="T37">
        <v>4.1293250830000003</v>
      </c>
      <c r="U37">
        <f t="shared" si="7"/>
        <v>0.24217032557741658</v>
      </c>
      <c r="V37">
        <f t="shared" si="2"/>
        <v>1.2781779846952435</v>
      </c>
      <c r="W37" s="13">
        <f t="shared" si="3"/>
        <v>19647058.823529415</v>
      </c>
      <c r="X37">
        <f t="shared" si="4"/>
        <v>2.5042229270235586E-3</v>
      </c>
      <c r="Y37">
        <f t="shared" si="5"/>
        <v>3.2008426140905958E-3</v>
      </c>
      <c r="Z37">
        <f t="shared" si="6"/>
        <v>425.57108331545726</v>
      </c>
    </row>
    <row r="38" spans="1:27" x14ac:dyDescent="0.3">
      <c r="A38" s="3">
        <f>1025</f>
        <v>1025</v>
      </c>
      <c r="B38" s="3">
        <f t="shared" si="1"/>
        <v>1.1899999999999998E-6</v>
      </c>
      <c r="C38" s="3">
        <f>1</f>
        <v>1</v>
      </c>
      <c r="D38" s="3">
        <f>2</f>
        <v>2</v>
      </c>
      <c r="E38">
        <f t="shared" si="0"/>
        <v>2050</v>
      </c>
      <c r="F38">
        <v>113</v>
      </c>
      <c r="G38" t="s">
        <v>61</v>
      </c>
      <c r="H38" t="s">
        <v>46</v>
      </c>
      <c r="I38">
        <v>11.97</v>
      </c>
      <c r="J38">
        <v>1.0780941500000001</v>
      </c>
      <c r="K38">
        <v>2323.8074769999998</v>
      </c>
      <c r="L38">
        <v>27815.97551</v>
      </c>
      <c r="M38">
        <v>4.4442942949999997</v>
      </c>
      <c r="N38">
        <v>5.5480378889999997</v>
      </c>
      <c r="O38">
        <v>66.410013530000001</v>
      </c>
      <c r="P38">
        <v>2.6280000000000001</v>
      </c>
      <c r="Q38">
        <v>0.21954887218045099</v>
      </c>
      <c r="R38">
        <v>1.04</v>
      </c>
      <c r="S38">
        <v>2.533612781</v>
      </c>
      <c r="T38">
        <v>4.7244788509999998</v>
      </c>
      <c r="U38">
        <f t="shared" si="7"/>
        <v>0.21166355730994152</v>
      </c>
      <c r="V38">
        <f t="shared" si="2"/>
        <v>1.2124496437413825</v>
      </c>
      <c r="W38" s="13">
        <f t="shared" si="3"/>
        <v>20117647.058823533</v>
      </c>
      <c r="X38">
        <f t="shared" si="4"/>
        <v>2.4923960797918472E-3</v>
      </c>
      <c r="Y38">
        <f t="shared" si="5"/>
        <v>3.0219047390060436E-3</v>
      </c>
      <c r="Z38">
        <f t="shared" si="6"/>
        <v>411.40370593771303</v>
      </c>
    </row>
    <row r="39" spans="1:27" x14ac:dyDescent="0.3">
      <c r="A39" s="3">
        <f>1025</f>
        <v>1025</v>
      </c>
      <c r="B39" s="3">
        <f t="shared" si="1"/>
        <v>1.1899999999999998E-6</v>
      </c>
      <c r="C39" s="3">
        <f>1</f>
        <v>1</v>
      </c>
      <c r="D39" s="3">
        <f>2</f>
        <v>2</v>
      </c>
      <c r="E39">
        <f t="shared" si="0"/>
        <v>2050</v>
      </c>
      <c r="F39">
        <v>114</v>
      </c>
      <c r="G39" t="s">
        <v>62</v>
      </c>
      <c r="H39" t="s">
        <v>46</v>
      </c>
      <c r="I39">
        <v>13.13</v>
      </c>
      <c r="J39">
        <v>1.118264726</v>
      </c>
      <c r="K39">
        <v>2323.8074769999998</v>
      </c>
      <c r="L39">
        <v>30511.59218</v>
      </c>
      <c r="M39">
        <v>4.4844648710000001</v>
      </c>
      <c r="N39">
        <v>5.5480378889999997</v>
      </c>
      <c r="O39">
        <v>72.845737479999997</v>
      </c>
      <c r="P39">
        <v>3.3879999999999999</v>
      </c>
      <c r="Q39">
        <v>0.258035034272658</v>
      </c>
      <c r="R39">
        <v>1.1100000000000001</v>
      </c>
      <c r="S39">
        <v>2.4340979649999999</v>
      </c>
      <c r="T39">
        <v>5.3941953810000003</v>
      </c>
      <c r="U39">
        <f t="shared" si="7"/>
        <v>0.18538446039603959</v>
      </c>
      <c r="V39">
        <f t="shared" si="2"/>
        <v>1.1643277932590197</v>
      </c>
      <c r="W39" s="13">
        <f t="shared" si="3"/>
        <v>22067226.890756305</v>
      </c>
      <c r="X39">
        <f t="shared" si="4"/>
        <v>2.4467125203568342E-3</v>
      </c>
      <c r="Y39">
        <f t="shared" si="5"/>
        <v>2.8487753895662872E-3</v>
      </c>
      <c r="Z39">
        <f t="shared" si="6"/>
        <v>425.4183455440525</v>
      </c>
      <c r="AA39" t="s">
        <v>28</v>
      </c>
    </row>
    <row r="40" spans="1:27" x14ac:dyDescent="0.3">
      <c r="A40" s="3">
        <f>1025</f>
        <v>1025</v>
      </c>
      <c r="B40" s="3">
        <f t="shared" si="1"/>
        <v>1.1899999999999998E-6</v>
      </c>
      <c r="C40" s="3">
        <f>1</f>
        <v>1</v>
      </c>
      <c r="D40" s="3">
        <f>2</f>
        <v>2</v>
      </c>
      <c r="E40">
        <f t="shared" si="0"/>
        <v>2050</v>
      </c>
      <c r="F40">
        <v>115</v>
      </c>
      <c r="G40" t="s">
        <v>63</v>
      </c>
      <c r="H40" t="s">
        <v>46</v>
      </c>
      <c r="I40">
        <v>10.6</v>
      </c>
      <c r="J40">
        <v>1.025305865</v>
      </c>
      <c r="K40">
        <v>2323.8074769999998</v>
      </c>
      <c r="L40">
        <v>24632.359260000001</v>
      </c>
      <c r="M40">
        <v>4.3915060099999996</v>
      </c>
      <c r="N40">
        <v>5.5480378889999997</v>
      </c>
      <c r="O40">
        <v>58.809201620000003</v>
      </c>
      <c r="P40">
        <v>2.5059999999999998</v>
      </c>
      <c r="Q40">
        <v>0.23641509433962299</v>
      </c>
      <c r="R40">
        <v>1.05</v>
      </c>
      <c r="S40">
        <v>2.4650252949999998</v>
      </c>
      <c r="T40">
        <v>4.3001587130000001</v>
      </c>
      <c r="U40">
        <f t="shared" si="7"/>
        <v>0.23254955613207545</v>
      </c>
      <c r="V40">
        <f t="shared" si="2"/>
        <v>1.2562477410463542</v>
      </c>
      <c r="W40" s="13">
        <f t="shared" si="3"/>
        <v>17815126.050420169</v>
      </c>
      <c r="X40">
        <f t="shared" si="4"/>
        <v>2.5537284601355806E-3</v>
      </c>
      <c r="Y40">
        <f t="shared" si="5"/>
        <v>3.2081156092911077E-3</v>
      </c>
      <c r="Z40">
        <f t="shared" si="6"/>
        <v>386.76677125849335</v>
      </c>
    </row>
    <row r="41" spans="1:27" x14ac:dyDescent="0.3">
      <c r="A41" s="3">
        <f>1025</f>
        <v>1025</v>
      </c>
      <c r="B41" s="3">
        <f t="shared" si="1"/>
        <v>1.1899999999999998E-6</v>
      </c>
      <c r="C41" s="3">
        <f>1</f>
        <v>1</v>
      </c>
      <c r="D41" s="3">
        <f>2</f>
        <v>2</v>
      </c>
      <c r="E41">
        <f t="shared" si="0"/>
        <v>2050</v>
      </c>
      <c r="F41">
        <v>116</v>
      </c>
      <c r="G41" t="s">
        <v>64</v>
      </c>
      <c r="H41" t="s">
        <v>46</v>
      </c>
      <c r="I41">
        <v>14.74</v>
      </c>
      <c r="J41">
        <v>1.168497484</v>
      </c>
      <c r="K41">
        <v>2323.8074769999998</v>
      </c>
      <c r="L41">
        <v>34252.92222</v>
      </c>
      <c r="M41">
        <v>4.534697628</v>
      </c>
      <c r="N41">
        <v>5.5480378889999997</v>
      </c>
      <c r="O41">
        <v>81.778078480000005</v>
      </c>
      <c r="P41">
        <v>5.0170000000000003</v>
      </c>
      <c r="Q41">
        <v>0.34036635006784299</v>
      </c>
      <c r="R41">
        <v>1.39</v>
      </c>
      <c r="U41">
        <f t="shared" si="7"/>
        <v>0</v>
      </c>
      <c r="V41">
        <f t="shared" si="2"/>
        <v>1</v>
      </c>
      <c r="W41" s="13">
        <f t="shared" si="3"/>
        <v>24773109.243697483</v>
      </c>
      <c r="X41">
        <f t="shared" si="4"/>
        <v>2.3907622672952127E-3</v>
      </c>
      <c r="Y41">
        <f t="shared" si="5"/>
        <v>2.3907622672952127E-3</v>
      </c>
      <c r="Z41">
        <f t="shared" si="6"/>
        <v>400.79948585987586</v>
      </c>
      <c r="AA41" t="s">
        <v>65</v>
      </c>
    </row>
    <row r="42" spans="1:27" x14ac:dyDescent="0.3">
      <c r="A42" s="3">
        <f>1025</f>
        <v>1025</v>
      </c>
      <c r="B42" s="3">
        <f t="shared" si="1"/>
        <v>1.1899999999999998E-6</v>
      </c>
      <c r="C42" s="3">
        <f>1</f>
        <v>1</v>
      </c>
      <c r="D42" s="3">
        <f>2</f>
        <v>2</v>
      </c>
      <c r="E42">
        <f t="shared" si="0"/>
        <v>2050</v>
      </c>
      <c r="F42">
        <v>124</v>
      </c>
      <c r="G42" t="s">
        <v>66</v>
      </c>
      <c r="H42" t="s">
        <v>46</v>
      </c>
      <c r="I42">
        <v>10.395281069999999</v>
      </c>
      <c r="J42">
        <v>1.0168362360000001</v>
      </c>
      <c r="K42">
        <v>2323.8074769999998</v>
      </c>
      <c r="L42">
        <v>24156.631880000001</v>
      </c>
      <c r="M42">
        <v>4.3830363810000001</v>
      </c>
      <c r="N42">
        <v>5.5480378889999997</v>
      </c>
      <c r="O42">
        <v>57.673413250000003</v>
      </c>
      <c r="P42">
        <v>2.9889999999999999</v>
      </c>
      <c r="Q42">
        <v>0.28753431291300302</v>
      </c>
      <c r="R42">
        <v>0.97843154600000004</v>
      </c>
      <c r="S42">
        <v>2.473896415</v>
      </c>
      <c r="T42">
        <v>4.2019872009999997</v>
      </c>
      <c r="U42">
        <f t="shared" si="7"/>
        <v>0.23798263830878794</v>
      </c>
      <c r="V42">
        <f t="shared" si="2"/>
        <v>1.2684925162371612</v>
      </c>
      <c r="W42" s="13">
        <f t="shared" si="3"/>
        <v>17471060.62184874</v>
      </c>
      <c r="X42">
        <f t="shared" si="4"/>
        <v>2.563708494121698E-3</v>
      </c>
      <c r="Y42">
        <f t="shared" si="5"/>
        <v>3.2520450386070163E-3</v>
      </c>
      <c r="Z42">
        <f t="shared" si="6"/>
        <v>384.49090170934903</v>
      </c>
    </row>
    <row r="43" spans="1:27" x14ac:dyDescent="0.3">
      <c r="A43" s="3">
        <f>1025</f>
        <v>1025</v>
      </c>
      <c r="B43" s="3">
        <f t="shared" si="1"/>
        <v>1.1899999999999998E-6</v>
      </c>
      <c r="C43" s="3">
        <f>1</f>
        <v>1</v>
      </c>
      <c r="D43" s="3">
        <f>2</f>
        <v>2</v>
      </c>
      <c r="E43">
        <f t="shared" si="0"/>
        <v>2050</v>
      </c>
      <c r="F43">
        <v>125</v>
      </c>
      <c r="G43" t="s">
        <v>67</v>
      </c>
      <c r="H43" t="s">
        <v>46</v>
      </c>
      <c r="I43">
        <v>11.98875855</v>
      </c>
      <c r="J43">
        <v>1.0787742140000001</v>
      </c>
      <c r="K43">
        <v>2323.8074769999998</v>
      </c>
      <c r="L43">
        <v>27859.566760000002</v>
      </c>
      <c r="M43">
        <v>4.4449743589999997</v>
      </c>
      <c r="N43">
        <v>5.5480378889999997</v>
      </c>
      <c r="O43">
        <v>66.514086680000005</v>
      </c>
      <c r="P43">
        <v>4.2460000000000004</v>
      </c>
      <c r="Q43">
        <v>0.35416511078204999</v>
      </c>
      <c r="R43">
        <v>1.2375392839999999</v>
      </c>
      <c r="S43">
        <v>2.6274065709999999</v>
      </c>
      <c r="T43">
        <v>4.56296284</v>
      </c>
      <c r="U43">
        <f t="shared" si="7"/>
        <v>0.2191558500442066</v>
      </c>
      <c r="V43">
        <f t="shared" si="2"/>
        <v>1.2275750009252764</v>
      </c>
      <c r="W43" s="13">
        <f t="shared" si="3"/>
        <v>20149174.033613447</v>
      </c>
      <c r="X43">
        <f t="shared" si="4"/>
        <v>2.491615631580949E-3</v>
      </c>
      <c r="Y43">
        <f t="shared" si="5"/>
        <v>3.0586450612434166E-3</v>
      </c>
      <c r="Z43">
        <f t="shared" si="6"/>
        <v>417.05811459014205</v>
      </c>
      <c r="AA43" t="s">
        <v>68</v>
      </c>
    </row>
    <row r="44" spans="1:27" x14ac:dyDescent="0.3">
      <c r="A44" s="3">
        <f>1025</f>
        <v>1025</v>
      </c>
      <c r="B44" s="3">
        <f t="shared" si="1"/>
        <v>1.1899999999999998E-6</v>
      </c>
      <c r="C44" s="3">
        <f>1</f>
        <v>1</v>
      </c>
      <c r="D44" s="3">
        <f>2</f>
        <v>2</v>
      </c>
      <c r="E44">
        <f t="shared" si="0"/>
        <v>2050</v>
      </c>
      <c r="F44">
        <v>126</v>
      </c>
      <c r="G44" t="s">
        <v>69</v>
      </c>
      <c r="H44" t="s">
        <v>46</v>
      </c>
      <c r="I44">
        <v>10.005313230000001</v>
      </c>
      <c r="J44">
        <v>1.0002306889999999</v>
      </c>
      <c r="K44">
        <v>2323.8074769999998</v>
      </c>
      <c r="L44">
        <v>23250.421689999999</v>
      </c>
      <c r="M44">
        <v>4.366430834</v>
      </c>
      <c r="N44">
        <v>5.5480378889999997</v>
      </c>
      <c r="O44">
        <v>55.509856880000001</v>
      </c>
      <c r="P44">
        <v>2.4079999999999999</v>
      </c>
      <c r="Q44">
        <v>0.24067212536433499</v>
      </c>
      <c r="R44">
        <v>0.99765127399999998</v>
      </c>
      <c r="S44">
        <v>2.0588395629999998</v>
      </c>
      <c r="T44">
        <v>4.859685721</v>
      </c>
      <c r="U44">
        <f t="shared" si="7"/>
        <v>0.20577462350971293</v>
      </c>
      <c r="V44">
        <f t="shared" si="2"/>
        <v>1.2010085103895447</v>
      </c>
      <c r="W44" s="13">
        <f t="shared" si="3"/>
        <v>16815652.487394962</v>
      </c>
      <c r="X44">
        <f t="shared" si="4"/>
        <v>2.5833886768320776E-3</v>
      </c>
      <c r="Y44">
        <f t="shared" si="5"/>
        <v>3.1026717865193106E-3</v>
      </c>
      <c r="Z44">
        <f t="shared" si="6"/>
        <v>353.06917697136674</v>
      </c>
      <c r="AA44" t="s">
        <v>70</v>
      </c>
    </row>
    <row r="45" spans="1:27" x14ac:dyDescent="0.3">
      <c r="A45" s="3">
        <f>1025</f>
        <v>1025</v>
      </c>
      <c r="B45" s="3">
        <f t="shared" si="1"/>
        <v>1.1899999999999998E-6</v>
      </c>
      <c r="C45" s="3">
        <f>1</f>
        <v>1</v>
      </c>
      <c r="D45" s="3">
        <f>2</f>
        <v>2</v>
      </c>
      <c r="E45">
        <f t="shared" si="0"/>
        <v>2050</v>
      </c>
      <c r="F45">
        <v>127</v>
      </c>
      <c r="G45" t="s">
        <v>71</v>
      </c>
      <c r="H45" t="s">
        <v>46</v>
      </c>
      <c r="I45">
        <v>11.428225319999999</v>
      </c>
      <c r="J45">
        <v>1.0579787940000001</v>
      </c>
      <c r="K45">
        <v>2323.8074769999998</v>
      </c>
      <c r="L45">
        <v>26556.995459999998</v>
      </c>
      <c r="M45">
        <v>4.4241789389999999</v>
      </c>
      <c r="N45">
        <v>5.5480378889999997</v>
      </c>
      <c r="O45">
        <v>63.404227089999999</v>
      </c>
      <c r="P45">
        <v>3.5059999999999998</v>
      </c>
      <c r="Q45">
        <v>0.306784290808855</v>
      </c>
      <c r="R45">
        <v>1.1541153209999999</v>
      </c>
      <c r="S45">
        <v>2.6953168609999998</v>
      </c>
      <c r="T45">
        <v>4.2400303609999996</v>
      </c>
      <c r="U45">
        <f t="shared" si="7"/>
        <v>0.23584736785711186</v>
      </c>
      <c r="V45">
        <f t="shared" si="2"/>
        <v>1.2636371818992127</v>
      </c>
      <c r="W45" s="13">
        <f t="shared" si="3"/>
        <v>19207101.37815126</v>
      </c>
      <c r="X45">
        <f t="shared" si="4"/>
        <v>2.5155915700289513E-3</v>
      </c>
      <c r="Y45">
        <f t="shared" si="5"/>
        <v>3.1787950423608001E-3</v>
      </c>
      <c r="Z45">
        <f t="shared" si="6"/>
        <v>413.1755376137412</v>
      </c>
    </row>
    <row r="46" spans="1:27" x14ac:dyDescent="0.3">
      <c r="A46" s="3">
        <f>1025</f>
        <v>1025</v>
      </c>
      <c r="B46" s="3">
        <f t="shared" si="1"/>
        <v>1.1899999999999998E-6</v>
      </c>
      <c r="C46" s="3">
        <f>1</f>
        <v>1</v>
      </c>
      <c r="D46" s="3">
        <f>2</f>
        <v>2</v>
      </c>
      <c r="E46">
        <f t="shared" si="0"/>
        <v>2050</v>
      </c>
      <c r="F46">
        <v>128</v>
      </c>
      <c r="G46" t="s">
        <v>72</v>
      </c>
      <c r="H46" t="s">
        <v>46</v>
      </c>
      <c r="I46">
        <v>10.661631079999999</v>
      </c>
      <c r="J46">
        <v>1.0278236510000001</v>
      </c>
      <c r="K46">
        <v>2323.8074769999998</v>
      </c>
      <c r="L46">
        <v>24775.578030000001</v>
      </c>
      <c r="M46">
        <v>4.3940237959999999</v>
      </c>
      <c r="N46">
        <v>5.5480378889999997</v>
      </c>
      <c r="O46">
        <v>59.151133199999997</v>
      </c>
      <c r="P46">
        <v>3.0659999999999998</v>
      </c>
      <c r="Q46">
        <v>0.28757325938162198</v>
      </c>
      <c r="R46">
        <v>1.054469128</v>
      </c>
      <c r="S46">
        <v>2.3209127999999999</v>
      </c>
      <c r="T46">
        <v>4.5937232459999997</v>
      </c>
      <c r="U46">
        <f t="shared" si="7"/>
        <v>0.21768834267336137</v>
      </c>
      <c r="V46">
        <f t="shared" si="2"/>
        <v>1.2245615804186325</v>
      </c>
      <c r="W46" s="13">
        <f t="shared" si="3"/>
        <v>17918707.697478995</v>
      </c>
      <c r="X46">
        <f t="shared" si="4"/>
        <v>2.5507691712025908E-3</v>
      </c>
      <c r="Y46">
        <f t="shared" si="5"/>
        <v>3.1235739275709698E-3</v>
      </c>
      <c r="Z46">
        <f t="shared" si="6"/>
        <v>378.76402177208502</v>
      </c>
    </row>
    <row r="47" spans="1:27" x14ac:dyDescent="0.3">
      <c r="A47" s="3">
        <f>1025</f>
        <v>1025</v>
      </c>
      <c r="B47" s="3">
        <f t="shared" si="1"/>
        <v>1.1899999999999998E-6</v>
      </c>
      <c r="C47" s="3">
        <f>1</f>
        <v>1</v>
      </c>
      <c r="D47" s="3">
        <f>2</f>
        <v>2</v>
      </c>
      <c r="E47">
        <f t="shared" si="0"/>
        <v>2050</v>
      </c>
      <c r="F47">
        <v>129</v>
      </c>
      <c r="G47" t="s">
        <v>73</v>
      </c>
      <c r="H47" t="s">
        <v>46</v>
      </c>
      <c r="I47">
        <v>9.4238525580000001</v>
      </c>
      <c r="J47">
        <v>0.97422848299999998</v>
      </c>
      <c r="K47">
        <v>2323.8074769999998</v>
      </c>
      <c r="L47">
        <v>21899.21904</v>
      </c>
      <c r="M47">
        <v>4.3404286279999997</v>
      </c>
      <c r="N47">
        <v>5.5480378889999997</v>
      </c>
      <c r="O47">
        <v>52.283891060000002</v>
      </c>
      <c r="P47">
        <v>2.427</v>
      </c>
      <c r="Q47">
        <v>0.25753798513535697</v>
      </c>
      <c r="R47">
        <v>0.912937102</v>
      </c>
      <c r="S47">
        <v>1.995639967</v>
      </c>
      <c r="T47">
        <v>4.7222207980000004</v>
      </c>
      <c r="U47">
        <f t="shared" si="7"/>
        <v>0.21176476973908953</v>
      </c>
      <c r="V47">
        <f t="shared" si="2"/>
        <v>1.2126496961610949</v>
      </c>
      <c r="W47" s="13">
        <f t="shared" si="3"/>
        <v>15838407.660504203</v>
      </c>
      <c r="X47">
        <f t="shared" si="4"/>
        <v>2.6145093123614697E-3</v>
      </c>
      <c r="Y47">
        <f t="shared" si="5"/>
        <v>3.1704839232454892E-3</v>
      </c>
      <c r="Z47">
        <f t="shared" si="6"/>
        <v>339.81873390341951</v>
      </c>
    </row>
    <row r="48" spans="1:27" x14ac:dyDescent="0.3">
      <c r="A48" s="3">
        <f>1025</f>
        <v>1025</v>
      </c>
      <c r="B48" s="3">
        <f t="shared" si="1"/>
        <v>1.1899999999999998E-6</v>
      </c>
      <c r="C48" s="3">
        <f>1</f>
        <v>1</v>
      </c>
      <c r="D48" s="3">
        <f>2</f>
        <v>2</v>
      </c>
      <c r="E48">
        <f t="shared" si="0"/>
        <v>2050</v>
      </c>
      <c r="F48">
        <v>130</v>
      </c>
      <c r="G48" t="s">
        <v>74</v>
      </c>
      <c r="H48" t="s">
        <v>46</v>
      </c>
      <c r="I48">
        <v>11.379433130000001</v>
      </c>
      <c r="J48">
        <v>1.056120628</v>
      </c>
      <c r="K48">
        <v>2323.8074769999998</v>
      </c>
      <c r="L48">
        <v>26443.611789999999</v>
      </c>
      <c r="M48">
        <v>4.422320773</v>
      </c>
      <c r="N48">
        <v>5.5480378889999997</v>
      </c>
      <c r="O48">
        <v>63.133526140000001</v>
      </c>
      <c r="P48">
        <v>3.21</v>
      </c>
      <c r="Q48">
        <v>0.282087865303006</v>
      </c>
      <c r="R48">
        <v>1.1179750719999999</v>
      </c>
      <c r="S48">
        <v>2.34768138</v>
      </c>
      <c r="T48">
        <v>4.8470943379999998</v>
      </c>
      <c r="U48">
        <f t="shared" si="7"/>
        <v>0.206309167880316</v>
      </c>
      <c r="V48">
        <f t="shared" si="2"/>
        <v>1.20203100573203</v>
      </c>
      <c r="W48" s="13">
        <f t="shared" si="3"/>
        <v>19125097.697478995</v>
      </c>
      <c r="X48">
        <f t="shared" si="4"/>
        <v>2.5177451263058816E-3</v>
      </c>
      <c r="Y48">
        <f t="shared" si="5"/>
        <v>3.0264077063503758E-3</v>
      </c>
      <c r="Z48">
        <f t="shared" si="6"/>
        <v>391.68896958029626</v>
      </c>
    </row>
    <row r="49" spans="1:26" x14ac:dyDescent="0.3">
      <c r="A49" s="3">
        <f>1025</f>
        <v>1025</v>
      </c>
      <c r="B49" s="3">
        <f t="shared" si="1"/>
        <v>1.1899999999999998E-6</v>
      </c>
      <c r="C49" s="3">
        <f>1</f>
        <v>1</v>
      </c>
      <c r="D49" s="3">
        <f>2</f>
        <v>2</v>
      </c>
      <c r="E49">
        <f t="shared" si="0"/>
        <v>2050</v>
      </c>
      <c r="F49">
        <v>131</v>
      </c>
      <c r="G49" t="s">
        <v>75</v>
      </c>
      <c r="H49" t="s">
        <v>46</v>
      </c>
      <c r="I49">
        <v>11.359311440000001</v>
      </c>
      <c r="J49">
        <v>1.055352007</v>
      </c>
      <c r="K49">
        <v>2323.8074769999998</v>
      </c>
      <c r="L49">
        <v>26396.852869999999</v>
      </c>
      <c r="M49">
        <v>4.4215521520000003</v>
      </c>
      <c r="N49">
        <v>5.5480378889999997</v>
      </c>
      <c r="O49">
        <v>63.021890290000002</v>
      </c>
      <c r="P49">
        <v>3.63</v>
      </c>
      <c r="Q49">
        <v>0.31956162300626201</v>
      </c>
      <c r="R49">
        <v>1.038791053</v>
      </c>
      <c r="S49">
        <v>2.3658687270000001</v>
      </c>
      <c r="T49">
        <v>4.8013278650000002</v>
      </c>
      <c r="U49">
        <f t="shared" si="7"/>
        <v>0.20827571631401628</v>
      </c>
      <c r="V49">
        <f t="shared" si="2"/>
        <v>1.2058201318628983</v>
      </c>
      <c r="W49" s="13">
        <f t="shared" si="3"/>
        <v>19091279.731092442</v>
      </c>
      <c r="X49">
        <f t="shared" si="4"/>
        <v>2.5186364730937108E-3</v>
      </c>
      <c r="Y49">
        <f t="shared" si="5"/>
        <v>3.0370225641005635E-3</v>
      </c>
      <c r="Z49">
        <f t="shared" si="6"/>
        <v>392.36775082815046</v>
      </c>
    </row>
    <row r="50" spans="1:26" x14ac:dyDescent="0.3">
      <c r="A50" s="3">
        <f>1025</f>
        <v>1025</v>
      </c>
      <c r="B50" s="3">
        <f t="shared" si="1"/>
        <v>1.1899999999999998E-6</v>
      </c>
      <c r="C50" s="3">
        <f>1</f>
        <v>1</v>
      </c>
      <c r="D50" s="3">
        <f>2</f>
        <v>2</v>
      </c>
      <c r="E50">
        <f t="shared" si="0"/>
        <v>2050</v>
      </c>
      <c r="F50">
        <v>144</v>
      </c>
      <c r="G50" t="s">
        <v>76</v>
      </c>
      <c r="H50" t="s">
        <v>46</v>
      </c>
      <c r="I50">
        <v>12.93</v>
      </c>
      <c r="J50">
        <v>1.111598525</v>
      </c>
      <c r="K50">
        <v>2323.8074769999998</v>
      </c>
      <c r="L50">
        <v>30046.830679999999</v>
      </c>
      <c r="M50">
        <v>4.4777986700000003</v>
      </c>
      <c r="N50">
        <v>5.5480378889999997</v>
      </c>
      <c r="O50">
        <v>71.736129910000002</v>
      </c>
      <c r="P50">
        <v>3.7730000000000001</v>
      </c>
      <c r="Q50">
        <v>0.29180201082753299</v>
      </c>
      <c r="R50">
        <v>1.1299999999999999</v>
      </c>
      <c r="S50">
        <v>2.68</v>
      </c>
      <c r="T50">
        <v>4.824626866</v>
      </c>
      <c r="U50">
        <f t="shared" si="7"/>
        <v>0.20726991492652747</v>
      </c>
      <c r="V50">
        <f t="shared" si="2"/>
        <v>1.2038767634093273</v>
      </c>
      <c r="W50" s="13">
        <f t="shared" si="3"/>
        <v>21731092.436974794</v>
      </c>
      <c r="X50">
        <f t="shared" si="4"/>
        <v>2.4542352219956913E-3</v>
      </c>
      <c r="Y50">
        <f t="shared" si="5"/>
        <v>2.9545967557013447E-3</v>
      </c>
      <c r="Z50">
        <f t="shared" si="6"/>
        <v>434.50024023224523</v>
      </c>
    </row>
    <row r="51" spans="1:26" x14ac:dyDescent="0.3">
      <c r="A51" s="3">
        <f>1025</f>
        <v>1025</v>
      </c>
      <c r="B51" s="3">
        <f t="shared" si="1"/>
        <v>1.1899999999999998E-6</v>
      </c>
      <c r="C51" s="3">
        <f>1</f>
        <v>1</v>
      </c>
      <c r="D51" s="3">
        <f>2</f>
        <v>2</v>
      </c>
      <c r="E51">
        <f t="shared" si="0"/>
        <v>2050</v>
      </c>
      <c r="F51">
        <v>145</v>
      </c>
      <c r="G51" t="s">
        <v>77</v>
      </c>
      <c r="H51" t="s">
        <v>46</v>
      </c>
      <c r="I51">
        <v>12.38</v>
      </c>
      <c r="J51">
        <v>1.092720645</v>
      </c>
      <c r="K51">
        <v>2323.8074769999998</v>
      </c>
      <c r="L51">
        <v>28768.736570000001</v>
      </c>
      <c r="M51">
        <v>4.4589207899999996</v>
      </c>
      <c r="N51">
        <v>5.5480378889999997</v>
      </c>
      <c r="O51">
        <v>68.684709069999997</v>
      </c>
      <c r="P51">
        <v>3.556</v>
      </c>
      <c r="Q51">
        <v>0.28723747980613901</v>
      </c>
      <c r="R51">
        <v>1.08</v>
      </c>
      <c r="S51">
        <v>2.2799999999999998</v>
      </c>
      <c r="T51">
        <v>5.43</v>
      </c>
      <c r="U51">
        <f t="shared" si="7"/>
        <v>0.18416801292407106</v>
      </c>
      <c r="V51">
        <f t="shared" si="2"/>
        <v>1.1622790941392154</v>
      </c>
      <c r="W51" s="13">
        <f t="shared" si="3"/>
        <v>20806722.689075634</v>
      </c>
      <c r="X51">
        <f t="shared" si="4"/>
        <v>2.4756643377228647E-3</v>
      </c>
      <c r="Y51">
        <f t="shared" si="5"/>
        <v>2.8774129038412915E-3</v>
      </c>
      <c r="Z51">
        <f t="shared" si="6"/>
        <v>405.15024975793614</v>
      </c>
    </row>
    <row r="52" spans="1:26" x14ac:dyDescent="0.3">
      <c r="A52" s="3">
        <f>1025</f>
        <v>1025</v>
      </c>
      <c r="B52" s="3">
        <f t="shared" si="1"/>
        <v>1.1899999999999998E-6</v>
      </c>
      <c r="C52" s="3">
        <f>1</f>
        <v>1</v>
      </c>
      <c r="D52" s="3">
        <f>2</f>
        <v>2</v>
      </c>
      <c r="E52">
        <f t="shared" si="0"/>
        <v>2050</v>
      </c>
      <c r="F52">
        <v>146</v>
      </c>
      <c r="G52" t="s">
        <v>78</v>
      </c>
      <c r="H52" t="s">
        <v>46</v>
      </c>
      <c r="I52">
        <v>7.82</v>
      </c>
      <c r="J52">
        <v>0.89320675299999996</v>
      </c>
      <c r="K52">
        <v>2323.8074769999998</v>
      </c>
      <c r="L52">
        <v>18172.174470000002</v>
      </c>
      <c r="M52">
        <v>4.2594068979999999</v>
      </c>
      <c r="N52">
        <v>5.5480378889999997</v>
      </c>
      <c r="O52">
        <v>43.38565629</v>
      </c>
      <c r="P52">
        <v>1.77</v>
      </c>
      <c r="Q52">
        <v>0.23</v>
      </c>
      <c r="R52">
        <v>0.74</v>
      </c>
      <c r="S52">
        <v>1.36</v>
      </c>
      <c r="T52">
        <v>5.74</v>
      </c>
      <c r="U52">
        <f t="shared" si="7"/>
        <v>0.17391304347826086</v>
      </c>
      <c r="V52">
        <f t="shared" si="2"/>
        <v>1.1456110380894478</v>
      </c>
      <c r="W52" s="13">
        <f t="shared" si="3"/>
        <v>13142857.142857146</v>
      </c>
      <c r="X52">
        <f t="shared" si="4"/>
        <v>2.7139043614427044E-3</v>
      </c>
      <c r="Y52">
        <f t="shared" si="5"/>
        <v>3.1090787927878566E-3</v>
      </c>
      <c r="Z52">
        <f t="shared" si="6"/>
        <v>276.52331895896521</v>
      </c>
    </row>
    <row r="53" spans="1:26" x14ac:dyDescent="0.3">
      <c r="A53" s="3">
        <f>1025</f>
        <v>1025</v>
      </c>
      <c r="B53" s="3">
        <f t="shared" si="1"/>
        <v>1.1899999999999998E-6</v>
      </c>
      <c r="C53" s="3">
        <f>1</f>
        <v>1</v>
      </c>
      <c r="D53" s="3">
        <f>2</f>
        <v>2</v>
      </c>
      <c r="E53">
        <f t="shared" si="0"/>
        <v>2050</v>
      </c>
      <c r="F53">
        <v>147</v>
      </c>
      <c r="G53" t="s">
        <v>79</v>
      </c>
      <c r="H53" t="s">
        <v>46</v>
      </c>
      <c r="I53">
        <v>13.1</v>
      </c>
      <c r="J53">
        <v>1.117271296</v>
      </c>
      <c r="K53">
        <v>2323.8074769999998</v>
      </c>
      <c r="L53">
        <v>30441.877960000002</v>
      </c>
      <c r="M53">
        <v>4.4834714399999998</v>
      </c>
      <c r="N53">
        <v>5.5480378889999997</v>
      </c>
      <c r="O53">
        <v>72.679296350000001</v>
      </c>
      <c r="P53">
        <v>3.653</v>
      </c>
      <c r="Q53">
        <v>0.27885496183206099</v>
      </c>
      <c r="R53">
        <v>1.1499999999999999</v>
      </c>
      <c r="S53">
        <v>2.61</v>
      </c>
      <c r="T53">
        <v>5.0199999999999996</v>
      </c>
      <c r="U53">
        <f t="shared" si="7"/>
        <v>0.19923664122137405</v>
      </c>
      <c r="V53">
        <f t="shared" si="2"/>
        <v>1.1887579200189384</v>
      </c>
      <c r="W53" s="13">
        <f t="shared" si="3"/>
        <v>22016806.722689077</v>
      </c>
      <c r="X53">
        <f t="shared" si="4"/>
        <v>2.4478321269209486E-3</v>
      </c>
      <c r="Y53">
        <f t="shared" si="5"/>
        <v>2.9098798277540812E-3</v>
      </c>
      <c r="Z53">
        <f t="shared" si="6"/>
        <v>433.55043760566298</v>
      </c>
    </row>
    <row r="54" spans="1:26" x14ac:dyDescent="0.3">
      <c r="A54" s="3">
        <f>1025</f>
        <v>1025</v>
      </c>
      <c r="B54" s="3">
        <f t="shared" si="1"/>
        <v>1.1899999999999998E-6</v>
      </c>
      <c r="C54" s="3">
        <f>1</f>
        <v>1</v>
      </c>
      <c r="D54" s="3">
        <f>2</f>
        <v>2</v>
      </c>
      <c r="E54">
        <f t="shared" si="0"/>
        <v>2050</v>
      </c>
      <c r="F54">
        <v>148</v>
      </c>
      <c r="G54" t="s">
        <v>80</v>
      </c>
      <c r="H54" t="s">
        <v>46</v>
      </c>
      <c r="I54">
        <v>9.99</v>
      </c>
      <c r="J54">
        <v>0.999565488</v>
      </c>
      <c r="K54">
        <v>2323.8074769999998</v>
      </c>
      <c r="L54">
        <v>23214.8367</v>
      </c>
      <c r="M54">
        <v>4.3657656329999996</v>
      </c>
      <c r="N54">
        <v>5.5480378889999997</v>
      </c>
      <c r="O54">
        <v>55.424898509999998</v>
      </c>
      <c r="P54">
        <v>2.3370000000000002</v>
      </c>
      <c r="Q54">
        <v>0.233933933933934</v>
      </c>
      <c r="R54">
        <v>0.98</v>
      </c>
      <c r="S54">
        <v>2.15</v>
      </c>
      <c r="T54">
        <v>4.6399999999999997</v>
      </c>
      <c r="U54">
        <f t="shared" si="7"/>
        <v>0.21521521521521519</v>
      </c>
      <c r="V54">
        <f t="shared" si="2"/>
        <v>1.2195394335802492</v>
      </c>
      <c r="W54" s="13">
        <f t="shared" si="3"/>
        <v>16789915.966386557</v>
      </c>
      <c r="X54">
        <f t="shared" si="4"/>
        <v>2.5841801841663299E-3</v>
      </c>
      <c r="Y54">
        <f t="shared" si="5"/>
        <v>3.1515096380675101E-3</v>
      </c>
      <c r="Z54">
        <f t="shared" si="6"/>
        <v>358.07780877851604</v>
      </c>
    </row>
    <row r="55" spans="1:26" s="9" customFormat="1" x14ac:dyDescent="0.3">
      <c r="A55" s="9">
        <f>1025</f>
        <v>1025</v>
      </c>
      <c r="B55" s="9">
        <f t="shared" si="1"/>
        <v>1.1899999999999998E-6</v>
      </c>
      <c r="C55" s="9">
        <f>1</f>
        <v>1</v>
      </c>
      <c r="D55" s="9">
        <f>2</f>
        <v>2</v>
      </c>
      <c r="E55" s="9">
        <f t="shared" si="0"/>
        <v>2050</v>
      </c>
      <c r="F55" s="9">
        <v>156</v>
      </c>
      <c r="G55" s="9" t="s">
        <v>81</v>
      </c>
      <c r="H55" s="9" t="s">
        <v>17</v>
      </c>
      <c r="I55" s="9">
        <v>4.54</v>
      </c>
      <c r="J55" s="9">
        <v>0.65705585300000002</v>
      </c>
      <c r="K55" s="9">
        <v>825</v>
      </c>
      <c r="L55" s="9">
        <v>3745.5</v>
      </c>
      <c r="M55" s="9">
        <v>3.5735098010000002</v>
      </c>
      <c r="N55" s="9">
        <v>3.5</v>
      </c>
      <c r="O55" s="9">
        <v>15.89</v>
      </c>
      <c r="P55" s="9">
        <v>0.35199999999999998</v>
      </c>
      <c r="Q55" s="9">
        <v>7.7533039647577101E-2</v>
      </c>
      <c r="R55" s="9">
        <v>0.35299999999999998</v>
      </c>
      <c r="S55" s="9">
        <v>0.91906641</v>
      </c>
      <c r="U55" s="9">
        <f t="shared" si="7"/>
        <v>0.20243753524229074</v>
      </c>
      <c r="V55" s="9">
        <f t="shared" si="2"/>
        <v>1.1946968449213842</v>
      </c>
      <c r="W55" s="16">
        <f t="shared" si="3"/>
        <v>7630252.1008403376</v>
      </c>
      <c r="X55" s="9">
        <f t="shared" si="4"/>
        <v>3.0256920141406292E-3</v>
      </c>
      <c r="Y55" s="9">
        <f t="shared" si="5"/>
        <v>3.6147847029976378E-3</v>
      </c>
      <c r="Z55" s="9">
        <f t="shared" si="6"/>
        <v>117.74980430779655</v>
      </c>
    </row>
    <row r="56" spans="1:26" s="9" customFormat="1" x14ac:dyDescent="0.3">
      <c r="A56" s="9">
        <f>1025</f>
        <v>1025</v>
      </c>
      <c r="B56" s="9">
        <f t="shared" si="1"/>
        <v>1.1899999999999998E-6</v>
      </c>
      <c r="C56" s="9">
        <f>1</f>
        <v>1</v>
      </c>
      <c r="D56" s="9">
        <f>2</f>
        <v>2</v>
      </c>
      <c r="E56" s="9">
        <f t="shared" si="0"/>
        <v>2050</v>
      </c>
      <c r="F56" s="9">
        <v>157</v>
      </c>
      <c r="G56" s="9" t="s">
        <v>82</v>
      </c>
      <c r="H56" s="9" t="s">
        <v>17</v>
      </c>
      <c r="I56" s="9">
        <v>5.76</v>
      </c>
      <c r="J56" s="9">
        <v>0.76042248300000004</v>
      </c>
      <c r="K56" s="9">
        <v>825</v>
      </c>
      <c r="L56" s="9">
        <v>4752</v>
      </c>
      <c r="M56" s="9">
        <v>3.6768764319999998</v>
      </c>
      <c r="N56" s="9">
        <v>3.5</v>
      </c>
      <c r="O56" s="9">
        <v>20.16</v>
      </c>
      <c r="P56" s="9">
        <v>0.53300000000000003</v>
      </c>
      <c r="Q56" s="9">
        <v>9.2534722222222199E-2</v>
      </c>
      <c r="R56" s="9">
        <v>0.46600000000000003</v>
      </c>
      <c r="S56" s="9">
        <v>1.054959926</v>
      </c>
      <c r="U56" s="9">
        <f t="shared" si="7"/>
        <v>0.18315276493055557</v>
      </c>
      <c r="V56" s="9">
        <f t="shared" si="2"/>
        <v>1.1605809834598551</v>
      </c>
      <c r="W56" s="16">
        <f t="shared" si="3"/>
        <v>9680672.2689075638</v>
      </c>
      <c r="X56" s="9">
        <f t="shared" si="4"/>
        <v>2.8850370373896261E-3</v>
      </c>
      <c r="Y56" s="9">
        <f t="shared" si="5"/>
        <v>3.348319122171759E-3</v>
      </c>
      <c r="Z56" s="9">
        <f t="shared" si="6"/>
        <v>138.37933268111445</v>
      </c>
    </row>
    <row r="57" spans="1:26" s="9" customFormat="1" x14ac:dyDescent="0.3">
      <c r="A57" s="9">
        <f>1025</f>
        <v>1025</v>
      </c>
      <c r="B57" s="9">
        <f t="shared" si="1"/>
        <v>1.1899999999999998E-6</v>
      </c>
      <c r="C57" s="9">
        <f>1</f>
        <v>1</v>
      </c>
      <c r="D57" s="9">
        <f>2</f>
        <v>2</v>
      </c>
      <c r="E57" s="9">
        <f t="shared" si="0"/>
        <v>2050</v>
      </c>
      <c r="F57" s="9">
        <v>158</v>
      </c>
      <c r="G57" s="9" t="s">
        <v>83</v>
      </c>
      <c r="H57" s="9" t="s">
        <v>17</v>
      </c>
      <c r="I57" s="9">
        <v>7.96</v>
      </c>
      <c r="J57" s="9">
        <v>0.90091306800000004</v>
      </c>
      <c r="K57" s="9">
        <v>825</v>
      </c>
      <c r="L57" s="9">
        <v>6567</v>
      </c>
      <c r="M57" s="9">
        <v>3.8173670159999999</v>
      </c>
      <c r="N57" s="9">
        <v>3.5</v>
      </c>
      <c r="O57" s="9">
        <v>27.86</v>
      </c>
      <c r="P57" s="9">
        <v>0.89300000000000002</v>
      </c>
      <c r="Q57" s="9">
        <v>0.11218592964824101</v>
      </c>
      <c r="R57" s="9">
        <v>0.60399999999999998</v>
      </c>
      <c r="S57" s="9">
        <v>1.2165043769999999</v>
      </c>
      <c r="U57" s="9">
        <f t="shared" si="7"/>
        <v>0.15282718304020099</v>
      </c>
      <c r="V57" s="9">
        <f t="shared" si="2"/>
        <v>1.1146035452024026</v>
      </c>
      <c r="W57" s="16">
        <f t="shared" si="3"/>
        <v>13378151.260504203</v>
      </c>
      <c r="X57" s="9">
        <f t="shared" si="4"/>
        <v>2.704290086034079E-3</v>
      </c>
      <c r="Y57" s="9">
        <f t="shared" si="5"/>
        <v>3.0142113171492948E-3</v>
      </c>
      <c r="Z57" s="9">
        <f t="shared" si="6"/>
        <v>172.15065095634768</v>
      </c>
    </row>
    <row r="58" spans="1:26" s="9" customFormat="1" x14ac:dyDescent="0.3">
      <c r="A58" s="9">
        <f>1025</f>
        <v>1025</v>
      </c>
      <c r="B58" s="9">
        <f t="shared" si="1"/>
        <v>1.1899999999999998E-6</v>
      </c>
      <c r="C58" s="9">
        <f>1</f>
        <v>1</v>
      </c>
      <c r="D58" s="9">
        <f>2</f>
        <v>2</v>
      </c>
      <c r="E58" s="9">
        <f t="shared" si="0"/>
        <v>2050</v>
      </c>
      <c r="F58" s="9">
        <v>159</v>
      </c>
      <c r="G58" s="9" t="s">
        <v>84</v>
      </c>
      <c r="H58" s="9" t="s">
        <v>17</v>
      </c>
      <c r="I58" s="9">
        <v>8.7899999999999991</v>
      </c>
      <c r="J58" s="9">
        <v>0.94398887499999995</v>
      </c>
      <c r="K58" s="9">
        <v>825</v>
      </c>
      <c r="L58" s="9">
        <v>7251.75</v>
      </c>
      <c r="M58" s="9">
        <v>3.8604428240000002</v>
      </c>
      <c r="N58" s="9">
        <v>3.5</v>
      </c>
      <c r="O58" s="9">
        <v>30.765000000000001</v>
      </c>
      <c r="P58" s="9">
        <v>0.85099999999999998</v>
      </c>
      <c r="Q58" s="9">
        <v>9.6814562002275298E-2</v>
      </c>
      <c r="R58" s="9">
        <v>0.50600000000000001</v>
      </c>
      <c r="S58" s="9">
        <v>1.3770987969999999</v>
      </c>
      <c r="U58" s="9">
        <f t="shared" si="7"/>
        <v>0.15666652980659843</v>
      </c>
      <c r="V58" s="9">
        <f t="shared" si="2"/>
        <v>1.1199325613294731</v>
      </c>
      <c r="W58" s="16">
        <f t="shared" si="3"/>
        <v>14773109.243697479</v>
      </c>
      <c r="X58" s="9">
        <f t="shared" si="4"/>
        <v>2.6511732832136124E-3</v>
      </c>
      <c r="Y58" s="9">
        <f t="shared" si="5"/>
        <v>2.9691352855976895E-3</v>
      </c>
      <c r="Z58" s="9">
        <f t="shared" si="6"/>
        <v>187.25816647589647</v>
      </c>
    </row>
    <row r="59" spans="1:26" s="9" customFormat="1" x14ac:dyDescent="0.3">
      <c r="A59" s="9">
        <f>1025</f>
        <v>1025</v>
      </c>
      <c r="B59" s="9">
        <f t="shared" si="1"/>
        <v>1.1899999999999998E-6</v>
      </c>
      <c r="C59" s="9">
        <f>1</f>
        <v>1</v>
      </c>
      <c r="D59" s="9">
        <f>2</f>
        <v>2</v>
      </c>
      <c r="E59" s="9">
        <f t="shared" si="0"/>
        <v>2050</v>
      </c>
      <c r="F59" s="9">
        <v>160</v>
      </c>
      <c r="G59" s="9" t="s">
        <v>85</v>
      </c>
      <c r="H59" s="9" t="s">
        <v>17</v>
      </c>
      <c r="I59" s="9">
        <v>6.53</v>
      </c>
      <c r="J59" s="9">
        <v>0.81491318099999999</v>
      </c>
      <c r="K59" s="9">
        <v>825</v>
      </c>
      <c r="L59" s="9">
        <v>5387.25</v>
      </c>
      <c r="M59" s="9">
        <v>3.7313671300000002</v>
      </c>
      <c r="N59" s="9">
        <v>3.5</v>
      </c>
      <c r="O59" s="9">
        <v>22.855</v>
      </c>
      <c r="P59" s="9">
        <v>0.5</v>
      </c>
      <c r="Q59" s="9">
        <v>7.6569678407350697E-2</v>
      </c>
      <c r="R59" s="9">
        <v>0.441</v>
      </c>
      <c r="S59" s="9">
        <v>1.0101782290000001</v>
      </c>
      <c r="U59" s="9">
        <f t="shared" si="7"/>
        <v>0.15469804425727413</v>
      </c>
      <c r="V59" s="9">
        <f t="shared" si="2"/>
        <v>1.1171830690022861</v>
      </c>
      <c r="W59" s="16">
        <f t="shared" si="3"/>
        <v>10974789.915966388</v>
      </c>
      <c r="X59" s="9">
        <f t="shared" si="4"/>
        <v>2.8135410329094357E-3</v>
      </c>
      <c r="Y59" s="9">
        <f t="shared" si="5"/>
        <v>3.1432404059096256E-3</v>
      </c>
      <c r="Z59" s="9">
        <f t="shared" si="6"/>
        <v>147.26945692798222</v>
      </c>
    </row>
    <row r="60" spans="1:26" s="9" customFormat="1" x14ac:dyDescent="0.3">
      <c r="A60" s="9">
        <f>1025</f>
        <v>1025</v>
      </c>
      <c r="B60" s="9">
        <f t="shared" si="1"/>
        <v>1.1899999999999998E-6</v>
      </c>
      <c r="C60" s="9">
        <f>1</f>
        <v>1</v>
      </c>
      <c r="D60" s="9">
        <f>2</f>
        <v>2</v>
      </c>
      <c r="E60" s="9">
        <f t="shared" si="0"/>
        <v>2050</v>
      </c>
      <c r="F60" s="9">
        <v>161</v>
      </c>
      <c r="G60" s="9" t="s">
        <v>86</v>
      </c>
      <c r="H60" s="9" t="s">
        <v>17</v>
      </c>
      <c r="I60" s="9">
        <v>6.56</v>
      </c>
      <c r="J60" s="9">
        <v>0.81690383899999996</v>
      </c>
      <c r="K60" s="9">
        <v>825</v>
      </c>
      <c r="L60" s="9">
        <v>5412</v>
      </c>
      <c r="M60" s="9">
        <v>3.7333577880000002</v>
      </c>
      <c r="N60" s="9">
        <v>3.5</v>
      </c>
      <c r="O60" s="9">
        <v>22.96</v>
      </c>
      <c r="P60" s="9">
        <v>0.61099999999999999</v>
      </c>
      <c r="Q60" s="9">
        <v>9.3140243902438996E-2</v>
      </c>
      <c r="R60" s="9">
        <v>0.51200000000000001</v>
      </c>
      <c r="S60" s="9">
        <v>1.1304876610000001</v>
      </c>
      <c r="U60" s="9">
        <f t="shared" si="7"/>
        <v>0.1723304361280488</v>
      </c>
      <c r="V60" s="9">
        <f t="shared" si="2"/>
        <v>1.1431333472613443</v>
      </c>
      <c r="W60" s="16">
        <f t="shared" si="3"/>
        <v>11025210.084033614</v>
      </c>
      <c r="X60" s="9">
        <f t="shared" si="4"/>
        <v>2.8109629518834191E-3</v>
      </c>
      <c r="Y60" s="9">
        <f t="shared" si="5"/>
        <v>3.213305488214122E-3</v>
      </c>
      <c r="Z60" s="9">
        <f t="shared" si="6"/>
        <v>151.2438627192623</v>
      </c>
    </row>
    <row r="61" spans="1:26" s="9" customFormat="1" x14ac:dyDescent="0.3">
      <c r="A61" s="9">
        <f>1025</f>
        <v>1025</v>
      </c>
      <c r="B61" s="9">
        <f t="shared" si="1"/>
        <v>1.1899999999999998E-6</v>
      </c>
      <c r="C61" s="9">
        <f>1</f>
        <v>1</v>
      </c>
      <c r="D61" s="9">
        <f>2</f>
        <v>2</v>
      </c>
      <c r="E61" s="9">
        <f t="shared" si="0"/>
        <v>2050</v>
      </c>
      <c r="F61" s="9">
        <v>162</v>
      </c>
      <c r="G61" s="9" t="s">
        <v>87</v>
      </c>
      <c r="H61" s="9" t="s">
        <v>17</v>
      </c>
      <c r="I61" s="9">
        <v>5.97</v>
      </c>
      <c r="J61" s="9">
        <v>0.77597433100000002</v>
      </c>
      <c r="K61" s="9">
        <v>825</v>
      </c>
      <c r="L61" s="9">
        <v>4925.25</v>
      </c>
      <c r="M61" s="9">
        <v>3.6924282800000001</v>
      </c>
      <c r="N61" s="9">
        <v>3.5</v>
      </c>
      <c r="O61" s="9">
        <v>20.895</v>
      </c>
      <c r="P61" s="9">
        <v>0.57299999999999995</v>
      </c>
      <c r="Q61" s="9">
        <v>9.5979899497487406E-2</v>
      </c>
      <c r="R61" s="9">
        <v>0.46700000000000003</v>
      </c>
      <c r="S61" s="9">
        <v>1.0943262970000001</v>
      </c>
      <c r="U61" s="9">
        <f t="shared" si="7"/>
        <v>0.18330423735343385</v>
      </c>
      <c r="V61" s="9">
        <f t="shared" si="2"/>
        <v>1.1608336611753782</v>
      </c>
      <c r="W61" s="16">
        <f t="shared" si="3"/>
        <v>10033613.445378153</v>
      </c>
      <c r="X61" s="9">
        <f t="shared" si="4"/>
        <v>2.86444853223924E-3</v>
      </c>
      <c r="Y61" s="9">
        <f t="shared" si="5"/>
        <v>3.3251482769277156E-3</v>
      </c>
      <c r="Z61" s="9">
        <f t="shared" si="6"/>
        <v>142.43189515512947</v>
      </c>
    </row>
    <row r="62" spans="1:26" s="9" customFormat="1" x14ac:dyDescent="0.3">
      <c r="A62" s="9">
        <f>1025</f>
        <v>1025</v>
      </c>
      <c r="B62" s="9">
        <f t="shared" si="1"/>
        <v>1.1899999999999998E-6</v>
      </c>
      <c r="C62" s="9">
        <f>1</f>
        <v>1</v>
      </c>
      <c r="D62" s="9">
        <f>2</f>
        <v>2</v>
      </c>
      <c r="E62" s="9">
        <f t="shared" si="0"/>
        <v>2050</v>
      </c>
      <c r="F62" s="9">
        <v>163</v>
      </c>
      <c r="G62" s="9" t="s">
        <v>88</v>
      </c>
      <c r="H62" s="9" t="s">
        <v>17</v>
      </c>
      <c r="I62" s="9">
        <v>8.4700000000000006</v>
      </c>
      <c r="J62" s="9">
        <v>0.92788340999999996</v>
      </c>
      <c r="K62" s="9">
        <v>825</v>
      </c>
      <c r="L62" s="9">
        <v>6987.75</v>
      </c>
      <c r="M62" s="9">
        <v>3.8443373589999998</v>
      </c>
      <c r="N62" s="9">
        <v>3.5</v>
      </c>
      <c r="O62" s="9">
        <v>29.645</v>
      </c>
      <c r="P62" s="9">
        <v>0.92</v>
      </c>
      <c r="Q62" s="9">
        <v>0.11</v>
      </c>
      <c r="R62" s="9">
        <v>0.57399999999999995</v>
      </c>
      <c r="S62" s="9">
        <v>1.4257066819999999</v>
      </c>
      <c r="U62" s="9">
        <f t="shared" si="7"/>
        <v>0.16832428358913812</v>
      </c>
      <c r="V62" s="9">
        <f t="shared" si="2"/>
        <v>1.1369724700321444</v>
      </c>
      <c r="W62" s="16">
        <f t="shared" si="3"/>
        <v>14235294.117647061</v>
      </c>
      <c r="X62" s="9">
        <f t="shared" si="4"/>
        <v>2.6709097133798725E-3</v>
      </c>
      <c r="Y62" s="9">
        <f t="shared" si="5"/>
        <v>3.0367508140543603E-3</v>
      </c>
      <c r="Z62" s="9">
        <f t="shared" si="6"/>
        <v>184.55017965941511</v>
      </c>
    </row>
    <row r="63" spans="1:26" s="9" customFormat="1" x14ac:dyDescent="0.3">
      <c r="A63" s="9">
        <f>1025</f>
        <v>1025</v>
      </c>
      <c r="B63" s="9">
        <f t="shared" si="1"/>
        <v>1.1899999999999998E-6</v>
      </c>
      <c r="C63" s="9">
        <f>1</f>
        <v>1</v>
      </c>
      <c r="D63" s="9">
        <f>2</f>
        <v>2</v>
      </c>
      <c r="E63" s="9">
        <f t="shared" si="0"/>
        <v>2050</v>
      </c>
      <c r="F63" s="9">
        <v>164</v>
      </c>
      <c r="G63" s="9" t="s">
        <v>89</v>
      </c>
      <c r="H63" s="9" t="s">
        <v>17</v>
      </c>
      <c r="I63" s="9">
        <v>7.06</v>
      </c>
      <c r="J63" s="9">
        <v>0.84880470100000005</v>
      </c>
      <c r="K63" s="9">
        <v>825</v>
      </c>
      <c r="L63" s="9">
        <v>5824.5</v>
      </c>
      <c r="M63" s="9">
        <v>3.7652586499999998</v>
      </c>
      <c r="N63" s="9">
        <v>3.5</v>
      </c>
      <c r="O63" s="9">
        <v>24.71</v>
      </c>
      <c r="P63" s="9">
        <v>0.73899999999999999</v>
      </c>
      <c r="Q63" s="9">
        <v>0.104674220963173</v>
      </c>
      <c r="R63" s="9">
        <v>0.56999999999999995</v>
      </c>
      <c r="S63" s="9">
        <v>1.231794938</v>
      </c>
      <c r="U63" s="9">
        <f t="shared" si="7"/>
        <v>0.17447520368271954</v>
      </c>
      <c r="V63" s="9">
        <f t="shared" si="2"/>
        <v>1.1464971648740658</v>
      </c>
      <c r="W63" s="16">
        <f t="shared" si="3"/>
        <v>11865546.218487397</v>
      </c>
      <c r="X63" s="9">
        <f t="shared" si="4"/>
        <v>2.7699692593632463E-3</v>
      </c>
      <c r="Y63" s="9">
        <f t="shared" si="5"/>
        <v>3.1757619026482778E-3</v>
      </c>
      <c r="Z63" s="9">
        <f t="shared" si="6"/>
        <v>160.86980705959982</v>
      </c>
    </row>
    <row r="64" spans="1:26" s="9" customFormat="1" x14ac:dyDescent="0.3">
      <c r="A64" s="9">
        <f>1025</f>
        <v>1025</v>
      </c>
      <c r="B64" s="9">
        <f t="shared" si="1"/>
        <v>1.1899999999999998E-6</v>
      </c>
      <c r="C64" s="9">
        <f>1</f>
        <v>1</v>
      </c>
      <c r="D64" s="9">
        <f>2</f>
        <v>2</v>
      </c>
      <c r="E64" s="9">
        <f t="shared" si="0"/>
        <v>2050</v>
      </c>
      <c r="F64" s="9">
        <v>165</v>
      </c>
      <c r="G64" s="9" t="s">
        <v>90</v>
      </c>
      <c r="H64" s="9" t="s">
        <v>17</v>
      </c>
      <c r="I64" s="9">
        <v>8.6199999999999992</v>
      </c>
      <c r="J64" s="9">
        <v>0.935507266</v>
      </c>
      <c r="K64" s="9">
        <v>825</v>
      </c>
      <c r="L64" s="9">
        <v>7111.5</v>
      </c>
      <c r="M64" s="9">
        <v>3.8519612140000001</v>
      </c>
      <c r="N64" s="9">
        <v>3.5</v>
      </c>
      <c r="O64" s="9">
        <v>30.17</v>
      </c>
      <c r="P64" s="9">
        <v>0.89</v>
      </c>
      <c r="Q64" s="9">
        <v>0.1</v>
      </c>
      <c r="R64" s="9">
        <v>0.58799999999999997</v>
      </c>
      <c r="S64" s="9">
        <v>1.5655521990000001</v>
      </c>
      <c r="U64" s="9">
        <f t="shared" si="7"/>
        <v>0.18161858457076568</v>
      </c>
      <c r="V64" s="9">
        <f t="shared" si="2"/>
        <v>1.1580350756814635</v>
      </c>
      <c r="W64" s="16">
        <f t="shared" si="3"/>
        <v>14487394.957983194</v>
      </c>
      <c r="X64" s="9">
        <f t="shared" si="4"/>
        <v>2.6615488181334435E-3</v>
      </c>
      <c r="Y64" s="9">
        <f t="shared" si="5"/>
        <v>3.0821668870370717E-3</v>
      </c>
      <c r="Z64" s="9">
        <f t="shared" si="6"/>
        <v>190.62739871291234</v>
      </c>
    </row>
    <row r="65" spans="1:26" s="9" customFormat="1" x14ac:dyDescent="0.3">
      <c r="A65" s="9">
        <f>1025</f>
        <v>1025</v>
      </c>
      <c r="B65" s="9">
        <f t="shared" si="1"/>
        <v>1.1899999999999998E-6</v>
      </c>
      <c r="C65" s="9">
        <f>1</f>
        <v>1</v>
      </c>
      <c r="D65" s="9">
        <f>2</f>
        <v>2</v>
      </c>
      <c r="E65" s="9">
        <f t="shared" si="0"/>
        <v>2050</v>
      </c>
      <c r="F65" s="9">
        <v>166</v>
      </c>
      <c r="G65" s="9" t="s">
        <v>91</v>
      </c>
      <c r="H65" s="9" t="s">
        <v>17</v>
      </c>
      <c r="I65" s="9">
        <v>8.09</v>
      </c>
      <c r="J65" s="9">
        <v>0.90794852199999998</v>
      </c>
      <c r="K65" s="9">
        <v>825</v>
      </c>
      <c r="L65" s="9">
        <v>6674.25</v>
      </c>
      <c r="M65" s="9">
        <v>3.8244024699999999</v>
      </c>
      <c r="N65" s="9">
        <v>3.5</v>
      </c>
      <c r="O65" s="9">
        <v>28.315000000000001</v>
      </c>
      <c r="P65" s="9">
        <v>0.96299999999999997</v>
      </c>
      <c r="Q65" s="9">
        <v>0.119035846724351</v>
      </c>
      <c r="R65" s="9">
        <v>0.628</v>
      </c>
      <c r="S65" s="9">
        <v>1.505379611</v>
      </c>
      <c r="U65" s="9">
        <f t="shared" si="7"/>
        <v>0.18607906192830656</v>
      </c>
      <c r="V65" s="9">
        <f t="shared" si="2"/>
        <v>1.1655045152210541</v>
      </c>
      <c r="W65" s="16">
        <f t="shared" si="3"/>
        <v>13596638.655462187</v>
      </c>
      <c r="X65" s="9">
        <f t="shared" si="4"/>
        <v>2.6955425100204746E-3</v>
      </c>
      <c r="Y65" s="9">
        <f t="shared" si="5"/>
        <v>3.1416669663991569E-3</v>
      </c>
      <c r="Z65" s="9">
        <f t="shared" si="6"/>
        <v>182.36041531486387</v>
      </c>
    </row>
    <row r="66" spans="1:26" s="9" customFormat="1" x14ac:dyDescent="0.3">
      <c r="A66" s="9">
        <f>1025</f>
        <v>1025</v>
      </c>
      <c r="B66" s="9">
        <f t="shared" si="1"/>
        <v>1.1899999999999998E-6</v>
      </c>
      <c r="C66" s="9">
        <f>1</f>
        <v>1</v>
      </c>
      <c r="D66" s="9">
        <f>2</f>
        <v>2</v>
      </c>
      <c r="E66" s="9">
        <f t="shared" si="0"/>
        <v>2050</v>
      </c>
      <c r="F66" s="9">
        <v>167</v>
      </c>
      <c r="G66" s="9" t="s">
        <v>92</v>
      </c>
      <c r="H66" s="9" t="s">
        <v>17</v>
      </c>
      <c r="I66" s="9">
        <v>7.16</v>
      </c>
      <c r="J66" s="9">
        <v>0.85491302199999997</v>
      </c>
      <c r="K66" s="9">
        <v>825</v>
      </c>
      <c r="L66" s="9">
        <v>5907</v>
      </c>
      <c r="M66" s="9">
        <v>3.771366971</v>
      </c>
      <c r="N66" s="9">
        <v>3.5</v>
      </c>
      <c r="O66" s="9">
        <v>25.06</v>
      </c>
      <c r="P66" s="9">
        <v>0.71399999999999997</v>
      </c>
      <c r="Q66" s="9">
        <v>9.97206703910615E-2</v>
      </c>
      <c r="R66" s="9">
        <v>0.54200000000000004</v>
      </c>
      <c r="S66" s="9">
        <v>0.96832205100000002</v>
      </c>
      <c r="U66" s="9">
        <f t="shared" si="7"/>
        <v>0.13524050991620112</v>
      </c>
      <c r="V66" s="9">
        <f t="shared" si="2"/>
        <v>1.091917007931507</v>
      </c>
      <c r="W66" s="16">
        <f t="shared" si="3"/>
        <v>12033613.445378153</v>
      </c>
      <c r="X66" s="9">
        <f t="shared" si="4"/>
        <v>2.7621883238729762E-3</v>
      </c>
      <c r="Y66" s="9">
        <f t="shared" si="5"/>
        <v>3.0160804099467245E-3</v>
      </c>
      <c r="Z66" s="9">
        <f t="shared" si="6"/>
        <v>154.94509890019307</v>
      </c>
    </row>
    <row r="67" spans="1:26" x14ac:dyDescent="0.3">
      <c r="B67" s="17"/>
      <c r="C67" s="17"/>
      <c r="D67" s="17"/>
    </row>
    <row r="68" spans="1:26" ht="15.6" x14ac:dyDescent="0.3">
      <c r="B68" s="17"/>
      <c r="C68" s="17"/>
      <c r="D68" s="17"/>
      <c r="E68" s="29" t="s">
        <v>134</v>
      </c>
      <c r="F68" s="18"/>
      <c r="G68" s="19" t="s">
        <v>123</v>
      </c>
      <c r="H68" s="20" t="s">
        <v>127</v>
      </c>
    </row>
    <row r="69" spans="1:26" x14ac:dyDescent="0.3">
      <c r="B69" s="17"/>
      <c r="C69" s="17"/>
      <c r="D69" s="17"/>
      <c r="E69" s="21" t="s">
        <v>129</v>
      </c>
      <c r="F69" s="22" t="s">
        <v>128</v>
      </c>
      <c r="G69" s="23">
        <v>36974789.915966392</v>
      </c>
      <c r="H69" s="24">
        <v>2.335237580141748E-3</v>
      </c>
    </row>
    <row r="70" spans="1:26" x14ac:dyDescent="0.3">
      <c r="B70" s="17"/>
      <c r="C70" s="17"/>
      <c r="D70" s="17"/>
      <c r="E70" s="21"/>
      <c r="F70" s="22" t="s">
        <v>130</v>
      </c>
      <c r="G70" s="23">
        <v>36974789.915966392</v>
      </c>
      <c r="H70" s="24">
        <v>2.6603896183505582E-3</v>
      </c>
    </row>
    <row r="71" spans="1:26" x14ac:dyDescent="0.3">
      <c r="B71" s="17"/>
      <c r="C71" s="17"/>
      <c r="D71" s="17"/>
      <c r="E71" s="21"/>
      <c r="F71" s="22" t="s">
        <v>131</v>
      </c>
      <c r="G71" s="23">
        <v>36974789.915966392</v>
      </c>
      <c r="H71" s="24">
        <v>3.0226564713661066E-3</v>
      </c>
    </row>
    <row r="72" spans="1:26" x14ac:dyDescent="0.3">
      <c r="B72" s="17"/>
      <c r="C72" s="17"/>
      <c r="D72" s="17"/>
      <c r="E72" s="21" t="s">
        <v>46</v>
      </c>
      <c r="F72" s="22" t="s">
        <v>132</v>
      </c>
      <c r="G72" s="23">
        <v>26890756.302521009</v>
      </c>
      <c r="H72" s="24">
        <v>3.4787128024253099E-3</v>
      </c>
    </row>
    <row r="73" spans="1:26" x14ac:dyDescent="0.3">
      <c r="B73" s="17"/>
      <c r="C73" s="17"/>
      <c r="D73" s="17"/>
      <c r="E73" s="25"/>
      <c r="F73" s="26" t="s">
        <v>133</v>
      </c>
      <c r="G73" s="27">
        <v>24504201.680672269</v>
      </c>
      <c r="H73" s="28">
        <v>3.8481017643057771E-3</v>
      </c>
    </row>
    <row r="74" spans="1:26" x14ac:dyDescent="0.3">
      <c r="B74" s="17"/>
      <c r="C74" s="17"/>
      <c r="D74" s="17"/>
    </row>
    <row r="75" spans="1:26" x14ac:dyDescent="0.3">
      <c r="B75" s="17"/>
      <c r="C75" s="17"/>
      <c r="D75" s="17"/>
    </row>
    <row r="76" spans="1:26" x14ac:dyDescent="0.3">
      <c r="B76" s="17"/>
      <c r="C76" s="17"/>
      <c r="D76" s="17"/>
    </row>
    <row r="77" spans="1:26" x14ac:dyDescent="0.3">
      <c r="B77" s="17"/>
      <c r="C77" s="17"/>
      <c r="D77" s="17"/>
    </row>
    <row r="78" spans="1:26" x14ac:dyDescent="0.3">
      <c r="B78" s="17"/>
      <c r="C78" s="17"/>
      <c r="D78" s="17"/>
    </row>
    <row r="79" spans="1:26" x14ac:dyDescent="0.3">
      <c r="B79" s="17"/>
      <c r="C79" s="17"/>
      <c r="D79" s="17"/>
    </row>
    <row r="80" spans="1:26" x14ac:dyDescent="0.3">
      <c r="B80" s="17"/>
      <c r="C80" s="17"/>
      <c r="D80" s="17"/>
    </row>
    <row r="81" spans="2:4" x14ac:dyDescent="0.3">
      <c r="B81" s="17"/>
      <c r="C81" s="17"/>
      <c r="D81" s="17"/>
    </row>
    <row r="82" spans="2:4" x14ac:dyDescent="0.3">
      <c r="B82" s="17"/>
      <c r="C82" s="17"/>
      <c r="D82" s="17"/>
    </row>
    <row r="83" spans="2:4" x14ac:dyDescent="0.3">
      <c r="B83" s="17"/>
      <c r="C83" s="17"/>
      <c r="D83" s="17"/>
    </row>
    <row r="84" spans="2:4" x14ac:dyDescent="0.3">
      <c r="B84" s="17"/>
      <c r="C84" s="17"/>
      <c r="D84" s="17"/>
    </row>
    <row r="85" spans="2:4" x14ac:dyDescent="0.3">
      <c r="B85" s="17"/>
      <c r="C85" s="17"/>
      <c r="D85" s="17"/>
    </row>
    <row r="86" spans="2:4" x14ac:dyDescent="0.3">
      <c r="B86" s="17"/>
      <c r="C86" s="17"/>
      <c r="D86" s="17"/>
    </row>
    <row r="87" spans="2:4" x14ac:dyDescent="0.3">
      <c r="B87" s="17"/>
      <c r="C87" s="17"/>
      <c r="D87" s="17"/>
    </row>
    <row r="88" spans="2:4" x14ac:dyDescent="0.3">
      <c r="B88" s="17"/>
      <c r="C88" s="17"/>
      <c r="D88" s="17"/>
    </row>
    <row r="89" spans="2:4" x14ac:dyDescent="0.3">
      <c r="B89" s="17"/>
      <c r="C89" s="17"/>
      <c r="D89" s="17"/>
    </row>
    <row r="90" spans="2:4" x14ac:dyDescent="0.3">
      <c r="B90" s="17"/>
      <c r="C90" s="17"/>
      <c r="D90" s="17"/>
    </row>
    <row r="91" spans="2:4" x14ac:dyDescent="0.3">
      <c r="B91" s="17"/>
      <c r="C91" s="17"/>
      <c r="D91" s="17"/>
    </row>
    <row r="92" spans="2:4" x14ac:dyDescent="0.3">
      <c r="B92" s="17"/>
      <c r="C92" s="17"/>
      <c r="D92" s="17"/>
    </row>
    <row r="93" spans="2:4" x14ac:dyDescent="0.3">
      <c r="B93" s="17"/>
      <c r="C93" s="17"/>
      <c r="D93" s="17"/>
    </row>
    <row r="94" spans="2:4" x14ac:dyDescent="0.3">
      <c r="B94" s="17"/>
      <c r="C94" s="17"/>
      <c r="D94" s="17"/>
    </row>
    <row r="95" spans="2:4" x14ac:dyDescent="0.3">
      <c r="B95" s="17"/>
      <c r="C95" s="17"/>
      <c r="D95" s="17"/>
    </row>
    <row r="96" spans="2:4" x14ac:dyDescent="0.3">
      <c r="B96" s="17"/>
      <c r="C96" s="17"/>
      <c r="D96" s="17"/>
    </row>
    <row r="97" spans="2:4" x14ac:dyDescent="0.3">
      <c r="B97" s="17"/>
      <c r="C97" s="17"/>
      <c r="D97" s="17"/>
    </row>
    <row r="98" spans="2:4" x14ac:dyDescent="0.3">
      <c r="B98" s="17"/>
      <c r="C98" s="17"/>
      <c r="D98" s="17"/>
    </row>
    <row r="99" spans="2:4" x14ac:dyDescent="0.3">
      <c r="B99" s="17"/>
      <c r="C99" s="17"/>
      <c r="D99" s="17"/>
    </row>
    <row r="100" spans="2:4" x14ac:dyDescent="0.3">
      <c r="B100" s="17"/>
      <c r="C100" s="17"/>
      <c r="D100" s="17"/>
    </row>
    <row r="101" spans="2:4" x14ac:dyDescent="0.3">
      <c r="B101" s="17"/>
      <c r="C101" s="17"/>
      <c r="D101" s="17"/>
    </row>
    <row r="102" spans="2:4" x14ac:dyDescent="0.3">
      <c r="B102" s="17"/>
      <c r="C102" s="17"/>
      <c r="D102" s="17"/>
    </row>
    <row r="103" spans="2:4" x14ac:dyDescent="0.3">
      <c r="B103" s="17"/>
      <c r="C103" s="17"/>
      <c r="D103" s="17"/>
    </row>
    <row r="104" spans="2:4" x14ac:dyDescent="0.3">
      <c r="B104" s="17"/>
      <c r="C104" s="17"/>
      <c r="D104" s="17"/>
    </row>
    <row r="105" spans="2:4" x14ac:dyDescent="0.3">
      <c r="B105" s="17"/>
      <c r="C105" s="17"/>
      <c r="D105" s="17"/>
    </row>
    <row r="106" spans="2:4" x14ac:dyDescent="0.3">
      <c r="B106" s="17"/>
      <c r="C106" s="17"/>
      <c r="D106" s="17"/>
    </row>
    <row r="107" spans="2:4" x14ac:dyDescent="0.3">
      <c r="B107" s="17"/>
      <c r="C107" s="17"/>
      <c r="D107" s="17"/>
    </row>
    <row r="108" spans="2:4" x14ac:dyDescent="0.3">
      <c r="B108" s="17"/>
      <c r="C108" s="17"/>
      <c r="D108" s="17"/>
    </row>
    <row r="109" spans="2:4" x14ac:dyDescent="0.3">
      <c r="B109" s="17"/>
      <c r="C109" s="17"/>
      <c r="D109" s="17"/>
    </row>
    <row r="110" spans="2:4" x14ac:dyDescent="0.3">
      <c r="B110" s="17"/>
      <c r="C110" s="17"/>
      <c r="D110" s="17"/>
    </row>
    <row r="111" spans="2:4" x14ac:dyDescent="0.3">
      <c r="B111" s="17"/>
      <c r="C111" s="17"/>
      <c r="D111" s="17"/>
    </row>
    <row r="112" spans="2:4" x14ac:dyDescent="0.3">
      <c r="B112" s="17"/>
      <c r="C112" s="17"/>
      <c r="D112" s="17"/>
    </row>
    <row r="113" spans="2:4" x14ac:dyDescent="0.3">
      <c r="B113" s="17"/>
      <c r="C113" s="17"/>
      <c r="D113" s="17"/>
    </row>
    <row r="114" spans="2:4" x14ac:dyDescent="0.3">
      <c r="B114" s="17"/>
      <c r="C114" s="17"/>
      <c r="D114" s="17"/>
    </row>
    <row r="115" spans="2:4" x14ac:dyDescent="0.3">
      <c r="B115" s="17"/>
      <c r="C115" s="17"/>
      <c r="D115" s="17"/>
    </row>
    <row r="116" spans="2:4" x14ac:dyDescent="0.3">
      <c r="B116" s="17"/>
      <c r="C116" s="17"/>
      <c r="D116" s="17"/>
    </row>
    <row r="117" spans="2:4" x14ac:dyDescent="0.3">
      <c r="B117" s="17"/>
      <c r="C117" s="17"/>
      <c r="D117" s="17"/>
    </row>
    <row r="118" spans="2:4" x14ac:dyDescent="0.3">
      <c r="B118" s="17"/>
      <c r="C118" s="17"/>
      <c r="D118" s="17"/>
    </row>
    <row r="119" spans="2:4" x14ac:dyDescent="0.3">
      <c r="B119" s="17"/>
      <c r="C119" s="17"/>
      <c r="D119" s="17"/>
    </row>
    <row r="120" spans="2:4" x14ac:dyDescent="0.3">
      <c r="B120" s="17"/>
      <c r="C120" s="17"/>
      <c r="D120" s="17"/>
    </row>
    <row r="121" spans="2:4" x14ac:dyDescent="0.3">
      <c r="B121" s="17"/>
      <c r="C121" s="17"/>
      <c r="D121" s="17"/>
    </row>
    <row r="122" spans="2:4" x14ac:dyDescent="0.3">
      <c r="B122" s="17"/>
      <c r="C122" s="17"/>
      <c r="D122" s="17"/>
    </row>
    <row r="123" spans="2:4" x14ac:dyDescent="0.3">
      <c r="B123" s="17"/>
      <c r="C123" s="17"/>
      <c r="D123" s="17"/>
    </row>
    <row r="124" spans="2:4" x14ac:dyDescent="0.3">
      <c r="B124" s="17"/>
      <c r="C124" s="17"/>
      <c r="D124" s="17"/>
    </row>
    <row r="125" spans="2:4" x14ac:dyDescent="0.3">
      <c r="B125" s="17"/>
      <c r="C125" s="17"/>
      <c r="D125" s="17"/>
    </row>
    <row r="126" spans="2:4" x14ac:dyDescent="0.3">
      <c r="B126" s="17"/>
      <c r="C126" s="17"/>
      <c r="D126" s="17"/>
    </row>
    <row r="127" spans="2:4" x14ac:dyDescent="0.3">
      <c r="B127" s="17"/>
      <c r="C127" s="17"/>
      <c r="D127" s="17"/>
    </row>
    <row r="128" spans="2:4" x14ac:dyDescent="0.3">
      <c r="B128" s="17"/>
      <c r="C128" s="17"/>
      <c r="D128" s="17"/>
    </row>
    <row r="129" spans="2:4" x14ac:dyDescent="0.3">
      <c r="B129" s="17"/>
      <c r="C129" s="17"/>
      <c r="D129" s="17"/>
    </row>
    <row r="130" spans="2:4" x14ac:dyDescent="0.3">
      <c r="B130" s="17"/>
      <c r="C130" s="17"/>
      <c r="D130" s="17"/>
    </row>
    <row r="131" spans="2:4" x14ac:dyDescent="0.3">
      <c r="B131" s="17"/>
      <c r="C131" s="17"/>
      <c r="D131" s="17"/>
    </row>
    <row r="132" spans="2:4" x14ac:dyDescent="0.3">
      <c r="B132" s="17"/>
      <c r="C132" s="17"/>
      <c r="D132" s="17"/>
    </row>
    <row r="133" spans="2:4" x14ac:dyDescent="0.3">
      <c r="B133" s="17"/>
      <c r="C133" s="17"/>
      <c r="D133" s="17"/>
    </row>
    <row r="134" spans="2:4" x14ac:dyDescent="0.3">
      <c r="B134" s="17"/>
      <c r="C134" s="17"/>
      <c r="D134" s="17"/>
    </row>
    <row r="135" spans="2:4" x14ac:dyDescent="0.3">
      <c r="B135" s="17"/>
      <c r="C135" s="17"/>
      <c r="D135" s="17"/>
    </row>
    <row r="136" spans="2:4" x14ac:dyDescent="0.3">
      <c r="B136" s="17"/>
      <c r="C136" s="17"/>
      <c r="D136" s="17"/>
    </row>
    <row r="137" spans="2:4" x14ac:dyDescent="0.3">
      <c r="B137" s="17"/>
      <c r="C137" s="17"/>
      <c r="D137" s="17"/>
    </row>
    <row r="138" spans="2:4" x14ac:dyDescent="0.3">
      <c r="B138" s="17"/>
      <c r="C138" s="17"/>
      <c r="D138" s="17"/>
    </row>
    <row r="139" spans="2:4" x14ac:dyDescent="0.3">
      <c r="B139" s="17"/>
      <c r="C139" s="17"/>
      <c r="D139" s="17"/>
    </row>
    <row r="140" spans="2:4" x14ac:dyDescent="0.3">
      <c r="B140" s="17"/>
      <c r="C140" s="17"/>
      <c r="D140" s="17"/>
    </row>
    <row r="141" spans="2:4" x14ac:dyDescent="0.3">
      <c r="B141" s="17"/>
      <c r="C141" s="17"/>
      <c r="D141" s="17"/>
    </row>
    <row r="142" spans="2:4" x14ac:dyDescent="0.3">
      <c r="B142" s="17"/>
      <c r="C142" s="17"/>
      <c r="D142" s="17"/>
    </row>
    <row r="143" spans="2:4" x14ac:dyDescent="0.3">
      <c r="B143" s="17"/>
      <c r="C143" s="17"/>
      <c r="D143" s="17"/>
    </row>
    <row r="144" spans="2:4" x14ac:dyDescent="0.3">
      <c r="B144" s="17"/>
      <c r="C144" s="17"/>
      <c r="D144" s="17"/>
    </row>
    <row r="145" spans="2:4" x14ac:dyDescent="0.3">
      <c r="B145" s="17"/>
      <c r="C145" s="17"/>
      <c r="D145" s="17"/>
    </row>
    <row r="146" spans="2:4" x14ac:dyDescent="0.3">
      <c r="B146" s="17"/>
      <c r="C146" s="17"/>
      <c r="D146" s="17"/>
    </row>
    <row r="147" spans="2:4" x14ac:dyDescent="0.3">
      <c r="B147" s="17"/>
      <c r="C147" s="17"/>
      <c r="D147" s="17"/>
    </row>
    <row r="148" spans="2:4" x14ac:dyDescent="0.3">
      <c r="B148" s="17"/>
      <c r="C148" s="17"/>
      <c r="D148" s="17"/>
    </row>
    <row r="149" spans="2:4" x14ac:dyDescent="0.3">
      <c r="B149" s="17"/>
      <c r="C149" s="17"/>
      <c r="D149" s="17"/>
    </row>
    <row r="150" spans="2:4" x14ac:dyDescent="0.3">
      <c r="B150" s="17"/>
      <c r="C150" s="17"/>
      <c r="D150" s="17"/>
    </row>
    <row r="151" spans="2:4" x14ac:dyDescent="0.3">
      <c r="B151" s="17"/>
      <c r="C151" s="17"/>
      <c r="D151" s="17"/>
    </row>
    <row r="152" spans="2:4" x14ac:dyDescent="0.3">
      <c r="B152" s="17"/>
      <c r="C152" s="17"/>
      <c r="D152" s="17"/>
    </row>
    <row r="153" spans="2:4" x14ac:dyDescent="0.3">
      <c r="B153" s="17"/>
      <c r="C153" s="17"/>
      <c r="D153" s="17"/>
    </row>
    <row r="154" spans="2:4" x14ac:dyDescent="0.3">
      <c r="B154" s="17"/>
      <c r="C154" s="17"/>
      <c r="D154" s="17"/>
    </row>
    <row r="155" spans="2:4" x14ac:dyDescent="0.3">
      <c r="B155" s="17"/>
      <c r="C155" s="17"/>
      <c r="D155" s="17"/>
    </row>
    <row r="156" spans="2:4" x14ac:dyDescent="0.3">
      <c r="B156" s="17"/>
      <c r="C156" s="17"/>
      <c r="D156" s="17"/>
    </row>
    <row r="157" spans="2:4" x14ac:dyDescent="0.3">
      <c r="B157" s="17"/>
      <c r="C157" s="17"/>
      <c r="D157" s="17"/>
    </row>
    <row r="158" spans="2:4" x14ac:dyDescent="0.3">
      <c r="B158" s="17"/>
      <c r="C158" s="17"/>
      <c r="D158" s="17"/>
    </row>
    <row r="159" spans="2:4" x14ac:dyDescent="0.3">
      <c r="B159" s="17"/>
      <c r="C159" s="17"/>
      <c r="D159" s="17"/>
    </row>
    <row r="160" spans="2:4" x14ac:dyDescent="0.3">
      <c r="B160" s="17"/>
      <c r="C160" s="17"/>
      <c r="D160" s="17"/>
    </row>
    <row r="161" spans="2:4" x14ac:dyDescent="0.3">
      <c r="B161" s="17"/>
      <c r="C161" s="17"/>
      <c r="D161" s="17"/>
    </row>
    <row r="162" spans="2:4" x14ac:dyDescent="0.3">
      <c r="B162" s="17"/>
      <c r="C162" s="17"/>
      <c r="D162" s="17"/>
    </row>
    <row r="163" spans="2:4" x14ac:dyDescent="0.3">
      <c r="B163" s="17"/>
      <c r="C163" s="17"/>
      <c r="D163" s="17"/>
    </row>
    <row r="164" spans="2:4" x14ac:dyDescent="0.3">
      <c r="B164" s="17"/>
      <c r="C164" s="17"/>
      <c r="D164" s="17"/>
    </row>
    <row r="165" spans="2:4" x14ac:dyDescent="0.3">
      <c r="B165" s="17"/>
      <c r="C165" s="17"/>
      <c r="D165" s="17"/>
    </row>
    <row r="166" spans="2:4" x14ac:dyDescent="0.3">
      <c r="B166" s="17"/>
      <c r="C166" s="17"/>
      <c r="D166" s="17"/>
    </row>
    <row r="167" spans="2:4" x14ac:dyDescent="0.3">
      <c r="B167" s="17"/>
      <c r="C167" s="17"/>
      <c r="D167" s="17"/>
    </row>
    <row r="168" spans="2:4" x14ac:dyDescent="0.3">
      <c r="B168" s="17"/>
      <c r="C168" s="17"/>
      <c r="D168" s="17"/>
    </row>
    <row r="169" spans="2:4" x14ac:dyDescent="0.3">
      <c r="B169" s="17"/>
      <c r="C169" s="17"/>
      <c r="D169" s="17"/>
    </row>
    <row r="170" spans="2:4" x14ac:dyDescent="0.3">
      <c r="B170" s="17"/>
      <c r="C170" s="17"/>
      <c r="D170" s="17"/>
    </row>
    <row r="171" spans="2:4" x14ac:dyDescent="0.3">
      <c r="B171" s="17"/>
      <c r="C171" s="17"/>
      <c r="D171" s="17"/>
    </row>
    <row r="172" spans="2:4" x14ac:dyDescent="0.3">
      <c r="B172" s="17"/>
      <c r="C172" s="17"/>
      <c r="D172" s="17"/>
    </row>
    <row r="173" spans="2:4" x14ac:dyDescent="0.3">
      <c r="B173" s="17"/>
      <c r="C173" s="17"/>
      <c r="D173" s="17"/>
    </row>
    <row r="174" spans="2:4" x14ac:dyDescent="0.3">
      <c r="B174" s="17"/>
      <c r="C174" s="17"/>
      <c r="D174" s="17"/>
    </row>
    <row r="175" spans="2:4" x14ac:dyDescent="0.3">
      <c r="B175" s="17"/>
      <c r="C175" s="17"/>
      <c r="D175" s="17"/>
    </row>
    <row r="176" spans="2:4" x14ac:dyDescent="0.3">
      <c r="B176" s="17"/>
      <c r="C176" s="17"/>
      <c r="D176" s="17"/>
    </row>
    <row r="177" spans="2:4" x14ac:dyDescent="0.3">
      <c r="B177" s="17"/>
      <c r="C177" s="17"/>
      <c r="D177" s="17"/>
    </row>
    <row r="178" spans="2:4" x14ac:dyDescent="0.3">
      <c r="B178" s="17"/>
      <c r="C178" s="17"/>
      <c r="D178" s="17"/>
    </row>
    <row r="179" spans="2:4" x14ac:dyDescent="0.3">
      <c r="B179" s="17"/>
      <c r="C179" s="17"/>
      <c r="D179" s="17"/>
    </row>
    <row r="180" spans="2:4" x14ac:dyDescent="0.3">
      <c r="B180" s="17"/>
      <c r="C180" s="17"/>
      <c r="D180" s="17"/>
    </row>
    <row r="181" spans="2:4" x14ac:dyDescent="0.3">
      <c r="B181" s="17"/>
      <c r="C181" s="17"/>
      <c r="D181" s="17"/>
    </row>
    <row r="182" spans="2:4" x14ac:dyDescent="0.3">
      <c r="B182" s="17"/>
      <c r="C182" s="17"/>
      <c r="D182" s="17"/>
    </row>
    <row r="183" spans="2:4" x14ac:dyDescent="0.3">
      <c r="B183" s="17"/>
      <c r="C183" s="17"/>
      <c r="D183" s="17"/>
    </row>
    <row r="184" spans="2:4" x14ac:dyDescent="0.3">
      <c r="B184" s="17"/>
      <c r="C184" s="17"/>
      <c r="D184" s="17"/>
    </row>
    <row r="185" spans="2:4" x14ac:dyDescent="0.3">
      <c r="B185" s="17"/>
      <c r="C185" s="17"/>
      <c r="D185" s="17"/>
    </row>
    <row r="186" spans="2:4" x14ac:dyDescent="0.3">
      <c r="B186" s="17"/>
      <c r="C186" s="17"/>
      <c r="D186" s="17"/>
    </row>
    <row r="187" spans="2:4" x14ac:dyDescent="0.3">
      <c r="B187" s="17"/>
      <c r="C187" s="17"/>
      <c r="D187" s="17"/>
    </row>
    <row r="188" spans="2:4" x14ac:dyDescent="0.3">
      <c r="B188" s="17"/>
      <c r="C188" s="17"/>
      <c r="D188" s="17"/>
    </row>
    <row r="189" spans="2:4" x14ac:dyDescent="0.3">
      <c r="B189" s="17"/>
      <c r="C189" s="17"/>
      <c r="D189" s="17"/>
    </row>
    <row r="190" spans="2:4" x14ac:dyDescent="0.3">
      <c r="B190" s="17"/>
      <c r="C190" s="17"/>
      <c r="D190" s="17"/>
    </row>
    <row r="191" spans="2:4" x14ac:dyDescent="0.3">
      <c r="B191" s="17"/>
      <c r="C191" s="17"/>
      <c r="D191" s="17"/>
    </row>
    <row r="192" spans="2:4" x14ac:dyDescent="0.3">
      <c r="B192" s="17"/>
      <c r="C192" s="17"/>
      <c r="D192" s="17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8"/>
  <sheetViews>
    <sheetView workbookViewId="0">
      <selection activeCell="D13" sqref="D13"/>
    </sheetView>
  </sheetViews>
  <sheetFormatPr defaultRowHeight="14.4" x14ac:dyDescent="0.3"/>
  <cols>
    <col min="1" max="1" width="30.44140625" customWidth="1"/>
    <col min="2" max="2" width="11" bestFit="1" customWidth="1"/>
    <col min="3" max="3" width="14.33203125" customWidth="1"/>
    <col min="4" max="4" width="13" customWidth="1"/>
  </cols>
  <sheetData>
    <row r="1" spans="1:7" s="1" customFormat="1" ht="21" x14ac:dyDescent="0.4">
      <c r="A1" s="1" t="s">
        <v>93</v>
      </c>
    </row>
    <row r="2" spans="1:7" s="1" customFormat="1" ht="21" x14ac:dyDescent="0.4">
      <c r="A2" s="1" t="s">
        <v>102</v>
      </c>
    </row>
    <row r="3" spans="1:7" s="1" customFormat="1" ht="21" x14ac:dyDescent="0.4">
      <c r="A3" s="1" t="s">
        <v>107</v>
      </c>
    </row>
    <row r="4" spans="1:7" s="1" customFormat="1" ht="21" x14ac:dyDescent="0.4">
      <c r="A4" s="1" t="s">
        <v>115</v>
      </c>
    </row>
    <row r="5" spans="1:7" s="1" customFormat="1" ht="21" x14ac:dyDescent="0.4">
      <c r="A5" s="1" t="s">
        <v>108</v>
      </c>
    </row>
    <row r="6" spans="1:7" s="1" customFormat="1" ht="21" x14ac:dyDescent="0.4">
      <c r="A6" s="1" t="s">
        <v>101</v>
      </c>
    </row>
    <row r="7" spans="1:7" s="1" customFormat="1" ht="21" x14ac:dyDescent="0.4">
      <c r="A7" s="2" t="s">
        <v>94</v>
      </c>
      <c r="B7" s="2"/>
      <c r="C7" s="2"/>
      <c r="D7" s="2"/>
      <c r="E7" s="2"/>
      <c r="F7" s="2"/>
      <c r="G7" s="2"/>
    </row>
    <row r="8" spans="1:7" s="1" customFormat="1" ht="21" x14ac:dyDescent="0.4"/>
    <row r="11" spans="1:7" s="4" customFormat="1" x14ac:dyDescent="0.3">
      <c r="A11" s="4" t="s">
        <v>95</v>
      </c>
      <c r="B11" s="4" t="s">
        <v>104</v>
      </c>
      <c r="C11" s="4" t="s">
        <v>104</v>
      </c>
      <c r="D11" s="4" t="s">
        <v>104</v>
      </c>
    </row>
    <row r="12" spans="1:7" s="4" customFormat="1" x14ac:dyDescent="0.3">
      <c r="A12" s="4" t="s">
        <v>96</v>
      </c>
      <c r="B12" s="4">
        <f>22</f>
        <v>22</v>
      </c>
      <c r="C12" s="4">
        <f>22</f>
        <v>22</v>
      </c>
      <c r="D12" s="4">
        <f>22.2</f>
        <v>22.2</v>
      </c>
    </row>
    <row r="13" spans="1:7" s="4" customFormat="1" x14ac:dyDescent="0.3">
      <c r="A13" s="4" t="s">
        <v>114</v>
      </c>
      <c r="B13" s="4">
        <f>67273</f>
        <v>67273</v>
      </c>
      <c r="C13" s="4">
        <v>80000</v>
      </c>
      <c r="D13" s="4">
        <v>110000</v>
      </c>
    </row>
    <row r="14" spans="1:7" s="4" customFormat="1" x14ac:dyDescent="0.3">
      <c r="A14" s="4" t="s">
        <v>97</v>
      </c>
      <c r="B14" s="4">
        <v>3</v>
      </c>
      <c r="C14" s="4">
        <v>3</v>
      </c>
      <c r="D14" s="4">
        <v>2.7</v>
      </c>
    </row>
    <row r="15" spans="1:7" s="4" customFormat="1" x14ac:dyDescent="0.3">
      <c r="A15" s="4" t="s">
        <v>99</v>
      </c>
      <c r="B15" s="4">
        <v>1025</v>
      </c>
      <c r="C15" s="4">
        <v>1025</v>
      </c>
      <c r="D15" s="4">
        <v>1025</v>
      </c>
    </row>
    <row r="16" spans="1:7" s="4" customFormat="1" x14ac:dyDescent="0.3">
      <c r="A16" s="4" t="s">
        <v>98</v>
      </c>
      <c r="B16" s="4">
        <f>1.19*(10^(-6))</f>
        <v>1.1899999999999998E-6</v>
      </c>
      <c r="C16" s="4">
        <f>1.19*(10^(-6))</f>
        <v>1.1899999999999998E-6</v>
      </c>
      <c r="D16" s="4">
        <f>1.19*(10^(-6))</f>
        <v>1.1899999999999998E-6</v>
      </c>
    </row>
    <row r="17" spans="1:4" s="4" customFormat="1" x14ac:dyDescent="0.3">
      <c r="A17" s="4" t="s">
        <v>106</v>
      </c>
      <c r="B17" s="4">
        <v>2</v>
      </c>
      <c r="C17" s="4">
        <v>2</v>
      </c>
      <c r="D17" s="4">
        <v>2</v>
      </c>
    </row>
    <row r="18" spans="1:4" s="4" customFormat="1" x14ac:dyDescent="0.3">
      <c r="A18" s="4" t="s">
        <v>109</v>
      </c>
      <c r="B18" s="4">
        <f>1</f>
        <v>1</v>
      </c>
      <c r="C18" s="4">
        <f>1</f>
        <v>1</v>
      </c>
      <c r="D18" s="4">
        <f>1</f>
        <v>1</v>
      </c>
    </row>
    <row r="21" spans="1:4" s="1" customFormat="1" ht="21" x14ac:dyDescent="0.4">
      <c r="A21" s="1" t="s">
        <v>100</v>
      </c>
    </row>
    <row r="22" spans="1:4" s="6" customFormat="1" x14ac:dyDescent="0.3">
      <c r="A22" s="6" t="s">
        <v>113</v>
      </c>
      <c r="B22" s="6">
        <f>0.08*(B13^0.65)</f>
        <v>109.94778990286562</v>
      </c>
      <c r="C22" s="6">
        <f>0.08*(C13^0.65)</f>
        <v>123.05477722979278</v>
      </c>
      <c r="D22" s="6">
        <f>0.08*(D13^0.65)</f>
        <v>151.35446327552276</v>
      </c>
    </row>
    <row r="23" spans="1:4" x14ac:dyDescent="0.3">
      <c r="A23" t="s">
        <v>103</v>
      </c>
      <c r="B23">
        <f>B14/B12</f>
        <v>0.13636363636363635</v>
      </c>
      <c r="C23">
        <f>C14/C12</f>
        <v>0.13636363636363635</v>
      </c>
      <c r="D23">
        <f>D14/D12</f>
        <v>0.12162162162162163</v>
      </c>
    </row>
    <row r="24" spans="1:4" x14ac:dyDescent="0.3">
      <c r="A24" t="s">
        <v>105</v>
      </c>
      <c r="B24">
        <f>B12*B17/B16</f>
        <v>36974789.915966392</v>
      </c>
      <c r="C24">
        <f>C12*C17/C16</f>
        <v>36974789.915966392</v>
      </c>
      <c r="D24">
        <f>D12*D17/D16</f>
        <v>37310924.369747907</v>
      </c>
    </row>
    <row r="25" spans="1:4" x14ac:dyDescent="0.3">
      <c r="A25" t="s">
        <v>126</v>
      </c>
      <c r="B25">
        <f>0.5*B15*(B17^2)</f>
        <v>2050</v>
      </c>
      <c r="C25">
        <f>0.5*C15*(C17^2)</f>
        <v>2050</v>
      </c>
      <c r="D25">
        <f>0.5*D15*(D17^2)</f>
        <v>2050</v>
      </c>
    </row>
    <row r="26" spans="1:4" x14ac:dyDescent="0.3">
      <c r="A26" t="s">
        <v>111</v>
      </c>
      <c r="B26">
        <f>1+(1.5*(B23^1.5))+(7*(B23^3))</f>
        <v>1.0932832270904358</v>
      </c>
      <c r="C26">
        <f>1+(1.5*(C23^1.5))+(7*(C23^3))</f>
        <v>1.0932832270904358</v>
      </c>
      <c r="D26">
        <f>1+(1.5*(D23^1.5))+(7*(D23^3))</f>
        <v>1.0762150534650632</v>
      </c>
    </row>
    <row r="27" spans="1:4" s="5" customFormat="1" x14ac:dyDescent="0.3">
      <c r="A27" s="5" t="s">
        <v>110</v>
      </c>
      <c r="B27" s="5">
        <f>B18*(0.072/(B24^0.2))*B26</f>
        <v>2.412592862845309E-3</v>
      </c>
      <c r="C27" s="5">
        <f>C18*(0.072/(C24^0.2))*C26</f>
        <v>2.412592862845309E-3</v>
      </c>
      <c r="D27" s="5">
        <f>D18*(0.072/(D24^0.2))*D26</f>
        <v>2.3706331717571688E-3</v>
      </c>
    </row>
    <row r="28" spans="1:4" x14ac:dyDescent="0.3">
      <c r="A28" t="s">
        <v>112</v>
      </c>
      <c r="B28">
        <f>B25*B22*B27</f>
        <v>543.78146907080179</v>
      </c>
      <c r="C28">
        <f>C25*C22*C27</f>
        <v>608.60620843141578</v>
      </c>
      <c r="D28">
        <f>D25*D22*D27</f>
        <v>735.5521182356357</v>
      </c>
    </row>
  </sheetData>
  <pageMargins left="0.7" right="0.7" top="0.75" bottom="0.75" header="0.3" footer="0.3"/>
  <pageSetup orientation="portrait" horizontalDpi="4294967293" verticalDpi="0" r:id="rId1"/>
  <drawing r:id="rId2"/>
  <legacyDrawing r:id="rId3"/>
  <oleObjects>
    <mc:AlternateContent xmlns:mc="http://schemas.openxmlformats.org/markup-compatibility/2006">
      <mc:Choice Requires="x14">
        <oleObject progId="Equation.DSMT4" shapeId="2049" r:id="rId4">
          <objectPr defaultSize="0" autoPict="0" altText="" r:id="rId5">
            <anchor moveWithCells="1" sizeWithCells="1">
              <from>
                <xdr:col>8</xdr:col>
                <xdr:colOff>175260</xdr:colOff>
                <xdr:row>6</xdr:row>
                <xdr:rowOff>83820</xdr:rowOff>
              </from>
              <to>
                <xdr:col>12</xdr:col>
                <xdr:colOff>0</xdr:colOff>
                <xdr:row>7</xdr:row>
                <xdr:rowOff>213360</xdr:rowOff>
              </to>
            </anchor>
          </objectPr>
        </oleObject>
      </mc:Choice>
      <mc:Fallback>
        <oleObject progId="Equation.DSMT4" shapeId="204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S27"/>
  <sheetViews>
    <sheetView topLeftCell="B1" workbookViewId="0">
      <selection activeCell="X15" sqref="X15"/>
    </sheetView>
  </sheetViews>
  <sheetFormatPr defaultRowHeight="14.4" x14ac:dyDescent="0.3"/>
  <sheetData>
    <row r="27" spans="19:19" x14ac:dyDescent="0.3">
      <c r="S27" t="s">
        <v>135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Case 2mps</vt:lpstr>
      <vt:lpstr>Hoerner model example &amp; check</vt:lpstr>
      <vt:lpstr>Hoerner model vs CFD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Potvin</dc:creator>
  <cp:lastModifiedBy>William Gough</cp:lastModifiedBy>
  <dcterms:created xsi:type="dcterms:W3CDTF">2020-04-25T13:40:22Z</dcterms:created>
  <dcterms:modified xsi:type="dcterms:W3CDTF">2020-05-02T22:22:15Z</dcterms:modified>
</cp:coreProperties>
</file>