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autoCompressPictures="0"/>
  <mc:AlternateContent xmlns:mc="http://schemas.openxmlformats.org/markup-compatibility/2006">
    <mc:Choice Requires="x15">
      <x15ac:absPath xmlns:x15ac="http://schemas.microsoft.com/office/spreadsheetml/2010/11/ac" url="G:\My Drive\Flu vaccine response project\Analysis on UGA1-5 cohorts\"/>
    </mc:Choice>
  </mc:AlternateContent>
  <xr:revisionPtr revIDLastSave="0" documentId="13_ncr:1_{2641E04C-441D-4909-BEAC-A8382258EC28}" xr6:coauthVersionLast="46" xr6:coauthVersionMax="46" xr10:uidLastSave="{00000000-0000-0000-0000-000000000000}"/>
  <bookViews>
    <workbookView xWindow="-108" yWindow="-108" windowWidth="23256" windowHeight="13176" tabRatio="775" activeTab="1" xr2:uid="{00000000-000D-0000-FFFF-FFFF00000000}"/>
  </bookViews>
  <sheets>
    <sheet name="UGA5 2020-21 Cohort" sheetId="105" r:id="rId1"/>
    <sheet name="UGA5 (20-21) HAIs" sheetId="102" r:id="rId2"/>
    <sheet name="UGA5 (20-21) ELISAs" sheetId="104" r:id="rId3"/>
  </sheets>
  <definedNames>
    <definedName name="_xlnm.Print_Area" localSheetId="1">'UGA5 (20-21) HAIs'!$DF$7:$EE$17</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V259" i="102" l="1"/>
  <c r="CW259" i="102"/>
  <c r="CX259" i="102"/>
  <c r="CY259" i="102"/>
  <c r="CZ259" i="102"/>
  <c r="DA259" i="102"/>
  <c r="DB259" i="102"/>
  <c r="DC259" i="102"/>
  <c r="DD259" i="102"/>
  <c r="EA9" i="102"/>
  <c r="EA10" i="102"/>
  <c r="EA11" i="102"/>
  <c r="EA12" i="102"/>
  <c r="EA13" i="102"/>
  <c r="EA14" i="102"/>
  <c r="EA15" i="102"/>
  <c r="EA16" i="102"/>
  <c r="EA17" i="102"/>
  <c r="DZ10" i="102"/>
  <c r="DZ11" i="102"/>
  <c r="DZ12" i="102"/>
  <c r="DZ13" i="102"/>
  <c r="DZ14" i="102"/>
  <c r="DZ15" i="102"/>
  <c r="DZ16" i="102"/>
  <c r="DZ17" i="102"/>
  <c r="DZ9" i="102"/>
  <c r="DO9" i="102"/>
  <c r="DO10" i="102"/>
  <c r="DO11" i="102"/>
  <c r="DO12" i="102"/>
  <c r="DO13" i="102"/>
  <c r="DO14" i="102"/>
  <c r="DO15" i="102"/>
  <c r="DO16" i="102"/>
  <c r="DO17" i="102"/>
  <c r="DN10" i="102"/>
  <c r="DN11" i="102"/>
  <c r="DN12" i="102"/>
  <c r="DN13" i="102"/>
  <c r="DN14" i="102"/>
  <c r="DN15" i="102"/>
  <c r="DN16" i="102"/>
  <c r="DN17" i="102"/>
  <c r="DN9" i="102"/>
  <c r="DI9" i="102"/>
  <c r="DI10" i="102"/>
  <c r="DI11" i="102"/>
  <c r="DI12" i="102"/>
  <c r="DI13" i="102"/>
  <c r="DI14" i="102"/>
  <c r="DI15" i="102"/>
  <c r="DI16" i="102"/>
  <c r="DI17" i="102"/>
  <c r="DH10" i="102"/>
  <c r="DH11" i="102"/>
  <c r="DH12" i="102"/>
  <c r="DH13" i="102"/>
  <c r="DH14" i="102"/>
  <c r="DH15" i="102"/>
  <c r="DH16" i="102"/>
  <c r="DH17" i="102"/>
  <c r="DH9" i="102"/>
  <c r="CY7" i="102"/>
  <c r="CY8" i="102"/>
  <c r="CY9" i="102"/>
  <c r="CY10" i="102"/>
  <c r="CY11" i="102"/>
  <c r="CY12" i="102"/>
  <c r="CY13" i="102"/>
  <c r="CY14" i="102"/>
  <c r="CY15" i="102"/>
  <c r="CY16" i="102"/>
  <c r="CY17" i="102"/>
  <c r="CY18" i="102"/>
  <c r="CY19" i="102"/>
  <c r="CY20" i="102"/>
  <c r="CY21" i="102"/>
  <c r="CY22" i="102"/>
  <c r="CY23" i="102"/>
  <c r="CY24" i="102"/>
  <c r="CY25" i="102"/>
  <c r="CY26" i="102"/>
  <c r="CY27" i="102"/>
  <c r="CY28" i="102"/>
  <c r="CY29" i="102"/>
  <c r="CY30" i="102"/>
  <c r="CY31" i="102"/>
  <c r="CY32" i="102"/>
  <c r="CY33" i="102"/>
  <c r="CY34" i="102"/>
  <c r="CY35" i="102"/>
  <c r="CY36" i="102"/>
  <c r="CY37" i="102"/>
  <c r="CY38" i="102"/>
  <c r="CY39" i="102"/>
  <c r="CY40" i="102"/>
  <c r="CY41" i="102"/>
  <c r="CY42" i="102"/>
  <c r="CY43" i="102"/>
  <c r="CY44" i="102"/>
  <c r="CY45" i="102"/>
  <c r="CY46" i="102"/>
  <c r="CY47" i="102"/>
  <c r="CY48" i="102"/>
  <c r="CY49" i="102"/>
  <c r="CY50" i="102"/>
  <c r="CY51" i="102"/>
  <c r="CY52" i="102"/>
  <c r="CY53" i="102"/>
  <c r="CY54" i="102"/>
  <c r="CY55" i="102"/>
  <c r="CY56" i="102"/>
  <c r="CY57" i="102"/>
  <c r="CY58" i="102"/>
  <c r="CY59" i="102"/>
  <c r="CY60" i="102"/>
  <c r="CY61" i="102"/>
  <c r="CY62" i="102"/>
  <c r="CY63" i="102"/>
  <c r="CY64" i="102"/>
  <c r="CY65" i="102"/>
  <c r="CY66" i="102"/>
  <c r="CY67" i="102"/>
  <c r="CY68" i="102"/>
  <c r="CY69" i="102"/>
  <c r="CY70" i="102"/>
  <c r="CY71" i="102"/>
  <c r="CY72" i="102"/>
  <c r="CY73" i="102"/>
  <c r="CY74" i="102"/>
  <c r="CY75" i="102"/>
  <c r="CY76" i="102"/>
  <c r="CY77" i="102"/>
  <c r="CY78" i="102"/>
  <c r="CY79" i="102"/>
  <c r="CY80" i="102"/>
  <c r="CY81" i="102"/>
  <c r="CY82" i="102"/>
  <c r="CY83" i="102"/>
  <c r="CY84" i="102"/>
  <c r="CY85" i="102"/>
  <c r="CY86" i="102"/>
  <c r="CY87" i="102"/>
  <c r="CY88" i="102"/>
  <c r="CY89" i="102"/>
  <c r="CY90" i="102"/>
  <c r="CY91" i="102"/>
  <c r="CY92" i="102"/>
  <c r="CY93" i="102"/>
  <c r="CY94" i="102"/>
  <c r="CY95" i="102"/>
  <c r="CY96" i="102"/>
  <c r="CY97" i="102"/>
  <c r="CY98" i="102"/>
  <c r="CY99" i="102"/>
  <c r="CY100" i="102"/>
  <c r="CY101" i="102"/>
  <c r="CY102" i="102"/>
  <c r="CY103" i="102"/>
  <c r="CY104" i="102"/>
  <c r="CY105" i="102"/>
  <c r="CY106" i="102"/>
  <c r="CY107" i="102"/>
  <c r="CY108" i="102"/>
  <c r="CY109" i="102"/>
  <c r="CY110" i="102"/>
  <c r="CY111" i="102"/>
  <c r="CY112" i="102"/>
  <c r="CY113" i="102"/>
  <c r="CY114" i="102"/>
  <c r="CY115" i="102"/>
  <c r="CY116" i="102"/>
  <c r="CY117" i="102"/>
  <c r="CY118" i="102"/>
  <c r="CY119" i="102"/>
  <c r="CY120" i="102"/>
  <c r="CY121" i="102"/>
  <c r="CY122" i="102"/>
  <c r="CY123" i="102"/>
  <c r="CY124" i="102"/>
  <c r="CY125" i="102"/>
  <c r="CY126" i="102"/>
  <c r="CY127" i="102"/>
  <c r="CY128" i="102"/>
  <c r="CY129" i="102"/>
  <c r="CY130" i="102"/>
  <c r="CY131" i="102"/>
  <c r="CY132" i="102"/>
  <c r="CY133" i="102"/>
  <c r="CY134" i="102"/>
  <c r="CY135" i="102"/>
  <c r="CY136" i="102"/>
  <c r="CY137" i="102"/>
  <c r="CY138" i="102"/>
  <c r="CY139" i="102"/>
  <c r="CY140" i="102"/>
  <c r="CY141" i="102"/>
  <c r="CY142" i="102"/>
  <c r="CY143" i="102"/>
  <c r="CY144" i="102"/>
  <c r="CY145" i="102"/>
  <c r="CY146" i="102"/>
  <c r="CY147" i="102"/>
  <c r="CY148" i="102"/>
  <c r="CY149" i="102"/>
  <c r="CY150" i="102"/>
  <c r="CY151" i="102"/>
  <c r="CY152" i="102"/>
  <c r="CY153" i="102"/>
  <c r="CY154" i="102"/>
  <c r="CY155" i="102"/>
  <c r="CY156" i="102"/>
  <c r="CY157" i="102"/>
  <c r="CY158" i="102"/>
  <c r="CY159" i="102"/>
  <c r="CY160" i="102"/>
  <c r="CY161" i="102"/>
  <c r="CY162" i="102"/>
  <c r="CY163" i="102"/>
  <c r="CY164" i="102"/>
  <c r="CY165" i="102"/>
  <c r="CY166" i="102"/>
  <c r="CY167" i="102"/>
  <c r="CY168" i="102"/>
  <c r="CY169" i="102"/>
  <c r="CY170" i="102"/>
  <c r="CY171" i="102"/>
  <c r="CY172" i="102"/>
  <c r="CY173" i="102"/>
  <c r="CY174" i="102"/>
  <c r="CY175" i="102"/>
  <c r="CY176" i="102"/>
  <c r="CY177" i="102"/>
  <c r="CY178" i="102"/>
  <c r="CY179" i="102"/>
  <c r="CY180" i="102"/>
  <c r="CY181" i="102"/>
  <c r="CY182" i="102"/>
  <c r="CY183" i="102"/>
  <c r="CY184" i="102"/>
  <c r="CY185" i="102"/>
  <c r="CY186" i="102"/>
  <c r="CY187" i="102"/>
  <c r="CY188" i="102"/>
  <c r="CY189" i="102"/>
  <c r="CY190" i="102"/>
  <c r="CY191" i="102"/>
  <c r="CY192" i="102"/>
  <c r="CY193" i="102"/>
  <c r="CY194" i="102"/>
  <c r="CY195" i="102"/>
  <c r="CY196" i="102"/>
  <c r="CY197" i="102"/>
  <c r="CY198" i="102"/>
  <c r="CY199" i="102"/>
  <c r="CY200" i="102"/>
  <c r="CY201" i="102"/>
  <c r="CY202" i="102"/>
  <c r="CY203" i="102"/>
  <c r="CY204" i="102"/>
  <c r="CY205" i="102"/>
  <c r="CY206" i="102"/>
  <c r="CY207" i="102"/>
  <c r="CY208" i="102"/>
  <c r="CY209" i="102"/>
  <c r="CY210" i="102"/>
  <c r="CY211" i="102"/>
  <c r="CY212" i="102"/>
  <c r="CY213" i="102"/>
  <c r="CY214" i="102"/>
  <c r="CY215" i="102"/>
  <c r="CY216" i="102"/>
  <c r="CY217" i="102"/>
  <c r="CY218" i="102"/>
  <c r="CY219" i="102"/>
  <c r="CY220" i="102"/>
  <c r="CY221" i="102"/>
  <c r="CY222" i="102"/>
  <c r="CY223" i="102"/>
  <c r="CY224" i="102"/>
  <c r="CY225" i="102"/>
  <c r="CY226" i="102"/>
  <c r="CY227" i="102"/>
  <c r="CY228" i="102"/>
  <c r="CY229" i="102"/>
  <c r="CY230" i="102"/>
  <c r="CY231" i="102"/>
  <c r="CY232" i="102"/>
  <c r="CY233" i="102"/>
  <c r="CY234" i="102"/>
  <c r="CY235" i="102"/>
  <c r="CY236" i="102"/>
  <c r="CY237" i="102"/>
  <c r="CY238" i="102"/>
  <c r="CY239" i="102"/>
  <c r="CY240" i="102"/>
  <c r="CY241" i="102"/>
  <c r="CY242" i="102"/>
  <c r="CY243" i="102"/>
  <c r="CY244" i="102"/>
  <c r="CY245" i="102"/>
  <c r="CY246" i="102"/>
  <c r="CY247" i="102"/>
  <c r="CY248" i="102"/>
  <c r="CY249" i="102"/>
  <c r="CY250" i="102"/>
  <c r="CY251" i="102"/>
  <c r="CY252" i="102"/>
  <c r="CY253" i="102"/>
  <c r="CY254" i="102"/>
  <c r="CY255" i="102"/>
  <c r="CY256" i="102"/>
  <c r="CY257" i="102"/>
  <c r="CY258" i="102"/>
  <c r="CY260" i="102"/>
  <c r="CY261" i="102"/>
  <c r="CY262" i="102"/>
  <c r="CY263" i="102"/>
  <c r="CY264" i="102"/>
  <c r="CY265" i="102"/>
  <c r="CY266" i="102"/>
  <c r="CY267" i="102"/>
  <c r="CY268" i="102"/>
  <c r="CY269" i="102"/>
  <c r="CY270" i="102"/>
  <c r="CY271" i="102"/>
  <c r="CY272" i="102"/>
  <c r="CY273" i="102"/>
  <c r="CY274" i="102"/>
  <c r="CY275" i="102"/>
  <c r="CY276" i="102"/>
  <c r="CY277" i="102"/>
  <c r="CY278" i="102"/>
  <c r="CY279" i="102"/>
  <c r="CY280" i="102"/>
  <c r="CY281" i="102"/>
  <c r="CY282" i="102"/>
  <c r="CY283" i="102"/>
  <c r="CY284" i="102"/>
  <c r="CY285" i="102"/>
  <c r="CY286" i="102"/>
  <c r="CY287" i="102"/>
  <c r="CY288" i="102"/>
  <c r="CY289" i="102"/>
  <c r="CY290" i="102"/>
  <c r="CY291" i="102"/>
  <c r="CY292" i="102"/>
  <c r="CY293" i="102"/>
  <c r="CY294" i="102"/>
  <c r="CY295" i="102"/>
  <c r="CY296" i="102"/>
  <c r="CY297" i="102"/>
  <c r="CY298" i="102"/>
  <c r="CY299" i="102"/>
  <c r="CY300" i="102"/>
  <c r="CY301" i="102"/>
  <c r="CY302" i="102"/>
  <c r="CY303" i="102"/>
  <c r="CY304" i="102"/>
  <c r="CY305" i="102"/>
  <c r="CY306" i="102"/>
  <c r="CY307" i="102"/>
  <c r="CY308" i="102"/>
  <c r="CY309" i="102"/>
  <c r="CY310" i="102"/>
  <c r="CY311" i="102"/>
  <c r="CY312" i="102"/>
  <c r="CY313" i="102"/>
  <c r="CY314" i="102"/>
  <c r="CY315" i="102"/>
  <c r="CY316" i="102"/>
  <c r="CY317" i="102"/>
  <c r="CY318" i="102"/>
  <c r="CY319" i="102"/>
  <c r="CY320" i="102"/>
  <c r="CY321" i="102"/>
  <c r="CY322" i="102"/>
  <c r="CY323" i="102"/>
  <c r="CY324" i="102"/>
  <c r="CY325" i="102"/>
  <c r="CY326" i="102"/>
  <c r="CY327" i="102"/>
  <c r="CY328" i="102"/>
  <c r="CY329" i="102"/>
  <c r="CY330" i="102"/>
  <c r="CY331" i="102"/>
  <c r="CY332" i="102"/>
  <c r="CY333" i="102"/>
  <c r="CY334" i="102"/>
  <c r="CY335" i="102"/>
  <c r="CY336" i="102"/>
  <c r="CY337" i="102"/>
  <c r="CY338" i="102"/>
  <c r="CY339" i="102"/>
  <c r="CY340" i="102"/>
  <c r="CY341" i="102"/>
  <c r="CY342" i="102"/>
  <c r="CY343" i="102"/>
  <c r="CY344" i="102"/>
  <c r="CY345" i="102"/>
  <c r="CW7" i="102"/>
  <c r="CW8" i="102"/>
  <c r="CW9" i="102"/>
  <c r="CW10" i="102"/>
  <c r="CW11" i="102"/>
  <c r="CW12" i="102"/>
  <c r="CW13" i="102"/>
  <c r="CW14" i="102"/>
  <c r="CW15" i="102"/>
  <c r="CW16" i="102"/>
  <c r="CW17" i="102"/>
  <c r="CW18" i="102"/>
  <c r="CW19" i="102"/>
  <c r="CW20" i="102"/>
  <c r="CW21" i="102"/>
  <c r="CW22" i="102"/>
  <c r="CW23" i="102"/>
  <c r="CW24" i="102"/>
  <c r="CW25" i="102"/>
  <c r="CW26" i="102"/>
  <c r="CW27" i="102"/>
  <c r="CW28" i="102"/>
  <c r="CW29" i="102"/>
  <c r="CW30" i="102"/>
  <c r="CW31" i="102"/>
  <c r="CW32" i="102"/>
  <c r="CW33" i="102"/>
  <c r="CW34" i="102"/>
  <c r="CW35" i="102"/>
  <c r="CW36" i="102"/>
  <c r="CW37" i="102"/>
  <c r="CW38" i="102"/>
  <c r="CW39" i="102"/>
  <c r="CW40" i="102"/>
  <c r="CW41" i="102"/>
  <c r="CW42" i="102"/>
  <c r="CW43" i="102"/>
  <c r="CW44" i="102"/>
  <c r="CW45" i="102"/>
  <c r="CW46" i="102"/>
  <c r="CW47" i="102"/>
  <c r="CW48" i="102"/>
  <c r="CW49" i="102"/>
  <c r="CW50" i="102"/>
  <c r="CW51" i="102"/>
  <c r="CW52" i="102"/>
  <c r="CW53" i="102"/>
  <c r="CW54" i="102"/>
  <c r="CW55" i="102"/>
  <c r="CW56" i="102"/>
  <c r="CW57" i="102"/>
  <c r="CW58" i="102"/>
  <c r="CW59" i="102"/>
  <c r="CW60" i="102"/>
  <c r="CW61" i="102"/>
  <c r="CW62" i="102"/>
  <c r="CW63" i="102"/>
  <c r="CW64" i="102"/>
  <c r="CW65" i="102"/>
  <c r="CW66" i="102"/>
  <c r="CW67" i="102"/>
  <c r="CW68" i="102"/>
  <c r="CW69" i="102"/>
  <c r="CW70" i="102"/>
  <c r="CW71" i="102"/>
  <c r="CW72" i="102"/>
  <c r="CW73" i="102"/>
  <c r="CW74" i="102"/>
  <c r="CW75" i="102"/>
  <c r="CW76" i="102"/>
  <c r="CW77" i="102"/>
  <c r="CW78" i="102"/>
  <c r="CW79" i="102"/>
  <c r="CW80" i="102"/>
  <c r="CW81" i="102"/>
  <c r="CW82" i="102"/>
  <c r="CW83" i="102"/>
  <c r="CW84" i="102"/>
  <c r="CW85" i="102"/>
  <c r="CW86" i="102"/>
  <c r="CW87" i="102"/>
  <c r="CW88" i="102"/>
  <c r="CW89" i="102"/>
  <c r="CW90" i="102"/>
  <c r="CW91" i="102"/>
  <c r="CW92" i="102"/>
  <c r="CW93" i="102"/>
  <c r="CW94" i="102"/>
  <c r="CW95" i="102"/>
  <c r="CW96" i="102"/>
  <c r="CW97" i="102"/>
  <c r="CW98" i="102"/>
  <c r="CW99" i="102"/>
  <c r="CW100" i="102"/>
  <c r="CW101" i="102"/>
  <c r="CW102" i="102"/>
  <c r="CW103" i="102"/>
  <c r="CW104" i="102"/>
  <c r="CW105" i="102"/>
  <c r="CW106" i="102"/>
  <c r="CW107" i="102"/>
  <c r="CW108" i="102"/>
  <c r="CW109" i="102"/>
  <c r="CW110" i="102"/>
  <c r="CW111" i="102"/>
  <c r="CW112" i="102"/>
  <c r="CW113" i="102"/>
  <c r="CW114" i="102"/>
  <c r="CW115" i="102"/>
  <c r="CW116" i="102"/>
  <c r="CW117" i="102"/>
  <c r="CW118" i="102"/>
  <c r="CW119" i="102"/>
  <c r="CW120" i="102"/>
  <c r="CW121" i="102"/>
  <c r="CW122" i="102"/>
  <c r="CW123" i="102"/>
  <c r="CW124" i="102"/>
  <c r="CW125" i="102"/>
  <c r="CW126" i="102"/>
  <c r="CW127" i="102"/>
  <c r="CW128" i="102"/>
  <c r="CW129" i="102"/>
  <c r="CW130" i="102"/>
  <c r="CW131" i="102"/>
  <c r="CW132" i="102"/>
  <c r="CW133" i="102"/>
  <c r="CW134" i="102"/>
  <c r="CW135" i="102"/>
  <c r="CW136" i="102"/>
  <c r="CW137" i="102"/>
  <c r="CW138" i="102"/>
  <c r="CW139" i="102"/>
  <c r="CW140" i="102"/>
  <c r="CW141" i="102"/>
  <c r="CW142" i="102"/>
  <c r="CW143" i="102"/>
  <c r="CW144" i="102"/>
  <c r="CW145" i="102"/>
  <c r="CW146" i="102"/>
  <c r="CW147" i="102"/>
  <c r="CW148" i="102"/>
  <c r="CW149" i="102"/>
  <c r="CW150" i="102"/>
  <c r="CW151" i="102"/>
  <c r="CW152" i="102"/>
  <c r="CW153" i="102"/>
  <c r="CW154" i="102"/>
  <c r="CW155" i="102"/>
  <c r="CW156" i="102"/>
  <c r="CW157" i="102"/>
  <c r="CW158" i="102"/>
  <c r="CW159" i="102"/>
  <c r="CW160" i="102"/>
  <c r="CW161" i="102"/>
  <c r="CW162" i="102"/>
  <c r="CW163" i="102"/>
  <c r="CW164" i="102"/>
  <c r="CW165" i="102"/>
  <c r="CW166" i="102"/>
  <c r="CW167" i="102"/>
  <c r="CW168" i="102"/>
  <c r="CW169" i="102"/>
  <c r="CW170" i="102"/>
  <c r="CW171" i="102"/>
  <c r="CW172" i="102"/>
  <c r="CW173" i="102"/>
  <c r="CW174" i="102"/>
  <c r="CW175" i="102"/>
  <c r="CW176" i="102"/>
  <c r="CW177" i="102"/>
  <c r="CW178" i="102"/>
  <c r="CW179" i="102"/>
  <c r="CW180" i="102"/>
  <c r="CW181" i="102"/>
  <c r="CW182" i="102"/>
  <c r="CW183" i="102"/>
  <c r="CW184" i="102"/>
  <c r="CW185" i="102"/>
  <c r="CW186" i="102"/>
  <c r="CW187" i="102"/>
  <c r="CW188" i="102"/>
  <c r="CW189" i="102"/>
  <c r="CW190" i="102"/>
  <c r="CW191" i="102"/>
  <c r="CW192" i="102"/>
  <c r="CW193" i="102"/>
  <c r="CW194" i="102"/>
  <c r="CW195" i="102"/>
  <c r="CW196" i="102"/>
  <c r="CW197" i="102"/>
  <c r="CW198" i="102"/>
  <c r="CW199" i="102"/>
  <c r="CW200" i="102"/>
  <c r="CW201" i="102"/>
  <c r="CW202" i="102"/>
  <c r="CW203" i="102"/>
  <c r="CW204" i="102"/>
  <c r="CW205" i="102"/>
  <c r="CW206" i="102"/>
  <c r="CW207" i="102"/>
  <c r="CW208" i="102"/>
  <c r="CW209" i="102"/>
  <c r="CW210" i="102"/>
  <c r="CW211" i="102"/>
  <c r="CW212" i="102"/>
  <c r="CW213" i="102"/>
  <c r="CW214" i="102"/>
  <c r="CW215" i="102"/>
  <c r="CW216" i="102"/>
  <c r="CW217" i="102"/>
  <c r="CW218" i="102"/>
  <c r="CW219" i="102"/>
  <c r="CW220" i="102"/>
  <c r="CW221" i="102"/>
  <c r="CW222" i="102"/>
  <c r="CW223" i="102"/>
  <c r="CW224" i="102"/>
  <c r="CW225" i="102"/>
  <c r="CW226" i="102"/>
  <c r="CW227" i="102"/>
  <c r="CW228" i="102"/>
  <c r="CW229" i="102"/>
  <c r="CW230" i="102"/>
  <c r="CW231" i="102"/>
  <c r="CW232" i="102"/>
  <c r="CW233" i="102"/>
  <c r="CW234" i="102"/>
  <c r="CW235" i="102"/>
  <c r="CW236" i="102"/>
  <c r="CW237" i="102"/>
  <c r="CW238" i="102"/>
  <c r="CW239" i="102"/>
  <c r="CW240" i="102"/>
  <c r="CW241" i="102"/>
  <c r="CW242" i="102"/>
  <c r="CW243" i="102"/>
  <c r="CW244" i="102"/>
  <c r="CW245" i="102"/>
  <c r="CW246" i="102"/>
  <c r="CW247" i="102"/>
  <c r="CW248" i="102"/>
  <c r="CW249" i="102"/>
  <c r="CW250" i="102"/>
  <c r="CW251" i="102"/>
  <c r="CW252" i="102"/>
  <c r="CW253" i="102"/>
  <c r="CW254" i="102"/>
  <c r="CW255" i="102"/>
  <c r="CW256" i="102"/>
  <c r="CW257" i="102"/>
  <c r="CW258" i="102"/>
  <c r="CW260" i="102"/>
  <c r="CW261" i="102"/>
  <c r="CW262" i="102"/>
  <c r="CW263" i="102"/>
  <c r="CW264" i="102"/>
  <c r="CW265" i="102"/>
  <c r="CW266" i="102"/>
  <c r="CW267" i="102"/>
  <c r="CW268" i="102"/>
  <c r="CW269" i="102"/>
  <c r="CW270" i="102"/>
  <c r="CW271" i="102"/>
  <c r="CW272" i="102"/>
  <c r="CW273" i="102"/>
  <c r="CW274" i="102"/>
  <c r="CW275" i="102"/>
  <c r="CW276" i="102"/>
  <c r="CW277" i="102"/>
  <c r="CW278" i="102"/>
  <c r="CW279" i="102"/>
  <c r="CW280" i="102"/>
  <c r="CW281" i="102"/>
  <c r="CW282" i="102"/>
  <c r="CW283" i="102"/>
  <c r="CW284" i="102"/>
  <c r="CW285" i="102"/>
  <c r="CW286" i="102"/>
  <c r="CW287" i="102"/>
  <c r="CW288" i="102"/>
  <c r="CW289" i="102"/>
  <c r="CW290" i="102"/>
  <c r="CW291" i="102"/>
  <c r="CW292" i="102"/>
  <c r="CW293" i="102"/>
  <c r="CW294" i="102"/>
  <c r="CW295" i="102"/>
  <c r="CW296" i="102"/>
  <c r="CW297" i="102"/>
  <c r="CW298" i="102"/>
  <c r="CW299" i="102"/>
  <c r="CW300" i="102"/>
  <c r="CW301" i="102"/>
  <c r="CW302" i="102"/>
  <c r="CW303" i="102"/>
  <c r="CW304" i="102"/>
  <c r="CW305" i="102"/>
  <c r="CW306" i="102"/>
  <c r="CW307" i="102"/>
  <c r="CW308" i="102"/>
  <c r="CW309" i="102"/>
  <c r="CW310" i="102"/>
  <c r="CW311" i="102"/>
  <c r="CW312" i="102"/>
  <c r="CW313" i="102"/>
  <c r="CW314" i="102"/>
  <c r="CW315" i="102"/>
  <c r="CW316" i="102"/>
  <c r="CW317" i="102"/>
  <c r="CW318" i="102"/>
  <c r="CW319" i="102"/>
  <c r="CW320" i="102"/>
  <c r="CW321" i="102"/>
  <c r="CW322" i="102"/>
  <c r="CW323" i="102"/>
  <c r="CW324" i="102"/>
  <c r="CW325" i="102"/>
  <c r="CW326" i="102"/>
  <c r="CW327" i="102"/>
  <c r="CW328" i="102"/>
  <c r="CW329" i="102"/>
  <c r="CW330" i="102"/>
  <c r="CW331" i="102"/>
  <c r="CW332" i="102"/>
  <c r="CW333" i="102"/>
  <c r="CW334" i="102"/>
  <c r="CW335" i="102"/>
  <c r="CW336" i="102"/>
  <c r="CW337" i="102"/>
  <c r="CW338" i="102"/>
  <c r="CW339" i="102"/>
  <c r="CW340" i="102"/>
  <c r="CW341" i="102"/>
  <c r="CW342" i="102"/>
  <c r="CW343" i="102"/>
  <c r="CW344" i="102"/>
  <c r="CW345" i="102"/>
  <c r="CV7" i="102"/>
  <c r="CV8" i="102"/>
  <c r="CV9" i="102"/>
  <c r="CV10" i="102"/>
  <c r="CV11" i="102"/>
  <c r="CV12" i="102"/>
  <c r="CV13" i="102"/>
  <c r="CV14" i="102"/>
  <c r="CV15" i="102"/>
  <c r="CV16" i="102"/>
  <c r="CV17" i="102"/>
  <c r="CV18" i="102"/>
  <c r="CV19" i="102"/>
  <c r="CV20" i="102"/>
  <c r="CV21" i="102"/>
  <c r="CV22" i="102"/>
  <c r="CV23" i="102"/>
  <c r="CV24" i="102"/>
  <c r="CV25" i="102"/>
  <c r="CV26" i="102"/>
  <c r="CV27" i="102"/>
  <c r="CV28" i="102"/>
  <c r="CV29" i="102"/>
  <c r="CV30" i="102"/>
  <c r="CV31" i="102"/>
  <c r="CV32" i="102"/>
  <c r="CV33" i="102"/>
  <c r="CV34" i="102"/>
  <c r="CV35" i="102"/>
  <c r="CV36" i="102"/>
  <c r="CV37" i="102"/>
  <c r="CV38" i="102"/>
  <c r="CV39" i="102"/>
  <c r="CV40" i="102"/>
  <c r="CV41" i="102"/>
  <c r="CV42" i="102"/>
  <c r="CV43" i="102"/>
  <c r="CV44" i="102"/>
  <c r="CV45" i="102"/>
  <c r="CV46" i="102"/>
  <c r="CV47" i="102"/>
  <c r="CV48" i="102"/>
  <c r="CV49" i="102"/>
  <c r="CV50" i="102"/>
  <c r="CV51" i="102"/>
  <c r="CV52" i="102"/>
  <c r="CV53" i="102"/>
  <c r="CV54" i="102"/>
  <c r="CV55" i="102"/>
  <c r="CV56" i="102"/>
  <c r="CV57" i="102"/>
  <c r="CV58" i="102"/>
  <c r="CV59" i="102"/>
  <c r="CV60" i="102"/>
  <c r="CV61" i="102"/>
  <c r="CV62" i="102"/>
  <c r="CV63" i="102"/>
  <c r="CV64" i="102"/>
  <c r="CV65" i="102"/>
  <c r="CV66" i="102"/>
  <c r="CV67" i="102"/>
  <c r="CV68" i="102"/>
  <c r="CV69" i="102"/>
  <c r="CV70" i="102"/>
  <c r="CV71" i="102"/>
  <c r="CV72" i="102"/>
  <c r="CV73" i="102"/>
  <c r="CV74" i="102"/>
  <c r="CV75" i="102"/>
  <c r="CV76" i="102"/>
  <c r="CV77" i="102"/>
  <c r="CV78" i="102"/>
  <c r="CV79" i="102"/>
  <c r="CV80" i="102"/>
  <c r="CV81" i="102"/>
  <c r="CV82" i="102"/>
  <c r="CV83" i="102"/>
  <c r="CV84" i="102"/>
  <c r="CV85" i="102"/>
  <c r="CV86" i="102"/>
  <c r="CV87" i="102"/>
  <c r="CV88" i="102"/>
  <c r="CV89" i="102"/>
  <c r="CV90" i="102"/>
  <c r="CV91" i="102"/>
  <c r="CV92" i="102"/>
  <c r="CV93" i="102"/>
  <c r="CV94" i="102"/>
  <c r="CV95" i="102"/>
  <c r="CV96" i="102"/>
  <c r="CV97" i="102"/>
  <c r="CV98" i="102"/>
  <c r="CV99" i="102"/>
  <c r="CV100" i="102"/>
  <c r="CV101" i="102"/>
  <c r="CV102" i="102"/>
  <c r="CV103" i="102"/>
  <c r="CV104" i="102"/>
  <c r="CV105" i="102"/>
  <c r="CV106" i="102"/>
  <c r="CV107" i="102"/>
  <c r="CV108" i="102"/>
  <c r="CV109" i="102"/>
  <c r="CV110" i="102"/>
  <c r="CV111" i="102"/>
  <c r="CV112" i="102"/>
  <c r="CV113" i="102"/>
  <c r="CV114" i="102"/>
  <c r="CV115" i="102"/>
  <c r="CV116" i="102"/>
  <c r="CV117" i="102"/>
  <c r="CV118" i="102"/>
  <c r="CV119" i="102"/>
  <c r="CV120" i="102"/>
  <c r="CV121" i="102"/>
  <c r="CV122" i="102"/>
  <c r="CV123" i="102"/>
  <c r="CV124" i="102"/>
  <c r="CV125" i="102"/>
  <c r="CV126" i="102"/>
  <c r="CV127" i="102"/>
  <c r="CV128" i="102"/>
  <c r="CV129" i="102"/>
  <c r="CV130" i="102"/>
  <c r="CV131" i="102"/>
  <c r="CV132" i="102"/>
  <c r="CV133" i="102"/>
  <c r="CV134" i="102"/>
  <c r="CV135" i="102"/>
  <c r="CV136" i="102"/>
  <c r="CV137" i="102"/>
  <c r="CV138" i="102"/>
  <c r="CV139" i="102"/>
  <c r="CV140" i="102"/>
  <c r="CV141" i="102"/>
  <c r="CV142" i="102"/>
  <c r="CV143" i="102"/>
  <c r="CV144" i="102"/>
  <c r="CV145" i="102"/>
  <c r="CV146" i="102"/>
  <c r="CV147" i="102"/>
  <c r="CV148" i="102"/>
  <c r="CV149" i="102"/>
  <c r="CV150" i="102"/>
  <c r="CV151" i="102"/>
  <c r="CV152" i="102"/>
  <c r="CV153" i="102"/>
  <c r="CV154" i="102"/>
  <c r="CV155" i="102"/>
  <c r="CV156" i="102"/>
  <c r="CV157" i="102"/>
  <c r="CV158" i="102"/>
  <c r="CV159" i="102"/>
  <c r="CV160" i="102"/>
  <c r="CV161" i="102"/>
  <c r="CV162" i="102"/>
  <c r="CV163" i="102"/>
  <c r="CV164" i="102"/>
  <c r="CV165" i="102"/>
  <c r="CV166" i="102"/>
  <c r="CV167" i="102"/>
  <c r="CV168" i="102"/>
  <c r="CV169" i="102"/>
  <c r="CV170" i="102"/>
  <c r="CV171" i="102"/>
  <c r="CV172" i="102"/>
  <c r="CV173" i="102"/>
  <c r="CV174" i="102"/>
  <c r="CV175" i="102"/>
  <c r="CV176" i="102"/>
  <c r="CV177" i="102"/>
  <c r="CV178" i="102"/>
  <c r="CV179" i="102"/>
  <c r="CV180" i="102"/>
  <c r="CV181" i="102"/>
  <c r="CV182" i="102"/>
  <c r="CV183" i="102"/>
  <c r="CV184" i="102"/>
  <c r="CV185" i="102"/>
  <c r="CV186" i="102"/>
  <c r="CV187" i="102"/>
  <c r="CV188" i="102"/>
  <c r="CV189" i="102"/>
  <c r="CV190" i="102"/>
  <c r="CV191" i="102"/>
  <c r="CV192" i="102"/>
  <c r="CV193" i="102"/>
  <c r="CV194" i="102"/>
  <c r="CV195" i="102"/>
  <c r="CV196" i="102"/>
  <c r="CV197" i="102"/>
  <c r="CV198" i="102"/>
  <c r="CV199" i="102"/>
  <c r="CV200" i="102"/>
  <c r="CV201" i="102"/>
  <c r="CV202" i="102"/>
  <c r="CV203" i="102"/>
  <c r="CV204" i="102"/>
  <c r="CV205" i="102"/>
  <c r="CV206" i="102"/>
  <c r="CV207" i="102"/>
  <c r="CV208" i="102"/>
  <c r="CV209" i="102"/>
  <c r="CV210" i="102"/>
  <c r="CV211" i="102"/>
  <c r="CV212" i="102"/>
  <c r="CV213" i="102"/>
  <c r="CV214" i="102"/>
  <c r="CV215" i="102"/>
  <c r="CV216" i="102"/>
  <c r="CV217" i="102"/>
  <c r="CV218" i="102"/>
  <c r="CV219" i="102"/>
  <c r="CV220" i="102"/>
  <c r="CV221" i="102"/>
  <c r="CV222" i="102"/>
  <c r="CV223" i="102"/>
  <c r="CV224" i="102"/>
  <c r="CV225" i="102"/>
  <c r="CV226" i="102"/>
  <c r="CV227" i="102"/>
  <c r="CV228" i="102"/>
  <c r="CV229" i="102"/>
  <c r="CV230" i="102"/>
  <c r="CV231" i="102"/>
  <c r="CV232" i="102"/>
  <c r="CV233" i="102"/>
  <c r="CV234" i="102"/>
  <c r="CV235" i="102"/>
  <c r="CV236" i="102"/>
  <c r="CV237" i="102"/>
  <c r="CV238" i="102"/>
  <c r="CV239" i="102"/>
  <c r="CV240" i="102"/>
  <c r="CV241" i="102"/>
  <c r="CV242" i="102"/>
  <c r="CV243" i="102"/>
  <c r="CV244" i="102"/>
  <c r="CV245" i="102"/>
  <c r="CV246" i="102"/>
  <c r="CV247" i="102"/>
  <c r="CV248" i="102"/>
  <c r="CV249" i="102"/>
  <c r="CV250" i="102"/>
  <c r="CV251" i="102"/>
  <c r="CV252" i="102"/>
  <c r="CV253" i="102"/>
  <c r="CV254" i="102"/>
  <c r="CV255" i="102"/>
  <c r="CV256" i="102"/>
  <c r="CV257" i="102"/>
  <c r="CV258" i="102"/>
  <c r="CV260" i="102"/>
  <c r="CV261" i="102"/>
  <c r="CV262" i="102"/>
  <c r="CV263" i="102"/>
  <c r="CV264" i="102"/>
  <c r="CV265" i="102"/>
  <c r="CV266" i="102"/>
  <c r="CV267" i="102"/>
  <c r="CV268" i="102"/>
  <c r="CV269" i="102"/>
  <c r="CV270" i="102"/>
  <c r="CV271" i="102"/>
  <c r="CV272" i="102"/>
  <c r="CV273" i="102"/>
  <c r="CV274" i="102"/>
  <c r="CV275" i="102"/>
  <c r="CV276" i="102"/>
  <c r="CV277" i="102"/>
  <c r="CV278" i="102"/>
  <c r="CV279" i="102"/>
  <c r="CV280" i="102"/>
  <c r="CV281" i="102"/>
  <c r="CV282" i="102"/>
  <c r="CV283" i="102"/>
  <c r="CV284" i="102"/>
  <c r="CV285" i="102"/>
  <c r="CV286" i="102"/>
  <c r="CV287" i="102"/>
  <c r="CV288" i="102"/>
  <c r="CV289" i="102"/>
  <c r="CV290" i="102"/>
  <c r="CV291" i="102"/>
  <c r="CV292" i="102"/>
  <c r="CV293" i="102"/>
  <c r="CV294" i="102"/>
  <c r="CV295" i="102"/>
  <c r="CV296" i="102"/>
  <c r="CV297" i="102"/>
  <c r="CV298" i="102"/>
  <c r="CV299" i="102"/>
  <c r="CV300" i="102"/>
  <c r="CV301" i="102"/>
  <c r="CV302" i="102"/>
  <c r="CV303" i="102"/>
  <c r="CV304" i="102"/>
  <c r="CV305" i="102"/>
  <c r="CV306" i="102"/>
  <c r="CV307" i="102"/>
  <c r="CV308" i="102"/>
  <c r="CV309" i="102"/>
  <c r="CV310" i="102"/>
  <c r="CV311" i="102"/>
  <c r="CV312" i="102"/>
  <c r="CV313" i="102"/>
  <c r="CV314" i="102"/>
  <c r="CV315" i="102"/>
  <c r="CV316" i="102"/>
  <c r="CV317" i="102"/>
  <c r="CV318" i="102"/>
  <c r="CV319" i="102"/>
  <c r="CV320" i="102"/>
  <c r="CV321" i="102"/>
  <c r="CV322" i="102"/>
  <c r="CV323" i="102"/>
  <c r="CV324" i="102"/>
  <c r="CV325" i="102"/>
  <c r="CV326" i="102"/>
  <c r="CV327" i="102"/>
  <c r="CV328" i="102"/>
  <c r="CV329" i="102"/>
  <c r="CV330" i="102"/>
  <c r="CV331" i="102"/>
  <c r="CV332" i="102"/>
  <c r="CV333" i="102"/>
  <c r="CV334" i="102"/>
  <c r="CV335" i="102"/>
  <c r="CV336" i="102"/>
  <c r="CV337" i="102"/>
  <c r="CV338" i="102"/>
  <c r="CV339" i="102"/>
  <c r="CV340" i="102"/>
  <c r="CV341" i="102"/>
  <c r="CV342" i="102"/>
  <c r="CV343" i="102"/>
  <c r="CV344" i="102"/>
  <c r="CV345" i="102"/>
  <c r="DF9" i="102"/>
  <c r="DW9" i="102" s="1"/>
  <c r="DF10" i="102"/>
  <c r="DF11" i="102"/>
  <c r="DW11" i="102" s="1"/>
  <c r="DF12" i="102"/>
  <c r="DW12" i="102" s="1"/>
  <c r="DF13" i="102"/>
  <c r="DW13" i="102" s="1"/>
  <c r="DF14" i="102"/>
  <c r="DW14" i="102" s="1"/>
  <c r="DF15" i="102"/>
  <c r="DW15" i="102" s="1"/>
  <c r="DF16" i="102"/>
  <c r="DW16" i="102" s="1"/>
  <c r="DF17" i="102"/>
  <c r="DT9" i="102"/>
  <c r="DU9" i="102"/>
  <c r="DT10" i="102"/>
  <c r="DU10" i="102"/>
  <c r="DW10" i="102"/>
  <c r="DX10" i="102"/>
  <c r="DT11" i="102"/>
  <c r="DU11" i="102"/>
  <c r="DT12" i="102"/>
  <c r="DU12" i="102"/>
  <c r="DT13" i="102"/>
  <c r="DU13" i="102"/>
  <c r="DT14" i="102"/>
  <c r="DU14" i="102"/>
  <c r="DX14" i="102"/>
  <c r="DT15" i="102"/>
  <c r="DU15" i="102"/>
  <c r="DT16" i="102"/>
  <c r="DU16" i="102"/>
  <c r="CV354" i="102"/>
  <c r="I354" i="102"/>
  <c r="I361" i="102"/>
  <c r="I360" i="102"/>
  <c r="I359" i="102"/>
  <c r="I358" i="102"/>
  <c r="I357" i="102"/>
  <c r="I356" i="102"/>
  <c r="I355" i="102"/>
  <c r="CV361" i="102"/>
  <c r="CV360" i="102"/>
  <c r="CV359" i="102"/>
  <c r="CV358" i="102"/>
  <c r="CV357" i="102"/>
  <c r="CV356" i="102"/>
  <c r="CV355" i="102"/>
  <c r="CT361" i="102"/>
  <c r="CS361" i="102"/>
  <c r="CT360" i="102"/>
  <c r="CS360" i="102"/>
  <c r="CT359" i="102"/>
  <c r="CS359" i="102"/>
  <c r="CT358" i="102"/>
  <c r="CS358" i="102"/>
  <c r="CT357" i="102"/>
  <c r="CS357" i="102"/>
  <c r="CT356" i="102"/>
  <c r="CS356" i="102"/>
  <c r="CT355" i="102"/>
  <c r="CS355" i="102"/>
  <c r="CT354" i="102"/>
  <c r="CS354" i="102"/>
  <c r="CR361" i="102"/>
  <c r="CQ361" i="102"/>
  <c r="CR360" i="102"/>
  <c r="CQ360" i="102"/>
  <c r="CR359" i="102"/>
  <c r="CQ359" i="102"/>
  <c r="CR358" i="102"/>
  <c r="CQ358" i="102"/>
  <c r="CR357" i="102"/>
  <c r="CQ357" i="102"/>
  <c r="CR356" i="102"/>
  <c r="CQ356" i="102"/>
  <c r="CR355" i="102"/>
  <c r="CQ355" i="102"/>
  <c r="CR354" i="102"/>
  <c r="CQ354" i="102"/>
  <c r="CP361" i="102"/>
  <c r="CO361" i="102"/>
  <c r="CP360" i="102"/>
  <c r="CO360" i="102"/>
  <c r="CP359" i="102"/>
  <c r="CO359" i="102"/>
  <c r="CP358" i="102"/>
  <c r="CO358" i="102"/>
  <c r="CP357" i="102"/>
  <c r="CO357" i="102"/>
  <c r="CP356" i="102"/>
  <c r="CO356" i="102"/>
  <c r="CP355" i="102"/>
  <c r="CO355" i="102"/>
  <c r="CP354" i="102"/>
  <c r="CO354" i="102"/>
  <c r="BP361" i="102"/>
  <c r="BO361" i="102"/>
  <c r="BP360" i="102"/>
  <c r="BO360" i="102"/>
  <c r="BP359" i="102"/>
  <c r="BO359" i="102"/>
  <c r="BP358" i="102"/>
  <c r="BO358" i="102"/>
  <c r="BP357" i="102"/>
  <c r="BO357" i="102"/>
  <c r="BP356" i="102"/>
  <c r="BO356" i="102"/>
  <c r="BP355" i="102"/>
  <c r="BO355" i="102"/>
  <c r="BP354" i="102"/>
  <c r="BO354" i="102"/>
  <c r="BX361" i="102"/>
  <c r="BW361" i="102"/>
  <c r="BX360" i="102"/>
  <c r="BW360" i="102"/>
  <c r="BX359" i="102"/>
  <c r="BW359" i="102"/>
  <c r="BX358" i="102"/>
  <c r="BW358" i="102"/>
  <c r="BX357" i="102"/>
  <c r="BW357" i="102"/>
  <c r="BX356" i="102"/>
  <c r="BW356" i="102"/>
  <c r="BX355" i="102"/>
  <c r="BW355" i="102"/>
  <c r="BX354" i="102"/>
  <c r="BW354" i="102"/>
  <c r="CD361" i="102"/>
  <c r="CC361" i="102"/>
  <c r="CD360" i="102"/>
  <c r="CC360" i="102"/>
  <c r="CD359" i="102"/>
  <c r="CC359" i="102"/>
  <c r="CD358" i="102"/>
  <c r="CC358" i="102"/>
  <c r="CD357" i="102"/>
  <c r="CC357" i="102"/>
  <c r="CD356" i="102"/>
  <c r="CC356" i="102"/>
  <c r="CD355" i="102"/>
  <c r="CC355" i="102"/>
  <c r="CD354" i="102"/>
  <c r="CC354" i="102"/>
  <c r="CF361" i="102"/>
  <c r="CE361" i="102"/>
  <c r="CF360" i="102"/>
  <c r="CE360" i="102"/>
  <c r="CF359" i="102"/>
  <c r="CE359" i="102"/>
  <c r="CF358" i="102"/>
  <c r="CE358" i="102"/>
  <c r="CF357" i="102"/>
  <c r="CE357" i="102"/>
  <c r="CF356" i="102"/>
  <c r="CE356" i="102"/>
  <c r="CF355" i="102"/>
  <c r="CE355" i="102"/>
  <c r="CF354" i="102"/>
  <c r="CE354" i="102"/>
  <c r="AK361" i="102"/>
  <c r="AJ361" i="102"/>
  <c r="AK360" i="102"/>
  <c r="AJ360" i="102"/>
  <c r="AK359" i="102"/>
  <c r="AJ359" i="102"/>
  <c r="AK358" i="102"/>
  <c r="AJ358" i="102"/>
  <c r="AK357" i="102"/>
  <c r="AJ357" i="102"/>
  <c r="AK356" i="102"/>
  <c r="AJ356" i="102"/>
  <c r="AK355" i="102"/>
  <c r="AJ355" i="102"/>
  <c r="AK354" i="102"/>
  <c r="AJ354" i="102"/>
  <c r="AW361" i="102"/>
  <c r="AV361" i="102"/>
  <c r="AW360" i="102"/>
  <c r="AV360" i="102"/>
  <c r="AW359" i="102"/>
  <c r="AV359" i="102"/>
  <c r="AW358" i="102"/>
  <c r="AV358" i="102"/>
  <c r="AW357" i="102"/>
  <c r="AV357" i="102"/>
  <c r="AW356" i="102"/>
  <c r="AV356" i="102"/>
  <c r="AW355" i="102"/>
  <c r="AV355" i="102"/>
  <c r="AW354" i="102"/>
  <c r="AV354" i="102"/>
  <c r="AY361" i="102"/>
  <c r="AX361" i="102"/>
  <c r="AY360" i="102"/>
  <c r="AX360" i="102"/>
  <c r="AY359" i="102"/>
  <c r="AX359" i="102"/>
  <c r="AY358" i="102"/>
  <c r="AX358" i="102"/>
  <c r="AY357" i="102"/>
  <c r="AX357" i="102"/>
  <c r="AY356" i="102"/>
  <c r="AX356" i="102"/>
  <c r="AY355" i="102"/>
  <c r="AX355" i="102"/>
  <c r="AY354" i="102"/>
  <c r="AX354" i="102"/>
  <c r="BA361" i="102"/>
  <c r="AZ361" i="102"/>
  <c r="BA360" i="102"/>
  <c r="AZ360" i="102"/>
  <c r="BA359" i="102"/>
  <c r="AZ359" i="102"/>
  <c r="BA358" i="102"/>
  <c r="AZ358" i="102"/>
  <c r="BA357" i="102"/>
  <c r="AZ357" i="102"/>
  <c r="BA356" i="102"/>
  <c r="AZ356" i="102"/>
  <c r="BA355" i="102"/>
  <c r="AZ355" i="102"/>
  <c r="BA354" i="102"/>
  <c r="AZ354" i="102"/>
  <c r="BC361" i="102"/>
  <c r="BB361" i="102"/>
  <c r="BC360" i="102"/>
  <c r="BB360" i="102"/>
  <c r="BC359" i="102"/>
  <c r="BB359" i="102"/>
  <c r="BC358" i="102"/>
  <c r="BB358" i="102"/>
  <c r="BC357" i="102"/>
  <c r="BB357" i="102"/>
  <c r="BC356" i="102"/>
  <c r="BB356" i="102"/>
  <c r="BC355" i="102"/>
  <c r="BB355" i="102"/>
  <c r="BC354" i="102"/>
  <c r="BB354" i="102"/>
  <c r="BG361" i="102"/>
  <c r="BF361" i="102"/>
  <c r="BG360" i="102"/>
  <c r="BF360" i="102"/>
  <c r="BG359" i="102"/>
  <c r="BF359" i="102"/>
  <c r="BG358" i="102"/>
  <c r="BF358" i="102"/>
  <c r="BG357" i="102"/>
  <c r="BF357" i="102"/>
  <c r="BG356" i="102"/>
  <c r="BF356" i="102"/>
  <c r="BG355" i="102"/>
  <c r="BF355" i="102"/>
  <c r="BG354" i="102"/>
  <c r="BF354" i="102"/>
  <c r="BI361" i="102"/>
  <c r="BH361" i="102"/>
  <c r="BI360" i="102"/>
  <c r="BH360" i="102"/>
  <c r="BI359" i="102"/>
  <c r="BH359" i="102"/>
  <c r="BI358" i="102"/>
  <c r="BH358" i="102"/>
  <c r="BI357" i="102"/>
  <c r="BH357" i="102"/>
  <c r="BI356" i="102"/>
  <c r="BH356" i="102"/>
  <c r="BI355" i="102"/>
  <c r="BH355" i="102"/>
  <c r="BI354" i="102"/>
  <c r="BH354" i="102"/>
  <c r="BK361" i="102"/>
  <c r="BJ361" i="102"/>
  <c r="BK360" i="102"/>
  <c r="BJ360" i="102"/>
  <c r="BK359" i="102"/>
  <c r="BJ359" i="102"/>
  <c r="BK358" i="102"/>
  <c r="BJ358" i="102"/>
  <c r="BK357" i="102"/>
  <c r="BJ357" i="102"/>
  <c r="BK356" i="102"/>
  <c r="BJ356" i="102"/>
  <c r="BK355" i="102"/>
  <c r="BJ355" i="102"/>
  <c r="BK354" i="102"/>
  <c r="BJ354" i="102"/>
  <c r="AH361" i="102"/>
  <c r="AG361" i="102"/>
  <c r="AH360" i="102"/>
  <c r="AG360" i="102"/>
  <c r="AH359" i="102"/>
  <c r="AG359" i="102"/>
  <c r="AH358" i="102"/>
  <c r="AG358" i="102"/>
  <c r="AH357" i="102"/>
  <c r="AG357" i="102"/>
  <c r="AH356" i="102"/>
  <c r="AG356" i="102"/>
  <c r="AH355" i="102"/>
  <c r="AG355" i="102"/>
  <c r="AH354" i="102"/>
  <c r="AG354" i="102"/>
  <c r="L361" i="102"/>
  <c r="K361" i="102"/>
  <c r="L360" i="102"/>
  <c r="K360" i="102"/>
  <c r="L359" i="102"/>
  <c r="K359" i="102"/>
  <c r="L358" i="102"/>
  <c r="K358" i="102"/>
  <c r="L357" i="102"/>
  <c r="K357" i="102"/>
  <c r="L356" i="102"/>
  <c r="K356" i="102"/>
  <c r="L355" i="102"/>
  <c r="K355" i="102"/>
  <c r="L354" i="102"/>
  <c r="K354" i="102"/>
  <c r="N361" i="102"/>
  <c r="M361" i="102"/>
  <c r="N360" i="102"/>
  <c r="M360" i="102"/>
  <c r="N359" i="102"/>
  <c r="M359" i="102"/>
  <c r="N358" i="102"/>
  <c r="M358" i="102"/>
  <c r="N357" i="102"/>
  <c r="M357" i="102"/>
  <c r="N356" i="102"/>
  <c r="M356" i="102"/>
  <c r="N355" i="102"/>
  <c r="M355" i="102"/>
  <c r="N354" i="102"/>
  <c r="M354" i="102"/>
  <c r="X361" i="102"/>
  <c r="W361" i="102"/>
  <c r="X360" i="102"/>
  <c r="W360" i="102"/>
  <c r="X359" i="102"/>
  <c r="W359" i="102"/>
  <c r="X358" i="102"/>
  <c r="W358" i="102"/>
  <c r="X357" i="102"/>
  <c r="W357" i="102"/>
  <c r="X356" i="102"/>
  <c r="W356" i="102"/>
  <c r="X355" i="102"/>
  <c r="W355" i="102"/>
  <c r="X354" i="102"/>
  <c r="W354" i="102"/>
  <c r="Z361" i="102"/>
  <c r="Y361" i="102"/>
  <c r="Z360" i="102"/>
  <c r="Y360" i="102"/>
  <c r="Z359" i="102"/>
  <c r="Y359" i="102"/>
  <c r="Z358" i="102"/>
  <c r="Y358" i="102"/>
  <c r="Z357" i="102"/>
  <c r="Y357" i="102"/>
  <c r="Z356" i="102"/>
  <c r="Y356" i="102"/>
  <c r="Z355" i="102"/>
  <c r="Y355" i="102"/>
  <c r="Z354" i="102"/>
  <c r="Y354" i="102"/>
  <c r="AB361" i="102"/>
  <c r="AA361" i="102"/>
  <c r="AB360" i="102"/>
  <c r="AA360" i="102"/>
  <c r="AB359" i="102"/>
  <c r="AA359" i="102"/>
  <c r="AB358" i="102"/>
  <c r="AA358" i="102"/>
  <c r="AB357" i="102"/>
  <c r="AA357" i="102"/>
  <c r="AB356" i="102"/>
  <c r="AA356" i="102"/>
  <c r="AB355" i="102"/>
  <c r="AA355" i="102"/>
  <c r="AB354" i="102"/>
  <c r="AA354" i="102"/>
  <c r="AD361" i="102"/>
  <c r="AC361" i="102"/>
  <c r="AD360" i="102"/>
  <c r="AC360" i="102"/>
  <c r="AD359" i="102"/>
  <c r="AC359" i="102"/>
  <c r="AD358" i="102"/>
  <c r="AC358" i="102"/>
  <c r="AD357" i="102"/>
  <c r="AC357" i="102"/>
  <c r="AD356" i="102"/>
  <c r="AC356" i="102"/>
  <c r="AD355" i="102"/>
  <c r="AC355" i="102"/>
  <c r="AD354" i="102"/>
  <c r="AC354" i="102"/>
  <c r="AF361" i="102"/>
  <c r="AF360" i="102"/>
  <c r="AF359" i="102"/>
  <c r="AF358" i="102"/>
  <c r="AF357" i="102"/>
  <c r="AF356" i="102"/>
  <c r="AF355" i="102"/>
  <c r="AF354" i="102"/>
  <c r="AE361" i="102"/>
  <c r="AE360" i="102"/>
  <c r="AE359" i="102"/>
  <c r="AE358" i="102"/>
  <c r="AE357" i="102"/>
  <c r="AE356" i="102"/>
  <c r="AE355" i="102"/>
  <c r="AE354" i="102"/>
  <c r="CZ10" i="102"/>
  <c r="DA10" i="102"/>
  <c r="CX10" i="102"/>
  <c r="DB10" i="102" s="1"/>
  <c r="DC10" i="102"/>
  <c r="CZ11" i="102"/>
  <c r="DA11" i="102"/>
  <c r="CX11" i="102"/>
  <c r="DB11" i="102" s="1"/>
  <c r="DC11" i="102"/>
  <c r="CZ12" i="102"/>
  <c r="DA12" i="102"/>
  <c r="CX12" i="102"/>
  <c r="DB12" i="102" s="1"/>
  <c r="DC12" i="102"/>
  <c r="CZ13" i="102"/>
  <c r="DA13" i="102"/>
  <c r="CX13" i="102"/>
  <c r="DB13" i="102" s="1"/>
  <c r="DC13" i="102"/>
  <c r="DA14" i="102"/>
  <c r="CX14" i="102"/>
  <c r="DB14" i="102" s="1"/>
  <c r="DC14" i="102"/>
  <c r="CZ14" i="102"/>
  <c r="CZ15" i="102"/>
  <c r="DA15" i="102"/>
  <c r="CX15" i="102"/>
  <c r="DB15" i="102" s="1"/>
  <c r="DC15" i="102"/>
  <c r="CZ16" i="102"/>
  <c r="DA16" i="102"/>
  <c r="CX16" i="102"/>
  <c r="DB16" i="102" s="1"/>
  <c r="DC16" i="102"/>
  <c r="CZ17" i="102"/>
  <c r="DA17" i="102"/>
  <c r="CX17" i="102"/>
  <c r="DB17" i="102" s="1"/>
  <c r="DC17" i="102"/>
  <c r="DT17" i="102"/>
  <c r="DU17" i="102"/>
  <c r="CZ18" i="102"/>
  <c r="DA18" i="102"/>
  <c r="CX18" i="102"/>
  <c r="DB18" i="102" s="1"/>
  <c r="DC18" i="102"/>
  <c r="CZ19" i="102"/>
  <c r="DA19" i="102"/>
  <c r="CX19" i="102"/>
  <c r="DB19" i="102" s="1"/>
  <c r="DC19" i="102"/>
  <c r="CZ20" i="102"/>
  <c r="DA20" i="102"/>
  <c r="CX20" i="102"/>
  <c r="DB20" i="102" s="1"/>
  <c r="DC20" i="102"/>
  <c r="CZ21" i="102"/>
  <c r="DA21" i="102"/>
  <c r="CX21" i="102"/>
  <c r="DB21" i="102" s="1"/>
  <c r="DC21" i="102"/>
  <c r="CZ22" i="102"/>
  <c r="DA22" i="102"/>
  <c r="CX22" i="102"/>
  <c r="DB22" i="102" s="1"/>
  <c r="DC22" i="102"/>
  <c r="CZ23" i="102"/>
  <c r="DA23" i="102"/>
  <c r="CX23" i="102"/>
  <c r="DB23" i="102" s="1"/>
  <c r="DC23" i="102"/>
  <c r="DA24" i="102"/>
  <c r="CX24" i="102"/>
  <c r="DB24" i="102" s="1"/>
  <c r="DC24" i="102"/>
  <c r="CZ24" i="102"/>
  <c r="CZ25" i="102"/>
  <c r="DA25" i="102"/>
  <c r="CX25" i="102"/>
  <c r="DB25" i="102" s="1"/>
  <c r="DC25" i="102"/>
  <c r="CZ26" i="102"/>
  <c r="DA26" i="102"/>
  <c r="CX26" i="102"/>
  <c r="DB26" i="102" s="1"/>
  <c r="DC26" i="102"/>
  <c r="CZ27" i="102"/>
  <c r="DA27" i="102"/>
  <c r="CX27" i="102"/>
  <c r="DB27" i="102" s="1"/>
  <c r="DC27" i="102"/>
  <c r="CZ28" i="102"/>
  <c r="DA28" i="102"/>
  <c r="CX28" i="102"/>
  <c r="DB28" i="102" s="1"/>
  <c r="DC28" i="102"/>
  <c r="CZ29" i="102"/>
  <c r="DA29" i="102"/>
  <c r="CX29" i="102"/>
  <c r="DB29" i="102" s="1"/>
  <c r="DC29" i="102"/>
  <c r="CZ30" i="102"/>
  <c r="DA30" i="102"/>
  <c r="CX30" i="102"/>
  <c r="DB30" i="102" s="1"/>
  <c r="DC30" i="102"/>
  <c r="CZ31" i="102"/>
  <c r="DA31" i="102"/>
  <c r="CX31" i="102"/>
  <c r="DB31" i="102" s="1"/>
  <c r="DC31" i="102"/>
  <c r="CZ32" i="102"/>
  <c r="DA32" i="102"/>
  <c r="CX32" i="102"/>
  <c r="DB32" i="102" s="1"/>
  <c r="DC32" i="102"/>
  <c r="CZ33" i="102"/>
  <c r="DA33" i="102"/>
  <c r="CX33" i="102"/>
  <c r="DB33" i="102" s="1"/>
  <c r="DC33" i="102"/>
  <c r="CZ34" i="102"/>
  <c r="DA34" i="102"/>
  <c r="CX34" i="102"/>
  <c r="DB34" i="102" s="1"/>
  <c r="DC34" i="102"/>
  <c r="CZ35" i="102"/>
  <c r="DA35" i="102"/>
  <c r="CX35" i="102"/>
  <c r="DB35" i="102" s="1"/>
  <c r="DC35" i="102"/>
  <c r="CZ36" i="102"/>
  <c r="DA36" i="102"/>
  <c r="CX36" i="102"/>
  <c r="DB36" i="102" s="1"/>
  <c r="DC36" i="102"/>
  <c r="CZ37" i="102"/>
  <c r="DA37" i="102"/>
  <c r="CX37" i="102"/>
  <c r="DB37" i="102" s="1"/>
  <c r="DC37" i="102"/>
  <c r="CZ38" i="102"/>
  <c r="DA38" i="102"/>
  <c r="CX38" i="102"/>
  <c r="DB38" i="102" s="1"/>
  <c r="DC38" i="102"/>
  <c r="CZ39" i="102"/>
  <c r="DA39" i="102"/>
  <c r="CX39" i="102"/>
  <c r="DB39" i="102" s="1"/>
  <c r="DC39" i="102"/>
  <c r="CZ40" i="102"/>
  <c r="DA40" i="102"/>
  <c r="CX40" i="102"/>
  <c r="DB40" i="102" s="1"/>
  <c r="DC40" i="102"/>
  <c r="CZ41" i="102"/>
  <c r="DA41" i="102"/>
  <c r="CX41" i="102"/>
  <c r="DB41" i="102" s="1"/>
  <c r="DC41" i="102"/>
  <c r="DA42" i="102"/>
  <c r="CX42" i="102"/>
  <c r="DB42" i="102" s="1"/>
  <c r="DC42" i="102"/>
  <c r="CZ43" i="102"/>
  <c r="DA43" i="102"/>
  <c r="CX43" i="102"/>
  <c r="DB43" i="102" s="1"/>
  <c r="DC43" i="102"/>
  <c r="CZ44" i="102"/>
  <c r="DA44" i="102"/>
  <c r="CX44" i="102"/>
  <c r="DB44" i="102" s="1"/>
  <c r="DC44" i="102"/>
  <c r="CZ45" i="102"/>
  <c r="DA45" i="102"/>
  <c r="CX45" i="102"/>
  <c r="DB45" i="102" s="1"/>
  <c r="DC45" i="102"/>
  <c r="CZ46" i="102"/>
  <c r="DA46" i="102"/>
  <c r="CX46" i="102"/>
  <c r="DB46" i="102" s="1"/>
  <c r="DC46" i="102"/>
  <c r="CZ47" i="102"/>
  <c r="DA47" i="102"/>
  <c r="CX47" i="102"/>
  <c r="DB47" i="102" s="1"/>
  <c r="DC47" i="102"/>
  <c r="CZ48" i="102"/>
  <c r="DA48" i="102"/>
  <c r="CX48" i="102"/>
  <c r="DB48" i="102" s="1"/>
  <c r="DC48" i="102"/>
  <c r="CZ49" i="102"/>
  <c r="DA49" i="102"/>
  <c r="CX49" i="102"/>
  <c r="DB49" i="102" s="1"/>
  <c r="DC49" i="102"/>
  <c r="CZ50" i="102"/>
  <c r="DA50" i="102"/>
  <c r="CX50" i="102"/>
  <c r="DB50" i="102" s="1"/>
  <c r="DC50" i="102"/>
  <c r="CZ51" i="102"/>
  <c r="DA51" i="102"/>
  <c r="CX51" i="102"/>
  <c r="DB51" i="102" s="1"/>
  <c r="DC51" i="102"/>
  <c r="CZ52" i="102"/>
  <c r="DA52" i="102"/>
  <c r="CX52" i="102"/>
  <c r="DB52" i="102" s="1"/>
  <c r="DC52" i="102"/>
  <c r="CZ53" i="102"/>
  <c r="DA53" i="102"/>
  <c r="CX53" i="102"/>
  <c r="DB53" i="102" s="1"/>
  <c r="DC53" i="102"/>
  <c r="CZ54" i="102"/>
  <c r="DA54" i="102"/>
  <c r="CX54" i="102"/>
  <c r="DB54" i="102" s="1"/>
  <c r="DC54" i="102"/>
  <c r="CZ55" i="102"/>
  <c r="DA55" i="102"/>
  <c r="CX55" i="102"/>
  <c r="DB55" i="102" s="1"/>
  <c r="DC55" i="102"/>
  <c r="CZ56" i="102"/>
  <c r="DA56" i="102"/>
  <c r="CX56" i="102"/>
  <c r="DB56" i="102" s="1"/>
  <c r="DC56" i="102"/>
  <c r="CZ57" i="102"/>
  <c r="DA57" i="102"/>
  <c r="CX57" i="102"/>
  <c r="DB57" i="102" s="1"/>
  <c r="DC57" i="102"/>
  <c r="CZ58" i="102"/>
  <c r="DA58" i="102"/>
  <c r="CX58" i="102"/>
  <c r="DB58" i="102" s="1"/>
  <c r="DC58" i="102"/>
  <c r="CZ59" i="102"/>
  <c r="DA59" i="102"/>
  <c r="CX59" i="102"/>
  <c r="DB59" i="102" s="1"/>
  <c r="DC59" i="102"/>
  <c r="CZ60" i="102"/>
  <c r="DA60" i="102"/>
  <c r="CX60" i="102"/>
  <c r="DB60" i="102" s="1"/>
  <c r="DC60" i="102"/>
  <c r="CZ61" i="102"/>
  <c r="DA61" i="102"/>
  <c r="CX61" i="102"/>
  <c r="DB61" i="102" s="1"/>
  <c r="DC61" i="102"/>
  <c r="CZ62" i="102"/>
  <c r="DA62" i="102"/>
  <c r="CX62" i="102"/>
  <c r="DB62" i="102" s="1"/>
  <c r="DC62" i="102"/>
  <c r="CZ63" i="102"/>
  <c r="DA63" i="102"/>
  <c r="CX63" i="102"/>
  <c r="DB63" i="102" s="1"/>
  <c r="DC63" i="102"/>
  <c r="CZ64" i="102"/>
  <c r="DA64" i="102"/>
  <c r="CX64" i="102"/>
  <c r="DB64" i="102" s="1"/>
  <c r="DC64" i="102"/>
  <c r="CZ65" i="102"/>
  <c r="DA65" i="102"/>
  <c r="CX65" i="102"/>
  <c r="DB65" i="102" s="1"/>
  <c r="DC65" i="102"/>
  <c r="CZ66" i="102"/>
  <c r="DA66" i="102"/>
  <c r="CX66" i="102"/>
  <c r="DB66" i="102" s="1"/>
  <c r="DC66" i="102"/>
  <c r="CZ67" i="102"/>
  <c r="DA67" i="102"/>
  <c r="CX67" i="102"/>
  <c r="DB67" i="102" s="1"/>
  <c r="DC67" i="102"/>
  <c r="CZ68" i="102"/>
  <c r="DA68" i="102"/>
  <c r="CX68" i="102"/>
  <c r="DB68" i="102" s="1"/>
  <c r="DC68" i="102"/>
  <c r="DC345" i="102"/>
  <c r="CX345" i="102"/>
  <c r="DB345" i="102" s="1"/>
  <c r="DA345" i="102"/>
  <c r="CZ345" i="102"/>
  <c r="DC344" i="102"/>
  <c r="CX344" i="102"/>
  <c r="DB344" i="102" s="1"/>
  <c r="DA344" i="102"/>
  <c r="CZ344" i="102"/>
  <c r="DC343" i="102"/>
  <c r="CX343" i="102"/>
  <c r="DB343" i="102" s="1"/>
  <c r="DA343" i="102"/>
  <c r="CZ343" i="102"/>
  <c r="DC342" i="102"/>
  <c r="CX342" i="102"/>
  <c r="DB342" i="102" s="1"/>
  <c r="DA342" i="102"/>
  <c r="CZ342" i="102"/>
  <c r="DC341" i="102"/>
  <c r="CX341" i="102"/>
  <c r="DB341" i="102" s="1"/>
  <c r="DA341" i="102"/>
  <c r="CZ341" i="102"/>
  <c r="DC340" i="102"/>
  <c r="CX340" i="102"/>
  <c r="DB340" i="102" s="1"/>
  <c r="DA340" i="102"/>
  <c r="CZ340" i="102"/>
  <c r="DC339" i="102"/>
  <c r="CX339" i="102"/>
  <c r="DB339" i="102" s="1"/>
  <c r="DA339" i="102"/>
  <c r="CZ339" i="102"/>
  <c r="DC338" i="102"/>
  <c r="CX338" i="102"/>
  <c r="DB338" i="102" s="1"/>
  <c r="DA338" i="102"/>
  <c r="CZ338" i="102"/>
  <c r="DC337" i="102"/>
  <c r="CX337" i="102"/>
  <c r="DB337" i="102" s="1"/>
  <c r="DA337" i="102"/>
  <c r="CZ337" i="102"/>
  <c r="DC336" i="102"/>
  <c r="CX336" i="102"/>
  <c r="DB336" i="102" s="1"/>
  <c r="DA336" i="102"/>
  <c r="CZ336" i="102"/>
  <c r="DC335" i="102"/>
  <c r="CX335" i="102"/>
  <c r="DB335" i="102" s="1"/>
  <c r="DA335" i="102"/>
  <c r="CZ335" i="102"/>
  <c r="DC334" i="102"/>
  <c r="CX334" i="102"/>
  <c r="DB334" i="102" s="1"/>
  <c r="DA334" i="102"/>
  <c r="CZ334" i="102"/>
  <c r="DC333" i="102"/>
  <c r="CX333" i="102"/>
  <c r="DB333" i="102" s="1"/>
  <c r="DA333" i="102"/>
  <c r="CZ333" i="102"/>
  <c r="DC332" i="102"/>
  <c r="CX332" i="102"/>
  <c r="DB332" i="102" s="1"/>
  <c r="DA332" i="102"/>
  <c r="CZ332" i="102"/>
  <c r="DC331" i="102"/>
  <c r="CX331" i="102"/>
  <c r="DB331" i="102" s="1"/>
  <c r="DA331" i="102"/>
  <c r="CZ331" i="102"/>
  <c r="DC330" i="102"/>
  <c r="CX330" i="102"/>
  <c r="DB330" i="102" s="1"/>
  <c r="DA330" i="102"/>
  <c r="CZ330" i="102"/>
  <c r="DC329" i="102"/>
  <c r="CX329" i="102"/>
  <c r="DB329" i="102" s="1"/>
  <c r="DA329" i="102"/>
  <c r="CZ329" i="102"/>
  <c r="DC328" i="102"/>
  <c r="CX328" i="102"/>
  <c r="DB328" i="102" s="1"/>
  <c r="DA328" i="102"/>
  <c r="CZ328" i="102"/>
  <c r="DC327" i="102"/>
  <c r="CX327" i="102"/>
  <c r="DB327" i="102" s="1"/>
  <c r="DA327" i="102"/>
  <c r="CZ327" i="102"/>
  <c r="DC326" i="102"/>
  <c r="CX326" i="102"/>
  <c r="DB326" i="102" s="1"/>
  <c r="DA326" i="102"/>
  <c r="CZ326" i="102"/>
  <c r="DC325" i="102"/>
  <c r="CX325" i="102"/>
  <c r="DB325" i="102" s="1"/>
  <c r="DA325" i="102"/>
  <c r="CZ325" i="102"/>
  <c r="DC324" i="102"/>
  <c r="CX324" i="102"/>
  <c r="DB324" i="102" s="1"/>
  <c r="DA324" i="102"/>
  <c r="CZ324" i="102"/>
  <c r="DC323" i="102"/>
  <c r="CX323" i="102"/>
  <c r="DB323" i="102" s="1"/>
  <c r="DA323" i="102"/>
  <c r="CZ323" i="102"/>
  <c r="DC322" i="102"/>
  <c r="CX322" i="102"/>
  <c r="DB322" i="102" s="1"/>
  <c r="DA322" i="102"/>
  <c r="CZ322" i="102"/>
  <c r="DC321" i="102"/>
  <c r="CX321" i="102"/>
  <c r="DB321" i="102" s="1"/>
  <c r="DA321" i="102"/>
  <c r="CZ321" i="102"/>
  <c r="DC320" i="102"/>
  <c r="CX320" i="102"/>
  <c r="DB320" i="102" s="1"/>
  <c r="DA320" i="102"/>
  <c r="CZ320" i="102"/>
  <c r="DC319" i="102"/>
  <c r="CX319" i="102"/>
  <c r="DB319" i="102" s="1"/>
  <c r="DA319" i="102"/>
  <c r="CZ319" i="102"/>
  <c r="DC318" i="102"/>
  <c r="CX318" i="102"/>
  <c r="DB318" i="102" s="1"/>
  <c r="DA318" i="102"/>
  <c r="CZ318" i="102"/>
  <c r="DC317" i="102"/>
  <c r="CX317" i="102"/>
  <c r="DB317" i="102" s="1"/>
  <c r="DA317" i="102"/>
  <c r="CZ317" i="102"/>
  <c r="DC316" i="102"/>
  <c r="CX316" i="102"/>
  <c r="DB316" i="102" s="1"/>
  <c r="DA316" i="102"/>
  <c r="CZ316" i="102"/>
  <c r="DC315" i="102"/>
  <c r="CX315" i="102"/>
  <c r="DB315" i="102" s="1"/>
  <c r="DA315" i="102"/>
  <c r="CZ315" i="102"/>
  <c r="DC314" i="102"/>
  <c r="CX314" i="102"/>
  <c r="DB314" i="102" s="1"/>
  <c r="DA314" i="102"/>
  <c r="CZ314" i="102"/>
  <c r="DC313" i="102"/>
  <c r="CX313" i="102"/>
  <c r="DB313" i="102" s="1"/>
  <c r="DA313" i="102"/>
  <c r="CZ313" i="102"/>
  <c r="DC312" i="102"/>
  <c r="CX312" i="102"/>
  <c r="DB312" i="102" s="1"/>
  <c r="DA312" i="102"/>
  <c r="CZ312" i="102"/>
  <c r="DC311" i="102"/>
  <c r="CX311" i="102"/>
  <c r="DB311" i="102" s="1"/>
  <c r="DA311" i="102"/>
  <c r="CZ311" i="102"/>
  <c r="DC310" i="102"/>
  <c r="CX310" i="102"/>
  <c r="DB310" i="102" s="1"/>
  <c r="DA310" i="102"/>
  <c r="CZ310" i="102"/>
  <c r="DC309" i="102"/>
  <c r="CX309" i="102"/>
  <c r="DB309" i="102" s="1"/>
  <c r="DA309" i="102"/>
  <c r="CZ309" i="102"/>
  <c r="DC308" i="102"/>
  <c r="CX308" i="102"/>
  <c r="DB308" i="102" s="1"/>
  <c r="DA308" i="102"/>
  <c r="CZ308" i="102"/>
  <c r="DC307" i="102"/>
  <c r="CX307" i="102"/>
  <c r="DB307" i="102" s="1"/>
  <c r="DA307" i="102"/>
  <c r="CZ307" i="102"/>
  <c r="DC306" i="102"/>
  <c r="CX306" i="102"/>
  <c r="DB306" i="102" s="1"/>
  <c r="DA306" i="102"/>
  <c r="CZ306" i="102"/>
  <c r="DC305" i="102"/>
  <c r="CX305" i="102"/>
  <c r="DB305" i="102" s="1"/>
  <c r="DA305" i="102"/>
  <c r="CZ305" i="102"/>
  <c r="DC304" i="102"/>
  <c r="CX304" i="102"/>
  <c r="DB304" i="102" s="1"/>
  <c r="DA304" i="102"/>
  <c r="CZ304" i="102"/>
  <c r="DC303" i="102"/>
  <c r="CX303" i="102"/>
  <c r="DB303" i="102" s="1"/>
  <c r="DA303" i="102"/>
  <c r="CZ303" i="102"/>
  <c r="DC302" i="102"/>
  <c r="CX302" i="102"/>
  <c r="DB302" i="102" s="1"/>
  <c r="DA302" i="102"/>
  <c r="CZ302" i="102"/>
  <c r="DC301" i="102"/>
  <c r="CX301" i="102"/>
  <c r="DB301" i="102" s="1"/>
  <c r="DA301" i="102"/>
  <c r="CZ301" i="102"/>
  <c r="DC300" i="102"/>
  <c r="CX300" i="102"/>
  <c r="DB300" i="102" s="1"/>
  <c r="DA300" i="102"/>
  <c r="CZ300" i="102"/>
  <c r="DC299" i="102"/>
  <c r="CX299" i="102"/>
  <c r="DB299" i="102" s="1"/>
  <c r="DA299" i="102"/>
  <c r="CZ299" i="102"/>
  <c r="DC298" i="102"/>
  <c r="CX298" i="102"/>
  <c r="DB298" i="102" s="1"/>
  <c r="DA298" i="102"/>
  <c r="CZ298" i="102"/>
  <c r="DC297" i="102"/>
  <c r="CX297" i="102"/>
  <c r="DB297" i="102" s="1"/>
  <c r="DA297" i="102"/>
  <c r="CZ297" i="102"/>
  <c r="DC296" i="102"/>
  <c r="CX296" i="102"/>
  <c r="DB296" i="102" s="1"/>
  <c r="DA296" i="102"/>
  <c r="CZ296" i="102"/>
  <c r="DC295" i="102"/>
  <c r="CX295" i="102"/>
  <c r="DB295" i="102" s="1"/>
  <c r="DA295" i="102"/>
  <c r="CZ295" i="102"/>
  <c r="DC294" i="102"/>
  <c r="CX294" i="102"/>
  <c r="DB294" i="102" s="1"/>
  <c r="DA294" i="102"/>
  <c r="CZ294" i="102"/>
  <c r="DC293" i="102"/>
  <c r="CX293" i="102"/>
  <c r="DB293" i="102" s="1"/>
  <c r="DA293" i="102"/>
  <c r="CZ293" i="102"/>
  <c r="DC292" i="102"/>
  <c r="CX292" i="102"/>
  <c r="DB292" i="102" s="1"/>
  <c r="DA292" i="102"/>
  <c r="CZ292" i="102"/>
  <c r="DC291" i="102"/>
  <c r="CX291" i="102"/>
  <c r="DB291" i="102" s="1"/>
  <c r="DA291" i="102"/>
  <c r="CZ291" i="102"/>
  <c r="DC290" i="102"/>
  <c r="CX290" i="102"/>
  <c r="DB290" i="102" s="1"/>
  <c r="DA290" i="102"/>
  <c r="CZ290" i="102"/>
  <c r="DC289" i="102"/>
  <c r="CX289" i="102"/>
  <c r="DB289" i="102" s="1"/>
  <c r="DA289" i="102"/>
  <c r="CZ289" i="102"/>
  <c r="DC288" i="102"/>
  <c r="CX288" i="102"/>
  <c r="DB288" i="102" s="1"/>
  <c r="DA288" i="102"/>
  <c r="CZ288" i="102"/>
  <c r="DC287" i="102"/>
  <c r="CX287" i="102"/>
  <c r="DB287" i="102" s="1"/>
  <c r="DA287" i="102"/>
  <c r="CZ287" i="102"/>
  <c r="DC286" i="102"/>
  <c r="CX286" i="102"/>
  <c r="DB286" i="102" s="1"/>
  <c r="DA286" i="102"/>
  <c r="CZ286" i="102"/>
  <c r="DC285" i="102"/>
  <c r="CX285" i="102"/>
  <c r="DB285" i="102" s="1"/>
  <c r="DA285" i="102"/>
  <c r="CZ285" i="102"/>
  <c r="DC284" i="102"/>
  <c r="CX284" i="102"/>
  <c r="DB284" i="102" s="1"/>
  <c r="DA284" i="102"/>
  <c r="CZ284" i="102"/>
  <c r="DC283" i="102"/>
  <c r="CX283" i="102"/>
  <c r="DB283" i="102" s="1"/>
  <c r="DA283" i="102"/>
  <c r="CZ283" i="102"/>
  <c r="DC282" i="102"/>
  <c r="CX282" i="102"/>
  <c r="DB282" i="102" s="1"/>
  <c r="DA282" i="102"/>
  <c r="CZ282" i="102"/>
  <c r="DC281" i="102"/>
  <c r="CX281" i="102"/>
  <c r="DB281" i="102" s="1"/>
  <c r="DA281" i="102"/>
  <c r="CZ281" i="102"/>
  <c r="DC280" i="102"/>
  <c r="CX280" i="102"/>
  <c r="DB280" i="102" s="1"/>
  <c r="DA280" i="102"/>
  <c r="CZ280" i="102"/>
  <c r="DC279" i="102"/>
  <c r="CX279" i="102"/>
  <c r="DB279" i="102" s="1"/>
  <c r="DA279" i="102"/>
  <c r="CZ279" i="102"/>
  <c r="DC278" i="102"/>
  <c r="CX278" i="102"/>
  <c r="DB278" i="102" s="1"/>
  <c r="DA278" i="102"/>
  <c r="CZ278" i="102"/>
  <c r="DC277" i="102"/>
  <c r="CX277" i="102"/>
  <c r="DB277" i="102" s="1"/>
  <c r="DA277" i="102"/>
  <c r="CZ277" i="102"/>
  <c r="DC276" i="102"/>
  <c r="CX276" i="102"/>
  <c r="DB276" i="102" s="1"/>
  <c r="DA276" i="102"/>
  <c r="CZ276" i="102"/>
  <c r="DC275" i="102"/>
  <c r="CX275" i="102"/>
  <c r="DB275" i="102" s="1"/>
  <c r="DA275" i="102"/>
  <c r="CZ275" i="102"/>
  <c r="DC274" i="102"/>
  <c r="CX274" i="102"/>
  <c r="DB274" i="102" s="1"/>
  <c r="DA274" i="102"/>
  <c r="CZ274" i="102"/>
  <c r="DC273" i="102"/>
  <c r="CX273" i="102"/>
  <c r="DB273" i="102" s="1"/>
  <c r="DA273" i="102"/>
  <c r="CZ273" i="102"/>
  <c r="DC272" i="102"/>
  <c r="CX272" i="102"/>
  <c r="DB272" i="102" s="1"/>
  <c r="DA272" i="102"/>
  <c r="CZ272" i="102"/>
  <c r="DC271" i="102"/>
  <c r="CX271" i="102"/>
  <c r="DB271" i="102" s="1"/>
  <c r="DA271" i="102"/>
  <c r="CZ271" i="102"/>
  <c r="DC270" i="102"/>
  <c r="CX270" i="102"/>
  <c r="DB270" i="102" s="1"/>
  <c r="DA270" i="102"/>
  <c r="CZ270" i="102"/>
  <c r="DC269" i="102"/>
  <c r="CX269" i="102"/>
  <c r="DB269" i="102" s="1"/>
  <c r="DA269" i="102"/>
  <c r="CZ269" i="102"/>
  <c r="DC268" i="102"/>
  <c r="CX268" i="102"/>
  <c r="DB268" i="102" s="1"/>
  <c r="DA268" i="102"/>
  <c r="CZ268" i="102"/>
  <c r="DC267" i="102"/>
  <c r="CX267" i="102"/>
  <c r="DB267" i="102" s="1"/>
  <c r="DA267" i="102"/>
  <c r="CZ267" i="102"/>
  <c r="DC266" i="102"/>
  <c r="CX266" i="102"/>
  <c r="DB266" i="102" s="1"/>
  <c r="DA266" i="102"/>
  <c r="CZ266" i="102"/>
  <c r="DC265" i="102"/>
  <c r="CX265" i="102"/>
  <c r="DB265" i="102" s="1"/>
  <c r="DA265" i="102"/>
  <c r="CZ265" i="102"/>
  <c r="DC264" i="102"/>
  <c r="CX264" i="102"/>
  <c r="DB264" i="102" s="1"/>
  <c r="DA264" i="102"/>
  <c r="CZ264" i="102"/>
  <c r="DC263" i="102"/>
  <c r="CX263" i="102"/>
  <c r="DB263" i="102" s="1"/>
  <c r="DA263" i="102"/>
  <c r="CZ263" i="102"/>
  <c r="DC262" i="102"/>
  <c r="CX262" i="102"/>
  <c r="DB262" i="102" s="1"/>
  <c r="DA262" i="102"/>
  <c r="CZ262" i="102"/>
  <c r="DC261" i="102"/>
  <c r="CX261" i="102"/>
  <c r="DB261" i="102" s="1"/>
  <c r="DA261" i="102"/>
  <c r="CZ261" i="102"/>
  <c r="DC260" i="102"/>
  <c r="CX260" i="102"/>
  <c r="DB260" i="102" s="1"/>
  <c r="DA260" i="102"/>
  <c r="CZ260" i="102"/>
  <c r="DC258" i="102"/>
  <c r="CX258" i="102"/>
  <c r="DB258" i="102" s="1"/>
  <c r="DA258" i="102"/>
  <c r="CZ258" i="102"/>
  <c r="DC257" i="102"/>
  <c r="CX257" i="102"/>
  <c r="DB257" i="102" s="1"/>
  <c r="DA257" i="102"/>
  <c r="CZ257" i="102"/>
  <c r="DC256" i="102"/>
  <c r="CX256" i="102"/>
  <c r="DB256" i="102" s="1"/>
  <c r="DA256" i="102"/>
  <c r="CZ256" i="102"/>
  <c r="DC255" i="102"/>
  <c r="CX255" i="102"/>
  <c r="DB255" i="102" s="1"/>
  <c r="DA255" i="102"/>
  <c r="CZ255" i="102"/>
  <c r="DC254" i="102"/>
  <c r="CX254" i="102"/>
  <c r="DB254" i="102" s="1"/>
  <c r="DA254" i="102"/>
  <c r="CZ254" i="102"/>
  <c r="DC253" i="102"/>
  <c r="CX253" i="102"/>
  <c r="DB253" i="102" s="1"/>
  <c r="DA253" i="102"/>
  <c r="CZ253" i="102"/>
  <c r="DC252" i="102"/>
  <c r="CX252" i="102"/>
  <c r="DB252" i="102" s="1"/>
  <c r="DA252" i="102"/>
  <c r="CZ252" i="102"/>
  <c r="DC251" i="102"/>
  <c r="CX251" i="102"/>
  <c r="DB251" i="102" s="1"/>
  <c r="DA251" i="102"/>
  <c r="CZ251" i="102"/>
  <c r="DC250" i="102"/>
  <c r="CX250" i="102"/>
  <c r="DB250" i="102" s="1"/>
  <c r="DA250" i="102"/>
  <c r="CZ250" i="102"/>
  <c r="DC249" i="102"/>
  <c r="CX249" i="102"/>
  <c r="DB249" i="102" s="1"/>
  <c r="DA249" i="102"/>
  <c r="CZ249" i="102"/>
  <c r="DC248" i="102"/>
  <c r="CX248" i="102"/>
  <c r="DB248" i="102" s="1"/>
  <c r="DA248" i="102"/>
  <c r="CZ248" i="102"/>
  <c r="DC247" i="102"/>
  <c r="CX247" i="102"/>
  <c r="DB247" i="102" s="1"/>
  <c r="DA247" i="102"/>
  <c r="CZ247" i="102"/>
  <c r="DC246" i="102"/>
  <c r="CX246" i="102"/>
  <c r="DB246" i="102" s="1"/>
  <c r="DA246" i="102"/>
  <c r="CZ246" i="102"/>
  <c r="DC245" i="102"/>
  <c r="CX245" i="102"/>
  <c r="DB245" i="102" s="1"/>
  <c r="DA245" i="102"/>
  <c r="CZ245" i="102"/>
  <c r="DC244" i="102"/>
  <c r="CX244" i="102"/>
  <c r="DB244" i="102" s="1"/>
  <c r="DA244" i="102"/>
  <c r="CZ244" i="102"/>
  <c r="DC243" i="102"/>
  <c r="CX243" i="102"/>
  <c r="DB243" i="102" s="1"/>
  <c r="DA243" i="102"/>
  <c r="CZ243" i="102"/>
  <c r="DC242" i="102"/>
  <c r="CX242" i="102"/>
  <c r="DB242" i="102" s="1"/>
  <c r="DA242" i="102"/>
  <c r="CZ242" i="102"/>
  <c r="DC241" i="102"/>
  <c r="CX241" i="102"/>
  <c r="DB241" i="102" s="1"/>
  <c r="DA241" i="102"/>
  <c r="CZ241" i="102"/>
  <c r="DC240" i="102"/>
  <c r="CX240" i="102"/>
  <c r="DB240" i="102" s="1"/>
  <c r="DA240" i="102"/>
  <c r="CZ240" i="102"/>
  <c r="DC239" i="102"/>
  <c r="CX239" i="102"/>
  <c r="DB239" i="102" s="1"/>
  <c r="DA239" i="102"/>
  <c r="CZ239" i="102"/>
  <c r="DC238" i="102"/>
  <c r="CX238" i="102"/>
  <c r="DB238" i="102" s="1"/>
  <c r="DA238" i="102"/>
  <c r="CZ238" i="102"/>
  <c r="DC237" i="102"/>
  <c r="CX237" i="102"/>
  <c r="DB237" i="102" s="1"/>
  <c r="DA237" i="102"/>
  <c r="CZ237" i="102"/>
  <c r="DC236" i="102"/>
  <c r="CX236" i="102"/>
  <c r="DB236" i="102" s="1"/>
  <c r="DA236" i="102"/>
  <c r="CZ236" i="102"/>
  <c r="DC235" i="102"/>
  <c r="CX235" i="102"/>
  <c r="DB235" i="102" s="1"/>
  <c r="DA235" i="102"/>
  <c r="CZ235" i="102"/>
  <c r="DC234" i="102"/>
  <c r="CX234" i="102"/>
  <c r="DB234" i="102" s="1"/>
  <c r="DA234" i="102"/>
  <c r="CZ234" i="102"/>
  <c r="DC233" i="102"/>
  <c r="CX233" i="102"/>
  <c r="DB233" i="102" s="1"/>
  <c r="DA233" i="102"/>
  <c r="CZ233" i="102"/>
  <c r="DC232" i="102"/>
  <c r="CX232" i="102"/>
  <c r="DB232" i="102" s="1"/>
  <c r="DA232" i="102"/>
  <c r="CZ232" i="102"/>
  <c r="DC231" i="102"/>
  <c r="CX231" i="102"/>
  <c r="DB231" i="102" s="1"/>
  <c r="DA231" i="102"/>
  <c r="CZ231" i="102"/>
  <c r="DC230" i="102"/>
  <c r="CX230" i="102"/>
  <c r="DB230" i="102" s="1"/>
  <c r="DA230" i="102"/>
  <c r="CZ230" i="102"/>
  <c r="DC229" i="102"/>
  <c r="CX229" i="102"/>
  <c r="DB229" i="102" s="1"/>
  <c r="DA229" i="102"/>
  <c r="CZ229" i="102"/>
  <c r="DC228" i="102"/>
  <c r="CX228" i="102"/>
  <c r="DB228" i="102" s="1"/>
  <c r="DA228" i="102"/>
  <c r="CZ228" i="102"/>
  <c r="DC227" i="102"/>
  <c r="CX227" i="102"/>
  <c r="DB227" i="102" s="1"/>
  <c r="DA227" i="102"/>
  <c r="CZ227" i="102"/>
  <c r="DC226" i="102"/>
  <c r="CX226" i="102"/>
  <c r="DB226" i="102" s="1"/>
  <c r="DA226" i="102"/>
  <c r="CZ226" i="102"/>
  <c r="DC225" i="102"/>
  <c r="CX225" i="102"/>
  <c r="DB225" i="102" s="1"/>
  <c r="DA225" i="102"/>
  <c r="CZ225" i="102"/>
  <c r="DC224" i="102"/>
  <c r="CX224" i="102"/>
  <c r="DB224" i="102" s="1"/>
  <c r="DA224" i="102"/>
  <c r="CZ224" i="102"/>
  <c r="DC223" i="102"/>
  <c r="CX223" i="102"/>
  <c r="DB223" i="102" s="1"/>
  <c r="DA223" i="102"/>
  <c r="CZ223" i="102"/>
  <c r="DC222" i="102"/>
  <c r="CX222" i="102"/>
  <c r="DB222" i="102" s="1"/>
  <c r="DA222" i="102"/>
  <c r="CZ222" i="102"/>
  <c r="DC221" i="102"/>
  <c r="CX221" i="102"/>
  <c r="DB221" i="102" s="1"/>
  <c r="DA221" i="102"/>
  <c r="CZ221" i="102"/>
  <c r="DC220" i="102"/>
  <c r="CX220" i="102"/>
  <c r="DB220" i="102" s="1"/>
  <c r="DA220" i="102"/>
  <c r="CZ220" i="102"/>
  <c r="DC219" i="102"/>
  <c r="CX219" i="102"/>
  <c r="DB219" i="102" s="1"/>
  <c r="DA219" i="102"/>
  <c r="CZ219" i="102"/>
  <c r="DC218" i="102"/>
  <c r="CX218" i="102"/>
  <c r="DB218" i="102" s="1"/>
  <c r="DA218" i="102"/>
  <c r="CZ218" i="102"/>
  <c r="DC217" i="102"/>
  <c r="CX217" i="102"/>
  <c r="DB217" i="102" s="1"/>
  <c r="DA217" i="102"/>
  <c r="CZ217" i="102"/>
  <c r="DC216" i="102"/>
  <c r="CX216" i="102"/>
  <c r="DB216" i="102" s="1"/>
  <c r="DA216" i="102"/>
  <c r="CZ216" i="102"/>
  <c r="DC215" i="102"/>
  <c r="CX215" i="102"/>
  <c r="DB215" i="102" s="1"/>
  <c r="DA215" i="102"/>
  <c r="CZ215" i="102"/>
  <c r="DC214" i="102"/>
  <c r="CX214" i="102"/>
  <c r="DB214" i="102" s="1"/>
  <c r="DA214" i="102"/>
  <c r="CZ214" i="102"/>
  <c r="DC213" i="102"/>
  <c r="CX213" i="102"/>
  <c r="DB213" i="102" s="1"/>
  <c r="DA213" i="102"/>
  <c r="CZ213" i="102"/>
  <c r="DC212" i="102"/>
  <c r="CX212" i="102"/>
  <c r="DB212" i="102" s="1"/>
  <c r="DA212" i="102"/>
  <c r="CZ212" i="102"/>
  <c r="DC211" i="102"/>
  <c r="CX211" i="102"/>
  <c r="DB211" i="102" s="1"/>
  <c r="DA211" i="102"/>
  <c r="CZ211" i="102"/>
  <c r="DC210" i="102"/>
  <c r="CX210" i="102"/>
  <c r="DB210" i="102" s="1"/>
  <c r="DA210" i="102"/>
  <c r="CZ210" i="102"/>
  <c r="DC209" i="102"/>
  <c r="CX209" i="102"/>
  <c r="DB209" i="102" s="1"/>
  <c r="DA209" i="102"/>
  <c r="CZ209" i="102"/>
  <c r="DC208" i="102"/>
  <c r="CX208" i="102"/>
  <c r="DB208" i="102" s="1"/>
  <c r="DA208" i="102"/>
  <c r="CZ208" i="102"/>
  <c r="DC207" i="102"/>
  <c r="CX207" i="102"/>
  <c r="DB207" i="102" s="1"/>
  <c r="DA207" i="102"/>
  <c r="CZ207" i="102"/>
  <c r="DC206" i="102"/>
  <c r="CX206" i="102"/>
  <c r="DB206" i="102" s="1"/>
  <c r="DA206" i="102"/>
  <c r="CZ206" i="102"/>
  <c r="DC205" i="102"/>
  <c r="CX205" i="102"/>
  <c r="DB205" i="102" s="1"/>
  <c r="DA205" i="102"/>
  <c r="CZ205" i="102"/>
  <c r="DC204" i="102"/>
  <c r="CX204" i="102"/>
  <c r="DB204" i="102" s="1"/>
  <c r="DA204" i="102"/>
  <c r="CZ204" i="102"/>
  <c r="DC203" i="102"/>
  <c r="CX203" i="102"/>
  <c r="DB203" i="102" s="1"/>
  <c r="DA203" i="102"/>
  <c r="CZ203" i="102"/>
  <c r="DC202" i="102"/>
  <c r="CX202" i="102"/>
  <c r="DB202" i="102" s="1"/>
  <c r="DA202" i="102"/>
  <c r="CZ202" i="102"/>
  <c r="DC201" i="102"/>
  <c r="CX201" i="102"/>
  <c r="DB201" i="102" s="1"/>
  <c r="DA201" i="102"/>
  <c r="CZ201" i="102"/>
  <c r="DC200" i="102"/>
  <c r="CX200" i="102"/>
  <c r="DB200" i="102" s="1"/>
  <c r="DA200" i="102"/>
  <c r="CZ200" i="102"/>
  <c r="DC199" i="102"/>
  <c r="CX199" i="102"/>
  <c r="DB199" i="102" s="1"/>
  <c r="DA199" i="102"/>
  <c r="CZ199" i="102"/>
  <c r="DC198" i="102"/>
  <c r="CX198" i="102"/>
  <c r="DB198" i="102" s="1"/>
  <c r="DA198" i="102"/>
  <c r="CZ198" i="102"/>
  <c r="DC197" i="102"/>
  <c r="CX197" i="102"/>
  <c r="DB197" i="102" s="1"/>
  <c r="DA197" i="102"/>
  <c r="CZ197" i="102"/>
  <c r="DC196" i="102"/>
  <c r="CX196" i="102"/>
  <c r="DB196" i="102" s="1"/>
  <c r="DA196" i="102"/>
  <c r="CZ196" i="102"/>
  <c r="DC195" i="102"/>
  <c r="CX195" i="102"/>
  <c r="DB195" i="102" s="1"/>
  <c r="DA195" i="102"/>
  <c r="CZ195" i="102"/>
  <c r="DC194" i="102"/>
  <c r="CX194" i="102"/>
  <c r="DB194" i="102" s="1"/>
  <c r="DA194" i="102"/>
  <c r="CZ194" i="102"/>
  <c r="DC193" i="102"/>
  <c r="CX193" i="102"/>
  <c r="DB193" i="102" s="1"/>
  <c r="DA193" i="102"/>
  <c r="CZ193" i="102"/>
  <c r="DC192" i="102"/>
  <c r="CX192" i="102"/>
  <c r="DB192" i="102" s="1"/>
  <c r="DA192" i="102"/>
  <c r="CZ192" i="102"/>
  <c r="DC191" i="102"/>
  <c r="CX191" i="102"/>
  <c r="DB191" i="102" s="1"/>
  <c r="DA191" i="102"/>
  <c r="CZ191" i="102"/>
  <c r="DC190" i="102"/>
  <c r="CX190" i="102"/>
  <c r="DB190" i="102" s="1"/>
  <c r="DA190" i="102"/>
  <c r="CZ190" i="102"/>
  <c r="DC189" i="102"/>
  <c r="CX189" i="102"/>
  <c r="DB189" i="102" s="1"/>
  <c r="DA189" i="102"/>
  <c r="CZ189" i="102"/>
  <c r="DC188" i="102"/>
  <c r="CX188" i="102"/>
  <c r="DB188" i="102" s="1"/>
  <c r="DA188" i="102"/>
  <c r="CZ188" i="102"/>
  <c r="DC187" i="102"/>
  <c r="CX187" i="102"/>
  <c r="DB187" i="102" s="1"/>
  <c r="DA187" i="102"/>
  <c r="CZ187" i="102"/>
  <c r="DC186" i="102"/>
  <c r="CX186" i="102"/>
  <c r="DB186" i="102" s="1"/>
  <c r="DA186" i="102"/>
  <c r="CZ186" i="102"/>
  <c r="DC185" i="102"/>
  <c r="CX185" i="102"/>
  <c r="DB185" i="102" s="1"/>
  <c r="DA185" i="102"/>
  <c r="CZ185" i="102"/>
  <c r="DC184" i="102"/>
  <c r="CX184" i="102"/>
  <c r="DB184" i="102" s="1"/>
  <c r="DA184" i="102"/>
  <c r="CZ184" i="102"/>
  <c r="DC183" i="102"/>
  <c r="CX183" i="102"/>
  <c r="DB183" i="102" s="1"/>
  <c r="DA183" i="102"/>
  <c r="CZ183" i="102"/>
  <c r="DC182" i="102"/>
  <c r="CX182" i="102"/>
  <c r="DB182" i="102" s="1"/>
  <c r="DA182" i="102"/>
  <c r="CZ182" i="102"/>
  <c r="DC181" i="102"/>
  <c r="CX181" i="102"/>
  <c r="DB181" i="102" s="1"/>
  <c r="DA181" i="102"/>
  <c r="CZ181" i="102"/>
  <c r="DC180" i="102"/>
  <c r="CX180" i="102"/>
  <c r="DB180" i="102" s="1"/>
  <c r="DA180" i="102"/>
  <c r="CZ180" i="102"/>
  <c r="DC179" i="102"/>
  <c r="CX179" i="102"/>
  <c r="DB179" i="102" s="1"/>
  <c r="DA179" i="102"/>
  <c r="CZ179" i="102"/>
  <c r="DC178" i="102"/>
  <c r="CX178" i="102"/>
  <c r="DB178" i="102" s="1"/>
  <c r="DA178" i="102"/>
  <c r="CZ178" i="102"/>
  <c r="DC177" i="102"/>
  <c r="CX177" i="102"/>
  <c r="DB177" i="102" s="1"/>
  <c r="DA177" i="102"/>
  <c r="CZ177" i="102"/>
  <c r="DC176" i="102"/>
  <c r="CX176" i="102"/>
  <c r="DB176" i="102" s="1"/>
  <c r="DA176" i="102"/>
  <c r="CZ176" i="102"/>
  <c r="DC175" i="102"/>
  <c r="CX175" i="102"/>
  <c r="DB175" i="102" s="1"/>
  <c r="DA175" i="102"/>
  <c r="CZ175" i="102"/>
  <c r="DC174" i="102"/>
  <c r="CX174" i="102"/>
  <c r="DB174" i="102" s="1"/>
  <c r="DA174" i="102"/>
  <c r="CZ174" i="102"/>
  <c r="DC173" i="102"/>
  <c r="CX173" i="102"/>
  <c r="DB173" i="102" s="1"/>
  <c r="DA173" i="102"/>
  <c r="CZ173" i="102"/>
  <c r="DC172" i="102"/>
  <c r="CX172" i="102"/>
  <c r="DB172" i="102" s="1"/>
  <c r="DA172" i="102"/>
  <c r="CZ172" i="102"/>
  <c r="DC171" i="102"/>
  <c r="CX171" i="102"/>
  <c r="DB171" i="102" s="1"/>
  <c r="DA171" i="102"/>
  <c r="CZ171" i="102"/>
  <c r="DC170" i="102"/>
  <c r="CX170" i="102"/>
  <c r="DB170" i="102" s="1"/>
  <c r="DA170" i="102"/>
  <c r="CZ170" i="102"/>
  <c r="DC169" i="102"/>
  <c r="CX169" i="102"/>
  <c r="DB169" i="102" s="1"/>
  <c r="DA169" i="102"/>
  <c r="CZ169" i="102"/>
  <c r="DC168" i="102"/>
  <c r="CX168" i="102"/>
  <c r="DB168" i="102" s="1"/>
  <c r="DA168" i="102"/>
  <c r="CZ168" i="102"/>
  <c r="DC167" i="102"/>
  <c r="CX167" i="102"/>
  <c r="DB167" i="102" s="1"/>
  <c r="DA167" i="102"/>
  <c r="CZ167" i="102"/>
  <c r="DC166" i="102"/>
  <c r="CX166" i="102"/>
  <c r="DB166" i="102" s="1"/>
  <c r="DA166" i="102"/>
  <c r="CZ166" i="102"/>
  <c r="DC165" i="102"/>
  <c r="CX165" i="102"/>
  <c r="DB165" i="102" s="1"/>
  <c r="DA165" i="102"/>
  <c r="CZ165" i="102"/>
  <c r="DC164" i="102"/>
  <c r="CX164" i="102"/>
  <c r="DB164" i="102" s="1"/>
  <c r="DA164" i="102"/>
  <c r="CZ164" i="102"/>
  <c r="DC163" i="102"/>
  <c r="CX163" i="102"/>
  <c r="DB163" i="102" s="1"/>
  <c r="DA163" i="102"/>
  <c r="CZ163" i="102"/>
  <c r="DC162" i="102"/>
  <c r="CX162" i="102"/>
  <c r="DB162" i="102" s="1"/>
  <c r="DA162" i="102"/>
  <c r="CZ162" i="102"/>
  <c r="DC161" i="102"/>
  <c r="CX161" i="102"/>
  <c r="DB161" i="102" s="1"/>
  <c r="DA161" i="102"/>
  <c r="CZ161" i="102"/>
  <c r="DC160" i="102"/>
  <c r="CX160" i="102"/>
  <c r="DB160" i="102" s="1"/>
  <c r="DA160" i="102"/>
  <c r="CZ160" i="102"/>
  <c r="DC159" i="102"/>
  <c r="CX159" i="102"/>
  <c r="DB159" i="102" s="1"/>
  <c r="DA159" i="102"/>
  <c r="CZ159" i="102"/>
  <c r="DC158" i="102"/>
  <c r="CX158" i="102"/>
  <c r="DB158" i="102" s="1"/>
  <c r="DA158" i="102"/>
  <c r="CZ158" i="102"/>
  <c r="DC157" i="102"/>
  <c r="CX157" i="102"/>
  <c r="DB157" i="102" s="1"/>
  <c r="DA157" i="102"/>
  <c r="CZ157" i="102"/>
  <c r="DC156" i="102"/>
  <c r="CX156" i="102"/>
  <c r="DB156" i="102" s="1"/>
  <c r="DA156" i="102"/>
  <c r="CZ156" i="102"/>
  <c r="DC155" i="102"/>
  <c r="CX155" i="102"/>
  <c r="DB155" i="102" s="1"/>
  <c r="DA155" i="102"/>
  <c r="CZ155" i="102"/>
  <c r="DC154" i="102"/>
  <c r="CX154" i="102"/>
  <c r="DB154" i="102" s="1"/>
  <c r="DA154" i="102"/>
  <c r="CZ154" i="102"/>
  <c r="DC153" i="102"/>
  <c r="CX153" i="102"/>
  <c r="DB153" i="102" s="1"/>
  <c r="DA153" i="102"/>
  <c r="CZ153" i="102"/>
  <c r="DC152" i="102"/>
  <c r="CX152" i="102"/>
  <c r="DB152" i="102" s="1"/>
  <c r="DA152" i="102"/>
  <c r="CZ152" i="102"/>
  <c r="DC151" i="102"/>
  <c r="CX151" i="102"/>
  <c r="DB151" i="102" s="1"/>
  <c r="DA151" i="102"/>
  <c r="CZ151" i="102"/>
  <c r="DC150" i="102"/>
  <c r="CX150" i="102"/>
  <c r="DB150" i="102" s="1"/>
  <c r="DA150" i="102"/>
  <c r="CZ150" i="102"/>
  <c r="DC149" i="102"/>
  <c r="CX149" i="102"/>
  <c r="DB149" i="102" s="1"/>
  <c r="DA149" i="102"/>
  <c r="CZ149" i="102"/>
  <c r="DC148" i="102"/>
  <c r="CX148" i="102"/>
  <c r="DB148" i="102" s="1"/>
  <c r="DA148" i="102"/>
  <c r="CZ148" i="102"/>
  <c r="DC147" i="102"/>
  <c r="CX147" i="102"/>
  <c r="DB147" i="102" s="1"/>
  <c r="DA147" i="102"/>
  <c r="CZ147" i="102"/>
  <c r="DC146" i="102"/>
  <c r="CX146" i="102"/>
  <c r="DB146" i="102" s="1"/>
  <c r="DA146" i="102"/>
  <c r="CZ146" i="102"/>
  <c r="DC145" i="102"/>
  <c r="CX145" i="102"/>
  <c r="DB145" i="102" s="1"/>
  <c r="DA145" i="102"/>
  <c r="CZ145" i="102"/>
  <c r="DC144" i="102"/>
  <c r="CX144" i="102"/>
  <c r="DB144" i="102" s="1"/>
  <c r="DA144" i="102"/>
  <c r="CZ144" i="102"/>
  <c r="DC143" i="102"/>
  <c r="CX143" i="102"/>
  <c r="DB143" i="102" s="1"/>
  <c r="DA143" i="102"/>
  <c r="CZ143" i="102"/>
  <c r="DC142" i="102"/>
  <c r="CX142" i="102"/>
  <c r="DB142" i="102" s="1"/>
  <c r="DA142" i="102"/>
  <c r="CZ142" i="102"/>
  <c r="DC141" i="102"/>
  <c r="CX141" i="102"/>
  <c r="DB141" i="102" s="1"/>
  <c r="DA141" i="102"/>
  <c r="CZ141" i="102"/>
  <c r="DC140" i="102"/>
  <c r="CX140" i="102"/>
  <c r="DB140" i="102" s="1"/>
  <c r="DA140" i="102"/>
  <c r="CZ140" i="102"/>
  <c r="DC139" i="102"/>
  <c r="CX139" i="102"/>
  <c r="DB139" i="102" s="1"/>
  <c r="DA139" i="102"/>
  <c r="CZ139" i="102"/>
  <c r="DC138" i="102"/>
  <c r="CX138" i="102"/>
  <c r="DB138" i="102" s="1"/>
  <c r="DA138" i="102"/>
  <c r="CZ138" i="102"/>
  <c r="DC137" i="102"/>
  <c r="CX137" i="102"/>
  <c r="DB137" i="102" s="1"/>
  <c r="DA137" i="102"/>
  <c r="CZ137" i="102"/>
  <c r="DC136" i="102"/>
  <c r="CX136" i="102"/>
  <c r="DB136" i="102" s="1"/>
  <c r="DA136" i="102"/>
  <c r="CZ136" i="102"/>
  <c r="DC135" i="102"/>
  <c r="CX135" i="102"/>
  <c r="DB135" i="102" s="1"/>
  <c r="DA135" i="102"/>
  <c r="CZ135" i="102"/>
  <c r="DC134" i="102"/>
  <c r="CX134" i="102"/>
  <c r="DB134" i="102" s="1"/>
  <c r="DA134" i="102"/>
  <c r="CZ134" i="102"/>
  <c r="DC133" i="102"/>
  <c r="CX133" i="102"/>
  <c r="DB133" i="102" s="1"/>
  <c r="DA133" i="102"/>
  <c r="CZ133" i="102"/>
  <c r="DC132" i="102"/>
  <c r="CX132" i="102"/>
  <c r="DB132" i="102" s="1"/>
  <c r="DA132" i="102"/>
  <c r="CZ132" i="102"/>
  <c r="DC131" i="102"/>
  <c r="CX131" i="102"/>
  <c r="DB131" i="102" s="1"/>
  <c r="DA131" i="102"/>
  <c r="CZ131" i="102"/>
  <c r="DC130" i="102"/>
  <c r="CX130" i="102"/>
  <c r="DB130" i="102" s="1"/>
  <c r="DA130" i="102"/>
  <c r="CZ130" i="102"/>
  <c r="DC129" i="102"/>
  <c r="CX129" i="102"/>
  <c r="DB129" i="102" s="1"/>
  <c r="DA129" i="102"/>
  <c r="CZ129" i="102"/>
  <c r="DC128" i="102"/>
  <c r="CX128" i="102"/>
  <c r="DB128" i="102" s="1"/>
  <c r="DA128" i="102"/>
  <c r="CZ128" i="102"/>
  <c r="DC127" i="102"/>
  <c r="CX127" i="102"/>
  <c r="DB127" i="102" s="1"/>
  <c r="DA127" i="102"/>
  <c r="CZ127" i="102"/>
  <c r="DC126" i="102"/>
  <c r="CX126" i="102"/>
  <c r="DB126" i="102" s="1"/>
  <c r="DA126" i="102"/>
  <c r="CZ126" i="102"/>
  <c r="DC125" i="102"/>
  <c r="CX125" i="102"/>
  <c r="DB125" i="102" s="1"/>
  <c r="DA125" i="102"/>
  <c r="CZ125" i="102"/>
  <c r="DC124" i="102"/>
  <c r="CX124" i="102"/>
  <c r="DB124" i="102" s="1"/>
  <c r="DA124" i="102"/>
  <c r="CZ124" i="102"/>
  <c r="DC123" i="102"/>
  <c r="CX123" i="102"/>
  <c r="DB123" i="102" s="1"/>
  <c r="DA123" i="102"/>
  <c r="CZ123" i="102"/>
  <c r="DC122" i="102"/>
  <c r="CX122" i="102"/>
  <c r="DB122" i="102" s="1"/>
  <c r="DA122" i="102"/>
  <c r="CZ122" i="102"/>
  <c r="DC121" i="102"/>
  <c r="CX121" i="102"/>
  <c r="DB121" i="102" s="1"/>
  <c r="DA121" i="102"/>
  <c r="CZ121" i="102"/>
  <c r="DC120" i="102"/>
  <c r="CX120" i="102"/>
  <c r="DB120" i="102" s="1"/>
  <c r="DA120" i="102"/>
  <c r="CZ120" i="102"/>
  <c r="DC119" i="102"/>
  <c r="CX119" i="102"/>
  <c r="DB119" i="102" s="1"/>
  <c r="DA119" i="102"/>
  <c r="CZ119" i="102"/>
  <c r="DC118" i="102"/>
  <c r="CX118" i="102"/>
  <c r="DB118" i="102" s="1"/>
  <c r="DA118" i="102"/>
  <c r="CZ118" i="102"/>
  <c r="DC117" i="102"/>
  <c r="CX117" i="102"/>
  <c r="DB117" i="102" s="1"/>
  <c r="DA117" i="102"/>
  <c r="CZ117" i="102"/>
  <c r="DC116" i="102"/>
  <c r="CX116" i="102"/>
  <c r="DB116" i="102" s="1"/>
  <c r="DA116" i="102"/>
  <c r="CZ116" i="102"/>
  <c r="DC115" i="102"/>
  <c r="CX115" i="102"/>
  <c r="DB115" i="102" s="1"/>
  <c r="DA115" i="102"/>
  <c r="CZ115" i="102"/>
  <c r="DC114" i="102"/>
  <c r="CX114" i="102"/>
  <c r="DB114" i="102" s="1"/>
  <c r="DA114" i="102"/>
  <c r="CZ114" i="102"/>
  <c r="DC113" i="102"/>
  <c r="CX113" i="102"/>
  <c r="DB113" i="102" s="1"/>
  <c r="DA113" i="102"/>
  <c r="CZ113" i="102"/>
  <c r="DC112" i="102"/>
  <c r="CX112" i="102"/>
  <c r="DB112" i="102" s="1"/>
  <c r="DA112" i="102"/>
  <c r="CZ112" i="102"/>
  <c r="DC111" i="102"/>
  <c r="CX111" i="102"/>
  <c r="DB111" i="102" s="1"/>
  <c r="DA111" i="102"/>
  <c r="CZ111" i="102"/>
  <c r="DC110" i="102"/>
  <c r="CX110" i="102"/>
  <c r="DB110" i="102" s="1"/>
  <c r="DA110" i="102"/>
  <c r="CZ110" i="102"/>
  <c r="DC109" i="102"/>
  <c r="CX109" i="102"/>
  <c r="DB109" i="102" s="1"/>
  <c r="DA109" i="102"/>
  <c r="CZ109" i="102"/>
  <c r="DC108" i="102"/>
  <c r="CX108" i="102"/>
  <c r="DB108" i="102" s="1"/>
  <c r="DA108" i="102"/>
  <c r="CZ108" i="102"/>
  <c r="DC107" i="102"/>
  <c r="CX107" i="102"/>
  <c r="DB107" i="102" s="1"/>
  <c r="DA107" i="102"/>
  <c r="CZ107" i="102"/>
  <c r="DC106" i="102"/>
  <c r="CX106" i="102"/>
  <c r="DB106" i="102" s="1"/>
  <c r="DA106" i="102"/>
  <c r="CZ106" i="102"/>
  <c r="DC105" i="102"/>
  <c r="CX105" i="102"/>
  <c r="DB105" i="102" s="1"/>
  <c r="DA105" i="102"/>
  <c r="CZ105" i="102"/>
  <c r="DC104" i="102"/>
  <c r="CX104" i="102"/>
  <c r="DB104" i="102" s="1"/>
  <c r="DA104" i="102"/>
  <c r="CZ104" i="102"/>
  <c r="DC103" i="102"/>
  <c r="CX103" i="102"/>
  <c r="DB103" i="102" s="1"/>
  <c r="DA103" i="102"/>
  <c r="CZ103" i="102"/>
  <c r="DC102" i="102"/>
  <c r="CX102" i="102"/>
  <c r="DB102" i="102" s="1"/>
  <c r="DA102" i="102"/>
  <c r="CZ102" i="102"/>
  <c r="DC101" i="102"/>
  <c r="CX101" i="102"/>
  <c r="DB101" i="102" s="1"/>
  <c r="DA101" i="102"/>
  <c r="CZ101" i="102"/>
  <c r="DC100" i="102"/>
  <c r="CX100" i="102"/>
  <c r="DB100" i="102" s="1"/>
  <c r="DA100" i="102"/>
  <c r="CZ100" i="102"/>
  <c r="DC99" i="102"/>
  <c r="CX99" i="102"/>
  <c r="DB99" i="102" s="1"/>
  <c r="DA99" i="102"/>
  <c r="CZ99" i="102"/>
  <c r="DC98" i="102"/>
  <c r="CX98" i="102"/>
  <c r="DB98" i="102" s="1"/>
  <c r="DA98" i="102"/>
  <c r="CZ98" i="102"/>
  <c r="DC97" i="102"/>
  <c r="CX97" i="102"/>
  <c r="DB97" i="102" s="1"/>
  <c r="DA97" i="102"/>
  <c r="CZ97" i="102"/>
  <c r="DC96" i="102"/>
  <c r="CX96" i="102"/>
  <c r="DB96" i="102" s="1"/>
  <c r="DA96" i="102"/>
  <c r="CZ96" i="102"/>
  <c r="DC95" i="102"/>
  <c r="CX95" i="102"/>
  <c r="DB95" i="102" s="1"/>
  <c r="DA95" i="102"/>
  <c r="CZ95" i="102"/>
  <c r="DC94" i="102"/>
  <c r="CX94" i="102"/>
  <c r="DB94" i="102" s="1"/>
  <c r="DA94" i="102"/>
  <c r="CZ94" i="102"/>
  <c r="DC93" i="102"/>
  <c r="CX93" i="102"/>
  <c r="DB93" i="102" s="1"/>
  <c r="DA93" i="102"/>
  <c r="CZ93" i="102"/>
  <c r="DC92" i="102"/>
  <c r="CX92" i="102"/>
  <c r="DB92" i="102" s="1"/>
  <c r="DA92" i="102"/>
  <c r="CZ92" i="102"/>
  <c r="DC91" i="102"/>
  <c r="CX91" i="102"/>
  <c r="DB91" i="102" s="1"/>
  <c r="DA91" i="102"/>
  <c r="CZ91" i="102"/>
  <c r="DC90" i="102"/>
  <c r="CX90" i="102"/>
  <c r="DB90" i="102" s="1"/>
  <c r="DA90" i="102"/>
  <c r="CZ90" i="102"/>
  <c r="DC89" i="102"/>
  <c r="CX89" i="102"/>
  <c r="DB89" i="102" s="1"/>
  <c r="DA89" i="102"/>
  <c r="CZ89" i="102"/>
  <c r="DC88" i="102"/>
  <c r="CX88" i="102"/>
  <c r="DB88" i="102" s="1"/>
  <c r="DA88" i="102"/>
  <c r="CZ88" i="102"/>
  <c r="DC87" i="102"/>
  <c r="CX87" i="102"/>
  <c r="DB87" i="102" s="1"/>
  <c r="DA87" i="102"/>
  <c r="CZ87" i="102"/>
  <c r="DC86" i="102"/>
  <c r="CX86" i="102"/>
  <c r="DB86" i="102" s="1"/>
  <c r="DA86" i="102"/>
  <c r="CZ86" i="102"/>
  <c r="DC85" i="102"/>
  <c r="CX85" i="102"/>
  <c r="DB85" i="102" s="1"/>
  <c r="DA85" i="102"/>
  <c r="CZ85" i="102"/>
  <c r="DC84" i="102"/>
  <c r="CX84" i="102"/>
  <c r="DB84" i="102" s="1"/>
  <c r="DA84" i="102"/>
  <c r="CZ84" i="102"/>
  <c r="DC83" i="102"/>
  <c r="CX83" i="102"/>
  <c r="DB83" i="102" s="1"/>
  <c r="DA83" i="102"/>
  <c r="CZ83" i="102"/>
  <c r="DC82" i="102"/>
  <c r="CX82" i="102"/>
  <c r="DB82" i="102" s="1"/>
  <c r="DA82" i="102"/>
  <c r="CZ82" i="102"/>
  <c r="DC81" i="102"/>
  <c r="CX81" i="102"/>
  <c r="DB81" i="102" s="1"/>
  <c r="DA81" i="102"/>
  <c r="CZ81" i="102"/>
  <c r="DC80" i="102"/>
  <c r="CX80" i="102"/>
  <c r="DB80" i="102" s="1"/>
  <c r="DA80" i="102"/>
  <c r="CZ80" i="102"/>
  <c r="DC79" i="102"/>
  <c r="CX79" i="102"/>
  <c r="DB79" i="102" s="1"/>
  <c r="DA79" i="102"/>
  <c r="CZ79" i="102"/>
  <c r="DC78" i="102"/>
  <c r="CX78" i="102"/>
  <c r="DB78" i="102" s="1"/>
  <c r="DA78" i="102"/>
  <c r="CZ78" i="102"/>
  <c r="DC77" i="102"/>
  <c r="CX77" i="102"/>
  <c r="DB77" i="102" s="1"/>
  <c r="DA77" i="102"/>
  <c r="CZ77" i="102"/>
  <c r="DC76" i="102"/>
  <c r="CX76" i="102"/>
  <c r="DB76" i="102" s="1"/>
  <c r="DA76" i="102"/>
  <c r="CZ76" i="102"/>
  <c r="DC75" i="102"/>
  <c r="CX75" i="102"/>
  <c r="DB75" i="102" s="1"/>
  <c r="DA75" i="102"/>
  <c r="CZ75" i="102"/>
  <c r="DC74" i="102"/>
  <c r="CX74" i="102"/>
  <c r="DB74" i="102" s="1"/>
  <c r="DA74" i="102"/>
  <c r="CZ74" i="102"/>
  <c r="DC73" i="102"/>
  <c r="CX73" i="102"/>
  <c r="DB73" i="102" s="1"/>
  <c r="DA73" i="102"/>
  <c r="CZ73" i="102"/>
  <c r="DC72" i="102"/>
  <c r="CX72" i="102"/>
  <c r="DB72" i="102" s="1"/>
  <c r="DA72" i="102"/>
  <c r="CZ72" i="102"/>
  <c r="DC71" i="102"/>
  <c r="CX71" i="102"/>
  <c r="DB71" i="102" s="1"/>
  <c r="DA71" i="102"/>
  <c r="CZ71" i="102"/>
  <c r="DC70" i="102"/>
  <c r="CX70" i="102"/>
  <c r="DB70" i="102" s="1"/>
  <c r="DA70" i="102"/>
  <c r="CZ70" i="102"/>
  <c r="DC69" i="102"/>
  <c r="CX69" i="102"/>
  <c r="DB69" i="102" s="1"/>
  <c r="DA69" i="102"/>
  <c r="CZ69" i="102"/>
  <c r="DC9" i="102"/>
  <c r="CX9" i="102"/>
  <c r="DB9" i="102" s="1"/>
  <c r="DA9" i="102"/>
  <c r="CZ9" i="102"/>
  <c r="DC8" i="102"/>
  <c r="CX8" i="102"/>
  <c r="CX7" i="102"/>
  <c r="CZ7" i="102"/>
  <c r="DX15" i="102" l="1"/>
  <c r="DD104" i="102"/>
  <c r="DD176" i="102"/>
  <c r="DD197" i="102"/>
  <c r="DD209" i="102"/>
  <c r="DX9" i="102"/>
  <c r="DX16" i="102"/>
  <c r="DD307" i="102"/>
  <c r="DD156" i="102"/>
  <c r="DD305" i="102"/>
  <c r="DX13" i="102"/>
  <c r="DD100" i="102"/>
  <c r="DD130" i="102"/>
  <c r="DD157" i="102"/>
  <c r="DD330" i="102"/>
  <c r="DD14" i="102"/>
  <c r="DX12" i="102"/>
  <c r="DX11" i="102"/>
  <c r="DD327" i="102"/>
  <c r="DD345" i="102"/>
  <c r="ED17" i="102"/>
  <c r="EC17" i="102"/>
  <c r="DR17" i="102"/>
  <c r="DQ17" i="102"/>
  <c r="DL17" i="102"/>
  <c r="DK17" i="102"/>
  <c r="ED16" i="102"/>
  <c r="EC16" i="102"/>
  <c r="DR16" i="102"/>
  <c r="DQ16" i="102"/>
  <c r="DL16" i="102"/>
  <c r="DK16" i="102"/>
  <c r="ED15" i="102"/>
  <c r="EC15" i="102"/>
  <c r="DR15" i="102"/>
  <c r="DQ15" i="102"/>
  <c r="DL15" i="102"/>
  <c r="DK15" i="102"/>
  <c r="ED14" i="102"/>
  <c r="EC14" i="102"/>
  <c r="DR14" i="102"/>
  <c r="DQ14" i="102"/>
  <c r="DL14" i="102"/>
  <c r="DK14" i="102"/>
  <c r="ED13" i="102"/>
  <c r="EC13" i="102"/>
  <c r="DR13" i="102"/>
  <c r="DQ13" i="102"/>
  <c r="DL13" i="102"/>
  <c r="DK13" i="102"/>
  <c r="ED12" i="102"/>
  <c r="EC12" i="102"/>
  <c r="DR12" i="102"/>
  <c r="DQ12" i="102"/>
  <c r="DL12" i="102"/>
  <c r="DK12" i="102"/>
  <c r="ED11" i="102"/>
  <c r="EC11" i="102"/>
  <c r="DR11" i="102"/>
  <c r="DQ11" i="102"/>
  <c r="DL11" i="102"/>
  <c r="DK11" i="102"/>
  <c r="ED10" i="102"/>
  <c r="EC10" i="102"/>
  <c r="DR10" i="102"/>
  <c r="DQ10" i="102"/>
  <c r="DL10" i="102"/>
  <c r="DK10" i="102"/>
  <c r="ED9" i="102"/>
  <c r="EC9" i="102"/>
  <c r="DR9" i="102"/>
  <c r="DQ9" i="102"/>
  <c r="DK9" i="102"/>
  <c r="DL9" i="102"/>
  <c r="DM9" i="102"/>
  <c r="DM10" i="102"/>
  <c r="DM11" i="102"/>
  <c r="DM12" i="102"/>
  <c r="DM13" i="102"/>
  <c r="DM14" i="102"/>
  <c r="DM15" i="102"/>
  <c r="DM16" i="102"/>
  <c r="DM17" i="102"/>
  <c r="DS17" i="102"/>
  <c r="DS9" i="102"/>
  <c r="DS10" i="102"/>
  <c r="DS11" i="102"/>
  <c r="DS12" i="102"/>
  <c r="DS13" i="102"/>
  <c r="DS14" i="102"/>
  <c r="DS15" i="102"/>
  <c r="DS16" i="102"/>
  <c r="DA7" i="102"/>
  <c r="DY9" i="102"/>
  <c r="DY10" i="102"/>
  <c r="DY11" i="102"/>
  <c r="DY12" i="102"/>
  <c r="DY13" i="102"/>
  <c r="DY14" i="102"/>
  <c r="DY15" i="102"/>
  <c r="DY16" i="102"/>
  <c r="EE9" i="102"/>
  <c r="EE10" i="102"/>
  <c r="EE11" i="102"/>
  <c r="EE12" i="102"/>
  <c r="EE13" i="102"/>
  <c r="EE14" i="102"/>
  <c r="EE15" i="102"/>
  <c r="EE16" i="102"/>
  <c r="DD65" i="102"/>
  <c r="DD64" i="102"/>
  <c r="DD63" i="102"/>
  <c r="DD62" i="102"/>
  <c r="DD60" i="102"/>
  <c r="DD57" i="102"/>
  <c r="DD55" i="102"/>
  <c r="DD54" i="102"/>
  <c r="DD52" i="102"/>
  <c r="DD51" i="102"/>
  <c r="DD49" i="102"/>
  <c r="DD46" i="102"/>
  <c r="DD41" i="102"/>
  <c r="DD40" i="102"/>
  <c r="DD39" i="102"/>
  <c r="DD35" i="102"/>
  <c r="DD31" i="102"/>
  <c r="DD28" i="102"/>
  <c r="DD23" i="102"/>
  <c r="DD22" i="102"/>
  <c r="DD18" i="102"/>
  <c r="DD17" i="102"/>
  <c r="DD16" i="102"/>
  <c r="DD11" i="102"/>
  <c r="DD10" i="102"/>
  <c r="DJ17" i="102"/>
  <c r="AH363" i="102"/>
  <c r="AH364" i="102"/>
  <c r="AH365" i="102"/>
  <c r="AH366" i="102"/>
  <c r="AH367" i="102"/>
  <c r="AH368" i="102"/>
  <c r="AH369" i="102"/>
  <c r="AH370" i="102"/>
  <c r="N363" i="102"/>
  <c r="N364" i="102"/>
  <c r="N365" i="102"/>
  <c r="N366" i="102"/>
  <c r="N367" i="102"/>
  <c r="N368" i="102"/>
  <c r="N369" i="102"/>
  <c r="N370" i="102"/>
  <c r="DD317" i="102"/>
  <c r="EB10" i="102"/>
  <c r="DV17" i="102"/>
  <c r="DP17" i="102"/>
  <c r="DP10" i="102"/>
  <c r="DV10" i="102"/>
  <c r="DV15" i="102"/>
  <c r="DJ13" i="102"/>
  <c r="DJ16" i="102"/>
  <c r="DP14" i="102"/>
  <c r="EB17" i="102"/>
  <c r="EB16" i="102"/>
  <c r="EB14" i="102"/>
  <c r="EB13" i="102"/>
  <c r="DJ10" i="102"/>
  <c r="DD270" i="102"/>
  <c r="BI366" i="102"/>
  <c r="CP366" i="102"/>
  <c r="Z367" i="102"/>
  <c r="AY367" i="102"/>
  <c r="BP367" i="102"/>
  <c r="CT367" i="102"/>
  <c r="AD368" i="102"/>
  <c r="BC368" i="102"/>
  <c r="CD368" i="102"/>
  <c r="L369" i="102"/>
  <c r="AK369" i="102"/>
  <c r="BI369" i="102"/>
  <c r="CP369" i="102"/>
  <c r="Z370" i="102"/>
  <c r="AY370" i="102"/>
  <c r="BP370" i="102"/>
  <c r="CT370" i="102"/>
  <c r="DP13" i="102"/>
  <c r="DV16" i="102"/>
  <c r="DP12" i="102"/>
  <c r="DV11" i="102"/>
  <c r="DJ12" i="102"/>
  <c r="DD36" i="102"/>
  <c r="DW17" i="102"/>
  <c r="EB9" i="102"/>
  <c r="DP11" i="102"/>
  <c r="DJ15" i="102"/>
  <c r="DJ11" i="102"/>
  <c r="BK364" i="102"/>
  <c r="AF366" i="102"/>
  <c r="CF366" i="102"/>
  <c r="X367" i="102"/>
  <c r="AW367" i="102"/>
  <c r="BK367" i="102"/>
  <c r="CR367" i="102"/>
  <c r="AB368" i="102"/>
  <c r="BA368" i="102"/>
  <c r="BX368" i="102"/>
  <c r="BG369" i="102"/>
  <c r="CF369" i="102"/>
  <c r="X370" i="102"/>
  <c r="AW370" i="102"/>
  <c r="BK370" i="102"/>
  <c r="CR370" i="102"/>
  <c r="EB12" i="102"/>
  <c r="DV14" i="102"/>
  <c r="EB15" i="102"/>
  <c r="DV12" i="102"/>
  <c r="DP9" i="102"/>
  <c r="DV9" i="102"/>
  <c r="AB363" i="102"/>
  <c r="BA363" i="102"/>
  <c r="BX363" i="102"/>
  <c r="DP15" i="102"/>
  <c r="DJ14" i="102"/>
  <c r="EB11" i="102"/>
  <c r="DP16" i="102"/>
  <c r="DV13" i="102"/>
  <c r="DD335" i="102"/>
  <c r="DD325" i="102"/>
  <c r="DB7" i="102"/>
  <c r="DY17" i="102"/>
  <c r="DD94" i="102"/>
  <c r="DD265" i="102"/>
  <c r="DD45" i="102"/>
  <c r="DD38" i="102"/>
  <c r="DD32" i="102"/>
  <c r="DD67" i="102"/>
  <c r="DD43" i="102"/>
  <c r="DD27" i="102"/>
  <c r="DD13" i="102"/>
  <c r="DC7" i="102"/>
  <c r="EE17" i="102"/>
  <c r="DD79" i="102"/>
  <c r="DD226" i="102"/>
  <c r="DD208" i="102"/>
  <c r="DD229" i="102"/>
  <c r="DD246" i="102"/>
  <c r="DD58" i="102"/>
  <c r="DD24" i="102"/>
  <c r="DD20" i="102"/>
  <c r="DD82" i="102"/>
  <c r="DD144" i="102"/>
  <c r="DD224" i="102"/>
  <c r="DD61" i="102"/>
  <c r="DD56" i="102"/>
  <c r="DD30" i="102"/>
  <c r="DD90" i="102"/>
  <c r="DD124" i="102"/>
  <c r="DD132" i="102"/>
  <c r="DD158" i="102"/>
  <c r="DD220" i="102"/>
  <c r="DD273" i="102"/>
  <c r="DD59" i="102"/>
  <c r="DD21" i="102"/>
  <c r="DD50" i="102"/>
  <c r="DD12" i="102"/>
  <c r="DD78" i="102"/>
  <c r="DD80" i="102"/>
  <c r="DD98" i="102"/>
  <c r="DD184" i="102"/>
  <c r="DD192" i="102"/>
  <c r="DD207" i="102"/>
  <c r="DD218" i="102"/>
  <c r="DD266" i="102"/>
  <c r="DD284" i="102"/>
  <c r="DD291" i="102"/>
  <c r="DD53" i="102"/>
  <c r="DD48" i="102"/>
  <c r="DD33" i="102"/>
  <c r="DD25" i="102"/>
  <c r="DD15" i="102"/>
  <c r="DD75" i="102"/>
  <c r="DD204" i="102"/>
  <c r="DD205" i="102"/>
  <c r="DD221" i="102"/>
  <c r="DD34" i="102"/>
  <c r="DD29" i="102"/>
  <c r="DD19" i="102"/>
  <c r="DD200" i="102"/>
  <c r="DD279" i="102"/>
  <c r="DD68" i="102"/>
  <c r="DD44" i="102"/>
  <c r="DD122" i="102"/>
  <c r="DD74" i="102"/>
  <c r="DD131" i="102"/>
  <c r="DD138" i="102"/>
  <c r="DD248" i="102"/>
  <c r="DD267" i="102"/>
  <c r="DD340" i="102"/>
  <c r="DD66" i="102"/>
  <c r="DD47" i="102"/>
  <c r="DD37" i="102"/>
  <c r="DD26" i="102"/>
  <c r="BI364" i="102"/>
  <c r="CP364" i="102"/>
  <c r="Z365" i="102"/>
  <c r="AY365" i="102"/>
  <c r="BP365" i="102"/>
  <c r="CT365" i="102"/>
  <c r="BC366" i="102"/>
  <c r="CD366" i="102"/>
  <c r="L367" i="102"/>
  <c r="AK367" i="102"/>
  <c r="BI367" i="102"/>
  <c r="CP367" i="102"/>
  <c r="Z368" i="102"/>
  <c r="AY368" i="102"/>
  <c r="BP368" i="102"/>
  <c r="CT368" i="102"/>
  <c r="AD369" i="102"/>
  <c r="BC369" i="102"/>
  <c r="CD369" i="102"/>
  <c r="L370" i="102"/>
  <c r="AK370" i="102"/>
  <c r="BI370" i="102"/>
  <c r="CP370" i="102"/>
  <c r="DD271" i="102"/>
  <c r="DD278" i="102"/>
  <c r="DD319" i="102"/>
  <c r="DD338" i="102"/>
  <c r="CZ42" i="102"/>
  <c r="DD42" i="102" s="1"/>
  <c r="DX17" i="102"/>
  <c r="DD179" i="102"/>
  <c r="DD168" i="102"/>
  <c r="DD222" i="102"/>
  <c r="DD120" i="102"/>
  <c r="DD134" i="102"/>
  <c r="DD155" i="102"/>
  <c r="DD170" i="102"/>
  <c r="DD186" i="102"/>
  <c r="DD102" i="102"/>
  <c r="DD211" i="102"/>
  <c r="DD70" i="102"/>
  <c r="DD127" i="102"/>
  <c r="DD177" i="102"/>
  <c r="DD191" i="102"/>
  <c r="DD234" i="102"/>
  <c r="DD83" i="102"/>
  <c r="DD108" i="102"/>
  <c r="DD121" i="102"/>
  <c r="DD123" i="102"/>
  <c r="DD148" i="102"/>
  <c r="DD165" i="102"/>
  <c r="DD247" i="102"/>
  <c r="DD253" i="102"/>
  <c r="DD294" i="102"/>
  <c r="DD110" i="102"/>
  <c r="DD117" i="102"/>
  <c r="DD146" i="102"/>
  <c r="DD163" i="102"/>
  <c r="DD175" i="102"/>
  <c r="DD183" i="102"/>
  <c r="DD187" i="102"/>
  <c r="DD212" i="102"/>
  <c r="DD245" i="102"/>
  <c r="DD106" i="102"/>
  <c r="DD140" i="102"/>
  <c r="DD159" i="102"/>
  <c r="DD189" i="102"/>
  <c r="DD258" i="102"/>
  <c r="DJ9" i="102"/>
  <c r="DD71" i="102"/>
  <c r="DD115" i="102"/>
  <c r="DD136" i="102"/>
  <c r="DD196" i="102"/>
  <c r="DD225" i="102"/>
  <c r="DD174" i="102"/>
  <c r="DD328" i="102"/>
  <c r="DD111" i="102"/>
  <c r="DD147" i="102"/>
  <c r="DD188" i="102"/>
  <c r="DD180" i="102"/>
  <c r="DD233" i="102"/>
  <c r="DD261" i="102"/>
  <c r="DD274" i="102"/>
  <c r="DD86" i="102"/>
  <c r="DD103" i="102"/>
  <c r="DD139" i="102"/>
  <c r="DD143" i="102"/>
  <c r="DD214" i="102"/>
  <c r="DD263" i="102"/>
  <c r="DD286" i="102"/>
  <c r="DD76" i="102"/>
  <c r="DD99" i="102"/>
  <c r="DD133" i="102"/>
  <c r="DD135" i="102"/>
  <c r="DD154" i="102"/>
  <c r="DD162" i="102"/>
  <c r="DD164" i="102"/>
  <c r="DD242" i="102"/>
  <c r="DD250" i="102"/>
  <c r="DD193" i="102"/>
  <c r="DD215" i="102"/>
  <c r="DD219" i="102"/>
  <c r="DD236" i="102"/>
  <c r="DD251" i="102"/>
  <c r="DD255" i="102"/>
  <c r="DD91" i="102"/>
  <c r="DD169" i="102"/>
  <c r="DD171" i="102"/>
  <c r="DD185" i="102"/>
  <c r="DD199" i="102"/>
  <c r="DD238" i="102"/>
  <c r="DD240" i="102"/>
  <c r="DD282" i="102"/>
  <c r="DD298" i="102"/>
  <c r="DD268" i="102"/>
  <c r="DD309" i="102"/>
  <c r="DD313" i="102"/>
  <c r="DD336" i="102"/>
  <c r="X363" i="102"/>
  <c r="AW363" i="102"/>
  <c r="BK363" i="102"/>
  <c r="CR363" i="102"/>
  <c r="AB364" i="102"/>
  <c r="BA364" i="102"/>
  <c r="BX364" i="102"/>
  <c r="AF365" i="102"/>
  <c r="BG365" i="102"/>
  <c r="CF365" i="102"/>
  <c r="X366" i="102"/>
  <c r="AW366" i="102"/>
  <c r="BK366" i="102"/>
  <c r="CR366" i="102"/>
  <c r="AB367" i="102"/>
  <c r="BA367" i="102"/>
  <c r="BX367" i="102"/>
  <c r="AF368" i="102"/>
  <c r="BG368" i="102"/>
  <c r="CF368" i="102"/>
  <c r="X369" i="102"/>
  <c r="AW369" i="102"/>
  <c r="BK369" i="102"/>
  <c r="CR369" i="102"/>
  <c r="AB370" i="102"/>
  <c r="BA370" i="102"/>
  <c r="BX370" i="102"/>
  <c r="DD262" i="102"/>
  <c r="DD299" i="102"/>
  <c r="DD223" i="102"/>
  <c r="DD237" i="102"/>
  <c r="DD287" i="102"/>
  <c r="DD303" i="102"/>
  <c r="DD311" i="102"/>
  <c r="Z363" i="102"/>
  <c r="AY363" i="102"/>
  <c r="BP363" i="102"/>
  <c r="CT363" i="102"/>
  <c r="AD364" i="102"/>
  <c r="BC364" i="102"/>
  <c r="CD364" i="102"/>
  <c r="L365" i="102"/>
  <c r="AK365" i="102"/>
  <c r="BI365" i="102"/>
  <c r="CP365" i="102"/>
  <c r="Z366" i="102"/>
  <c r="AY366" i="102"/>
  <c r="BP366" i="102"/>
  <c r="CT366" i="102"/>
  <c r="AD367" i="102"/>
  <c r="BC367" i="102"/>
  <c r="CD367" i="102"/>
  <c r="L368" i="102"/>
  <c r="AK368" i="102"/>
  <c r="BI368" i="102"/>
  <c r="CP368" i="102"/>
  <c r="Z369" i="102"/>
  <c r="AY369" i="102"/>
  <c r="BP369" i="102"/>
  <c r="CT369" i="102"/>
  <c r="AD370" i="102"/>
  <c r="BC370" i="102"/>
  <c r="CD370" i="102"/>
  <c r="DD213" i="102"/>
  <c r="DD216" i="102"/>
  <c r="DD254" i="102"/>
  <c r="DD295" i="102"/>
  <c r="DD316" i="102"/>
  <c r="DD342" i="102"/>
  <c r="DD281" i="102"/>
  <c r="DD293" i="102"/>
  <c r="DD301" i="102"/>
  <c r="DD310" i="102"/>
  <c r="DD314" i="102"/>
  <c r="DD329" i="102"/>
  <c r="AF364" i="102"/>
  <c r="BG364" i="102"/>
  <c r="CF364" i="102"/>
  <c r="X365" i="102"/>
  <c r="AW365" i="102"/>
  <c r="BK365" i="102"/>
  <c r="CR365" i="102"/>
  <c r="AB366" i="102"/>
  <c r="BA366" i="102"/>
  <c r="BX366" i="102"/>
  <c r="AF367" i="102"/>
  <c r="BG367" i="102"/>
  <c r="CF367" i="102"/>
  <c r="X368" i="102"/>
  <c r="AW368" i="102"/>
  <c r="BK368" i="102"/>
  <c r="CR368" i="102"/>
  <c r="AB369" i="102"/>
  <c r="BA369" i="102"/>
  <c r="BX369" i="102"/>
  <c r="AF370" i="102"/>
  <c r="BG370" i="102"/>
  <c r="CF370" i="102"/>
  <c r="DD304" i="102"/>
  <c r="DD322" i="102"/>
  <c r="DD339" i="102"/>
  <c r="DD275" i="102"/>
  <c r="DD283" i="102"/>
  <c r="DD302" i="102"/>
  <c r="AD363" i="102"/>
  <c r="BC363" i="102"/>
  <c r="CD363" i="102"/>
  <c r="L364" i="102"/>
  <c r="AK364" i="102"/>
  <c r="AD366" i="102"/>
  <c r="DD290" i="102"/>
  <c r="DD292" i="102"/>
  <c r="DD296" i="102"/>
  <c r="DD320" i="102"/>
  <c r="DD306" i="102"/>
  <c r="DD331" i="102"/>
  <c r="DD341" i="102"/>
  <c r="AF363" i="102"/>
  <c r="BG363" i="102"/>
  <c r="CF363" i="102"/>
  <c r="X364" i="102"/>
  <c r="AW364" i="102"/>
  <c r="CR364" i="102"/>
  <c r="AB365" i="102"/>
  <c r="BA365" i="102"/>
  <c r="BX365" i="102"/>
  <c r="BG366" i="102"/>
  <c r="AF369" i="102"/>
  <c r="DD288" i="102"/>
  <c r="DD332" i="102"/>
  <c r="L363" i="102"/>
  <c r="AK363" i="102"/>
  <c r="BI363" i="102"/>
  <c r="CP363" i="102"/>
  <c r="Z364" i="102"/>
  <c r="AY364" i="102"/>
  <c r="BP364" i="102"/>
  <c r="CT364" i="102"/>
  <c r="AD365" i="102"/>
  <c r="BC365" i="102"/>
  <c r="CD365" i="102"/>
  <c r="L366" i="102"/>
  <c r="AK366" i="102"/>
  <c r="DD9" i="102"/>
  <c r="DD128" i="102"/>
  <c r="DD109" i="102"/>
  <c r="DD72" i="102"/>
  <c r="DD95" i="102"/>
  <c r="DD105" i="102"/>
  <c r="DD129" i="102"/>
  <c r="DD160" i="102"/>
  <c r="DD101" i="102"/>
  <c r="DD114" i="102"/>
  <c r="CZ8" i="102"/>
  <c r="DA8" i="102"/>
  <c r="DD87" i="102"/>
  <c r="DD97" i="102"/>
  <c r="DD112" i="102"/>
  <c r="DD116" i="102"/>
  <c r="DD142" i="102"/>
  <c r="DD150" i="102"/>
  <c r="DD152" i="102"/>
  <c r="DD203" i="102"/>
  <c r="DB8" i="102"/>
  <c r="DD93" i="102"/>
  <c r="DD89" i="102"/>
  <c r="DD167" i="102"/>
  <c r="DD195" i="102"/>
  <c r="DD85" i="102"/>
  <c r="DD119" i="102"/>
  <c r="DD81" i="102"/>
  <c r="DD96" i="102"/>
  <c r="DD153" i="102"/>
  <c r="DD194" i="102"/>
  <c r="DD202" i="102"/>
  <c r="DD77" i="102"/>
  <c r="DD92" i="102"/>
  <c r="DD151" i="102"/>
  <c r="DD190" i="102"/>
  <c r="DD210" i="102"/>
  <c r="DD73" i="102"/>
  <c r="DD88" i="102"/>
  <c r="DD145" i="102"/>
  <c r="DD166" i="102"/>
  <c r="DD172" i="102"/>
  <c r="DD182" i="102"/>
  <c r="DD228" i="102"/>
  <c r="DD69" i="102"/>
  <c r="DD84" i="102"/>
  <c r="DD107" i="102"/>
  <c r="DD118" i="102"/>
  <c r="DD126" i="102"/>
  <c r="DD141" i="102"/>
  <c r="DD206" i="102"/>
  <c r="DD235" i="102"/>
  <c r="DD249" i="102"/>
  <c r="DD113" i="102"/>
  <c r="DD125" i="102"/>
  <c r="DD137" i="102"/>
  <c r="DD149" i="102"/>
  <c r="DD161" i="102"/>
  <c r="DD173" i="102"/>
  <c r="DD178" i="102"/>
  <c r="DD181" i="102"/>
  <c r="DD241" i="102"/>
  <c r="DD244" i="102"/>
  <c r="DD256" i="102"/>
  <c r="DD198" i="102"/>
  <c r="DD201" i="102"/>
  <c r="DD230" i="102"/>
  <c r="DD239" i="102"/>
  <c r="DD217" i="102"/>
  <c r="DD232" i="102"/>
  <c r="DD297" i="102"/>
  <c r="DD321" i="102"/>
  <c r="DD285" i="102"/>
  <c r="DD289" i="102"/>
  <c r="DD277" i="102"/>
  <c r="DD227" i="102"/>
  <c r="DD231" i="102"/>
  <c r="DD243" i="102"/>
  <c r="DD257" i="102"/>
  <c r="DD269" i="102"/>
  <c r="DD276" i="102"/>
  <c r="DD272" i="102"/>
  <c r="DD344" i="102"/>
  <c r="DD260" i="102"/>
  <c r="DD308" i="102"/>
  <c r="DD315" i="102"/>
  <c r="DD280" i="102"/>
  <c r="DD333" i="102"/>
  <c r="DD252" i="102"/>
  <c r="DD300" i="102"/>
  <c r="DD324" i="102"/>
  <c r="DD326" i="102"/>
  <c r="DD343" i="102"/>
  <c r="DD264" i="102"/>
  <c r="DD312" i="102"/>
  <c r="DD337" i="102"/>
  <c r="DD334" i="102"/>
  <c r="DD318" i="102"/>
  <c r="DD323" i="102"/>
  <c r="DD7" i="102" l="1"/>
  <c r="DD8" i="102"/>
</calcChain>
</file>

<file path=xl/sharedStrings.xml><?xml version="1.0" encoding="utf-8"?>
<sst xmlns="http://schemas.openxmlformats.org/spreadsheetml/2006/main" count="10704" uniqueCount="1124">
  <si>
    <t>Study ID</t>
  </si>
  <si>
    <t>DOB</t>
  </si>
  <si>
    <t>Gender</t>
  </si>
  <si>
    <t>Race/ Ethnicity</t>
  </si>
  <si>
    <t>Standard or high-dose vaccine? (S/H)</t>
  </si>
  <si>
    <t>Notes</t>
  </si>
  <si>
    <t>FM-004</t>
  </si>
  <si>
    <t>F</t>
  </si>
  <si>
    <t>M</t>
  </si>
  <si>
    <t>Black/African American</t>
  </si>
  <si>
    <t>Asian</t>
  </si>
  <si>
    <t>(FLU-090P)</t>
  </si>
  <si>
    <t>(FLU-020P)</t>
  </si>
  <si>
    <t>(FLU-074P)</t>
  </si>
  <si>
    <t>(FLU-133/134P)</t>
  </si>
  <si>
    <t>(FLU-021P)</t>
  </si>
  <si>
    <t>(FLU-173/174P)</t>
  </si>
  <si>
    <t>FM-061 (FLU-054/205P)</t>
  </si>
  <si>
    <t>(FLU-037/38P)</t>
  </si>
  <si>
    <t>(FLU-125/161P)</t>
  </si>
  <si>
    <t>(FLU-126/127P)</t>
  </si>
  <si>
    <t>(FLU-112P)</t>
  </si>
  <si>
    <t>(FLU-099P)</t>
  </si>
  <si>
    <t>(FLU-199P)</t>
  </si>
  <si>
    <t>(FLU-163P)</t>
  </si>
  <si>
    <t>Other: semitic</t>
  </si>
  <si>
    <t>(FLU-143P)</t>
  </si>
  <si>
    <t>(FLU-039P)</t>
  </si>
  <si>
    <t>(FLU-040/041P)</t>
  </si>
  <si>
    <t>(FLU-004P)</t>
  </si>
  <si>
    <t>(FLU-053P)</t>
  </si>
  <si>
    <t>FM-028 (FLU-023P)</t>
  </si>
  <si>
    <t>(FLU-034/035P)</t>
  </si>
  <si>
    <t>(FLU-167/202P)</t>
  </si>
  <si>
    <t>(FLU-097/198P)</t>
  </si>
  <si>
    <t>FLU-015C</t>
  </si>
  <si>
    <t>FM-027</t>
  </si>
  <si>
    <t>(FLU-137/180P)</t>
  </si>
  <si>
    <t>(FLU-069P)</t>
  </si>
  <si>
    <t>Hispanic/Latino</t>
  </si>
  <si>
    <t>FM-029</t>
  </si>
  <si>
    <t>008C</t>
  </si>
  <si>
    <t>White</t>
  </si>
  <si>
    <t>017C</t>
  </si>
  <si>
    <t>040C</t>
  </si>
  <si>
    <t>153C</t>
  </si>
  <si>
    <t>136C</t>
  </si>
  <si>
    <t>004C</t>
  </si>
  <si>
    <t>009C</t>
  </si>
  <si>
    <t>020C</t>
  </si>
  <si>
    <t>023C</t>
  </si>
  <si>
    <t>American Indian/Alaska Native</t>
  </si>
  <si>
    <t>028C</t>
  </si>
  <si>
    <t>032C</t>
  </si>
  <si>
    <t>035C</t>
  </si>
  <si>
    <t>037C</t>
  </si>
  <si>
    <t>038C</t>
  </si>
  <si>
    <t>039C</t>
  </si>
  <si>
    <t>041C</t>
  </si>
  <si>
    <t>042C</t>
  </si>
  <si>
    <t>045C</t>
  </si>
  <si>
    <t>046C</t>
  </si>
  <si>
    <t>052C</t>
  </si>
  <si>
    <t>053C</t>
  </si>
  <si>
    <t>054C</t>
  </si>
  <si>
    <t>056C</t>
  </si>
  <si>
    <t>061C</t>
  </si>
  <si>
    <t>069C</t>
  </si>
  <si>
    <t>081C</t>
  </si>
  <si>
    <t>090C</t>
  </si>
  <si>
    <t>093C</t>
  </si>
  <si>
    <t>094C</t>
  </si>
  <si>
    <t>097C</t>
  </si>
  <si>
    <t>099C</t>
  </si>
  <si>
    <t>103C</t>
  </si>
  <si>
    <t>105C</t>
  </si>
  <si>
    <t>112C</t>
  </si>
  <si>
    <t>115C</t>
  </si>
  <si>
    <t>116C</t>
  </si>
  <si>
    <t>118C</t>
  </si>
  <si>
    <t>119C</t>
  </si>
  <si>
    <t>120C</t>
  </si>
  <si>
    <t>123C</t>
  </si>
  <si>
    <t>125C</t>
  </si>
  <si>
    <t>127C</t>
  </si>
  <si>
    <t>130C</t>
  </si>
  <si>
    <t>133C</t>
  </si>
  <si>
    <t>134C</t>
  </si>
  <si>
    <t>137C</t>
  </si>
  <si>
    <t>141C</t>
  </si>
  <si>
    <t>142C</t>
  </si>
  <si>
    <t>143C</t>
  </si>
  <si>
    <t>145C</t>
  </si>
  <si>
    <t>155C</t>
  </si>
  <si>
    <t>157C</t>
  </si>
  <si>
    <t>158C</t>
  </si>
  <si>
    <t>161C</t>
  </si>
  <si>
    <t>163C</t>
  </si>
  <si>
    <t>165C</t>
  </si>
  <si>
    <t>167C</t>
  </si>
  <si>
    <t>169C</t>
  </si>
  <si>
    <t>170C</t>
  </si>
  <si>
    <t>172C</t>
  </si>
  <si>
    <t>173C</t>
  </si>
  <si>
    <t>174C</t>
  </si>
  <si>
    <t>175C</t>
  </si>
  <si>
    <t>178C</t>
  </si>
  <si>
    <t>180C</t>
  </si>
  <si>
    <t>182C</t>
  </si>
  <si>
    <t>188C</t>
  </si>
  <si>
    <t>Native Hawaiian/Pacific Islander</t>
  </si>
  <si>
    <t>195C</t>
  </si>
  <si>
    <t>198C</t>
  </si>
  <si>
    <t>199C</t>
  </si>
  <si>
    <t>202C</t>
  </si>
  <si>
    <t>204C</t>
  </si>
  <si>
    <t>207C</t>
  </si>
  <si>
    <t>210C</t>
  </si>
  <si>
    <t>IAV - H1N1</t>
  </si>
  <si>
    <t>IAV - H3N2</t>
  </si>
  <si>
    <t>IBV - Yamagata</t>
  </si>
  <si>
    <t>IBV - Victoria</t>
  </si>
  <si>
    <r>
      <t>Seroprotected (</t>
    </r>
    <r>
      <rPr>
        <u/>
        <sz val="11"/>
        <color theme="1"/>
        <rFont val="Calibri (Body)_x0000_"/>
      </rPr>
      <t>&gt;</t>
    </r>
    <r>
      <rPr>
        <sz val="11"/>
        <color theme="1"/>
        <rFont val="Calibri"/>
        <family val="2"/>
        <scheme val="minor"/>
      </rPr>
      <t>1:40)</t>
    </r>
  </si>
  <si>
    <t>Seroconvert (+4-fold)</t>
  </si>
  <si>
    <t>18-34</t>
  </si>
  <si>
    <t>35-49</t>
  </si>
  <si>
    <t>50-64</t>
  </si>
  <si>
    <t>65+ (SD)</t>
  </si>
  <si>
    <t>65+ (HD)</t>
  </si>
  <si>
    <t>B/Lee/1940</t>
  </si>
  <si>
    <t>B/Colorado/6/2017</t>
  </si>
  <si>
    <t>ID</t>
  </si>
  <si>
    <t>Date Vaccinated</t>
  </si>
  <si>
    <t>Age</t>
  </si>
  <si>
    <t>Race/Ethnicity</t>
  </si>
  <si>
    <t>Vaccine</t>
  </si>
  <si>
    <t>D0 - Chile/83</t>
  </si>
  <si>
    <t>D0 - Sing/86</t>
  </si>
  <si>
    <t>D0 - TX/91</t>
  </si>
  <si>
    <t>D0 - Bei/95</t>
  </si>
  <si>
    <t>D0 - NC/99</t>
  </si>
  <si>
    <t>D0 - SI/06</t>
  </si>
  <si>
    <t>D0 - Bris/07</t>
  </si>
  <si>
    <t>D0 - CA/09</t>
  </si>
  <si>
    <t>D0 - Mich/15</t>
  </si>
  <si>
    <t>ID# (2)</t>
  </si>
  <si>
    <t>D0 - Pan/99</t>
  </si>
  <si>
    <t>D0 - NY/04</t>
  </si>
  <si>
    <t>D0 - Wisc/05</t>
  </si>
  <si>
    <t>D0 - UR/07</t>
  </si>
  <si>
    <t>D0 - Perth/09</t>
  </si>
  <si>
    <t>D0 - Vic/11</t>
  </si>
  <si>
    <t>D0 - TX/12</t>
  </si>
  <si>
    <t>D0 - Switz/13</t>
  </si>
  <si>
    <t>D0 - HK/14</t>
  </si>
  <si>
    <t>D0 - Sing/16</t>
  </si>
  <si>
    <t>ID# (3)</t>
  </si>
  <si>
    <t>D0 - Lee/40</t>
  </si>
  <si>
    <t>D0 - YM/88</t>
  </si>
  <si>
    <t>D0 - Harbin/94</t>
  </si>
  <si>
    <t>D0 - Sich/99</t>
  </si>
  <si>
    <t>D0 - FL/06</t>
  </si>
  <si>
    <t>D0 - Wis/10</t>
  </si>
  <si>
    <t>D0 - TX/11</t>
  </si>
  <si>
    <t>D0 - Mass/12</t>
  </si>
  <si>
    <t>D0 - Phu/13</t>
  </si>
  <si>
    <t>D0 - Vic/87</t>
  </si>
  <si>
    <t>D0 - HK/01</t>
  </si>
  <si>
    <t>D0 - Mal/04</t>
  </si>
  <si>
    <t>D0 - Vic/06</t>
  </si>
  <si>
    <t>D0 - BR/08</t>
  </si>
  <si>
    <t>D0 - CO/17</t>
  </si>
  <si>
    <t>ID# (4)</t>
  </si>
  <si>
    <t>Standard Dose</t>
  </si>
  <si>
    <t>High Dose</t>
  </si>
  <si>
    <t>n-value</t>
  </si>
  <si>
    <t>65+</t>
  </si>
  <si>
    <t>65+ SD</t>
  </si>
  <si>
    <t>65+ HD</t>
  </si>
  <si>
    <t>B/Yamagata/16/1988</t>
  </si>
  <si>
    <t>B/Harbin/7/1994</t>
  </si>
  <si>
    <t>B/Sichuan/379/1999</t>
  </si>
  <si>
    <t>B/Florida/4/2006</t>
  </si>
  <si>
    <t>B/Phuket/3073/2013</t>
  </si>
  <si>
    <t>B/Victoria/2/1987</t>
  </si>
  <si>
    <t>B/Hong Kong/330/2001</t>
  </si>
  <si>
    <t>B/Malaysia/2506/2004</t>
  </si>
  <si>
    <t>B/Victoria/304/2006</t>
  </si>
  <si>
    <t>B/Brisbane/60/2008</t>
  </si>
  <si>
    <t>BMI</t>
  </si>
  <si>
    <t>11-14</t>
  </si>
  <si>
    <t>15-17</t>
  </si>
  <si>
    <t>D28 - Chile/83</t>
  </si>
  <si>
    <t>D28 - Sing/86</t>
  </si>
  <si>
    <t>D28 - TX/91</t>
  </si>
  <si>
    <t>D28 - Bei/95</t>
  </si>
  <si>
    <t>D28 - NC/99</t>
  </si>
  <si>
    <t>D28 - SI/06</t>
  </si>
  <si>
    <t>D28 - Bris/07</t>
  </si>
  <si>
    <t>D28 - CA/09</t>
  </si>
  <si>
    <t>D28 - Mich/15</t>
  </si>
  <si>
    <t>D28 - Pan/99</t>
  </si>
  <si>
    <t>D28 - NY/04</t>
  </si>
  <si>
    <t>D28 - Wisc/05</t>
  </si>
  <si>
    <t>D28 - UR/07</t>
  </si>
  <si>
    <t>D28 - Perth/09</t>
  </si>
  <si>
    <t>D28 - Vic/11</t>
  </si>
  <si>
    <t>D28 - TX/12</t>
  </si>
  <si>
    <t>D28 - Switz/13</t>
  </si>
  <si>
    <t>D28 - HK/14</t>
  </si>
  <si>
    <t>D28 - Sing/16</t>
  </si>
  <si>
    <t>D28 - Lee/40</t>
  </si>
  <si>
    <t>D28 - YM/88</t>
  </si>
  <si>
    <t>D28 - Harbin/94</t>
  </si>
  <si>
    <t>D28 - Sich/99</t>
  </si>
  <si>
    <t>D28 - FL/06</t>
  </si>
  <si>
    <t>D28 - Wis/10</t>
  </si>
  <si>
    <t>D28 - TX/11</t>
  </si>
  <si>
    <t>D28 - Mass/12</t>
  </si>
  <si>
    <t>D28 - Phu/13</t>
  </si>
  <si>
    <t>D28 - Vic/87</t>
  </si>
  <si>
    <t>D28 - HK/01</t>
  </si>
  <si>
    <t>D28 - Mal/04</t>
  </si>
  <si>
    <t>D28 - Vic/06</t>
  </si>
  <si>
    <t>D28 - BR/08</t>
  </si>
  <si>
    <t>D28 - CO/17</t>
  </si>
  <si>
    <t xml:space="preserve">Subtype  </t>
  </si>
  <si>
    <t>IBV</t>
  </si>
  <si>
    <t xml:space="preserve">Virus Stock  </t>
  </si>
  <si>
    <t>UGA-AHK19-20200817</t>
  </si>
  <si>
    <t>SJ- (cell)</t>
  </si>
  <si>
    <t>EE-PH13-03112020 (Ether-Ext of VP-G1611B)</t>
  </si>
  <si>
    <t>EE-WA19-021720 (Ether-Ext of UGA-BWA19-20200305EP)</t>
  </si>
  <si>
    <t>Participants:</t>
  </si>
  <si>
    <t xml:space="preserve">Date Assayed  </t>
  </si>
  <si>
    <r>
      <t xml:space="preserve">Vaccine Response = summation of the Log2 fold change of each vaccine strain: &lt;4 = non-responder, 4-8 = low-responder, </t>
    </r>
    <r>
      <rPr>
        <u/>
        <sz val="10"/>
        <color theme="1"/>
        <rFont val="Calibri (Body)"/>
      </rPr>
      <t>&gt;</t>
    </r>
    <r>
      <rPr>
        <sz val="10"/>
        <color theme="1"/>
        <rFont val="Calibri"/>
        <family val="2"/>
        <scheme val="minor"/>
      </rPr>
      <t>8 = high-responder</t>
    </r>
  </si>
  <si>
    <t xml:space="preserve">Virus  </t>
  </si>
  <si>
    <t>A/Chile/1/1983</t>
  </si>
  <si>
    <t>A/Singapore/6/1986</t>
  </si>
  <si>
    <t>A/Texas/39/1991</t>
  </si>
  <si>
    <t>A/Beijing/262/1995</t>
  </si>
  <si>
    <t>A/New Caledonia/20/1999</t>
  </si>
  <si>
    <t>A/Solomon Islands/3/2006</t>
  </si>
  <si>
    <t>A/Brisbane/59/2007</t>
  </si>
  <si>
    <t>A/California/07/2009</t>
  </si>
  <si>
    <t>A/Michigan/45/2015</t>
  </si>
  <si>
    <t>A/Brisbane/2/2018</t>
  </si>
  <si>
    <t>A/Guangdong-Maonan/SWL1536/2019</t>
  </si>
  <si>
    <t>A/Hawaii/70/2019</t>
  </si>
  <si>
    <t>A/Panama/2007/1999</t>
  </si>
  <si>
    <t>A/New York/55/2004</t>
  </si>
  <si>
    <t>A/Wisconsin/67/2005</t>
  </si>
  <si>
    <t>A/Uruguay/716/2007</t>
  </si>
  <si>
    <t>A/Perth/16/2009</t>
  </si>
  <si>
    <t>A/Victoria/361/2011</t>
  </si>
  <si>
    <t>A/Texas/50/2012</t>
  </si>
  <si>
    <t>A/Switzerland/9715293/2013</t>
  </si>
  <si>
    <t>A/Hong Kong/4801/2014</t>
  </si>
  <si>
    <t>A/Singapore/INFIMH-16-0019/2016</t>
  </si>
  <si>
    <t>A/Switzerland/8060/2017</t>
  </si>
  <si>
    <t>A/Kansas/14/2017</t>
  </si>
  <si>
    <t>A/South Australia/34/2019</t>
  </si>
  <si>
    <t>A/Hong Kong/2671/2019</t>
  </si>
  <si>
    <t xml:space="preserve">A/Hong Kong/45/2019 </t>
  </si>
  <si>
    <t>B/Wisconsin/01/2010</t>
  </si>
  <si>
    <t>B/Texas/06/2011</t>
  </si>
  <si>
    <t>B/Massachusetts/02/2012</t>
  </si>
  <si>
    <t>B/Washington/2/2019</t>
  </si>
  <si>
    <t>Vaccine Strain Fold Changes</t>
  </si>
  <si>
    <t>Vaccine Strain Log2 Fold Changes + Sum</t>
  </si>
  <si>
    <t>D0 - BR/18</t>
  </si>
  <si>
    <t>D28 - BR/18</t>
  </si>
  <si>
    <t>D0 - GD/19</t>
  </si>
  <si>
    <t>D28 - GD/19</t>
  </si>
  <si>
    <t>D0 - HI/19</t>
  </si>
  <si>
    <t>D28 - HI/19</t>
  </si>
  <si>
    <t>D0 - Switz/17</t>
  </si>
  <si>
    <t>D28 - Switz/17</t>
  </si>
  <si>
    <t>D0 - KS/17</t>
  </si>
  <si>
    <t>D28 - KS/17</t>
  </si>
  <si>
    <t>D0-SA/19</t>
  </si>
  <si>
    <t>D28-SA/19</t>
  </si>
  <si>
    <t>D0-HK/2671/19</t>
  </si>
  <si>
    <t>D28-HK/2671/19</t>
  </si>
  <si>
    <t>D0-HK/45/19</t>
  </si>
  <si>
    <t>D28-HK/45/19</t>
  </si>
  <si>
    <t>D0 - WA/19</t>
  </si>
  <si>
    <t>D28 - WA/19</t>
  </si>
  <si>
    <t>Phu/13 Fold</t>
  </si>
  <si>
    <t>Phu/13 Log2</t>
  </si>
  <si>
    <t>SUM Log2</t>
  </si>
  <si>
    <t>D0</t>
  </si>
  <si>
    <t>D28</t>
  </si>
  <si>
    <t>Log2 Fold</t>
  </si>
  <si>
    <t>% SP - D0</t>
  </si>
  <si>
    <t>% SP - D28</t>
  </si>
  <si>
    <t>% SC</t>
  </si>
  <si>
    <t>65+ HD**</t>
  </si>
  <si>
    <t>ALL</t>
  </si>
  <si>
    <t>-</t>
  </si>
  <si>
    <t>PH/13 Ferret Reference Serum</t>
  </si>
  <si>
    <t>PH/13</t>
  </si>
  <si>
    <t>Fold</t>
  </si>
  <si>
    <t>UGA5 (2020-21) HAIs</t>
  </si>
  <si>
    <t>UGA-ABRIS18-20200803EP</t>
  </si>
  <si>
    <t>UGA-AGuMa19-081720</t>
  </si>
  <si>
    <t>339 (3 ID's missing D28 at time of assay + 5 removed due to missed post-vaccination timepoint)</t>
  </si>
  <si>
    <t>2/26/21 - 3/1/21</t>
  </si>
  <si>
    <t>1/8/21 - 2/5/21</t>
  </si>
  <si>
    <t>1/25/21 - 2/15/21</t>
  </si>
  <si>
    <t>1/28/21 - 2/17/21</t>
  </si>
  <si>
    <t xml:space="preserve">Age Groups: </t>
  </si>
  <si>
    <t>Vaccine Strain</t>
  </si>
  <si>
    <t>Day # for Post-Vax</t>
  </si>
  <si>
    <t>Repeater?</t>
  </si>
  <si>
    <t>GD/19 Fold</t>
  </si>
  <si>
    <t>HK/19 Fold</t>
  </si>
  <si>
    <t>WA/19 Fold</t>
  </si>
  <si>
    <t>GD/19 Log2</t>
  </si>
  <si>
    <t>HK/19 Log2</t>
  </si>
  <si>
    <t>WA/19 Log2</t>
  </si>
  <si>
    <t>2x (UGA1, UGA4)</t>
  </si>
  <si>
    <t>UGA5/FLU4 Cohort</t>
  </si>
  <si>
    <t>A/Guangdong-Maonan/SWL1536/2019 (H1N1)</t>
  </si>
  <si>
    <t>A/Hong Kong/2671/2019 (H3N2)</t>
  </si>
  <si>
    <t>B/Phuket/3073/2013 (Yam)</t>
  </si>
  <si>
    <t>B/Washington/2/2019 (Vic)</t>
  </si>
  <si>
    <t>4x (UGA1-4)</t>
  </si>
  <si>
    <t>3x (UGA1-2, 4)</t>
  </si>
  <si>
    <t>Hispanic/Latino, White</t>
  </si>
  <si>
    <t>3x (UGA1-3)</t>
  </si>
  <si>
    <t>Black/African American, White</t>
  </si>
  <si>
    <t>3x (UGA1, 3-4)</t>
  </si>
  <si>
    <t>3x (UGA 1-3)</t>
  </si>
  <si>
    <t>2x (UGA2, 4)</t>
  </si>
  <si>
    <t>2x (UGA2, 3)</t>
  </si>
  <si>
    <t>3x (UGA2-4)</t>
  </si>
  <si>
    <t>1x (UGA2)</t>
  </si>
  <si>
    <t>1x (UGA4)</t>
  </si>
  <si>
    <t>2x (UGA3, 4)</t>
  </si>
  <si>
    <t>*1x (missed UGA4 D28)</t>
  </si>
  <si>
    <t>American Indian/Alaska Native, Hispanic</t>
  </si>
  <si>
    <t>White, Hispanic/Latino</t>
  </si>
  <si>
    <t>3x (FLU1-3)</t>
  </si>
  <si>
    <t>2x (FLU2-3)</t>
  </si>
  <si>
    <t>1x (FLU2)</t>
  </si>
  <si>
    <t>2x (FLU1-2)</t>
  </si>
  <si>
    <t>Asian, White</t>
  </si>
  <si>
    <t>1x (FLU3)</t>
  </si>
  <si>
    <t>BR/18 Ferret Reference Serum</t>
  </si>
  <si>
    <t>BR/18</t>
  </si>
  <si>
    <t>KS/17 Ferret Reference Serum</t>
  </si>
  <si>
    <t>KS/17</t>
  </si>
  <si>
    <t>WA/19 (+H1) Ferret Reference Serum</t>
  </si>
  <si>
    <t>WA/19 + H1</t>
  </si>
  <si>
    <t>Notes:</t>
  </si>
  <si>
    <t>3 ID's missing missing D28 at time of assay (288, 497, 526)</t>
  </si>
  <si>
    <t>Average HAI Titers of UGA5 (2020-21) Samples, by age</t>
  </si>
  <si>
    <t>4 ID's (50, 136, 497, 123C) missed D28 and were rescheduled for a D60 timepoint</t>
  </si>
  <si>
    <t>5 ID's (125, 419, 429, 445, 446) missed D28 and were withdrawn</t>
  </si>
  <si>
    <t>UGA5-539 previously FLU-008C</t>
  </si>
  <si>
    <t>UGA5-540 previously FLU-017C</t>
  </si>
  <si>
    <t>UGA5-542 previously FLU-040C</t>
  </si>
  <si>
    <t>UGA5-549 previously FLU-153C</t>
  </si>
  <si>
    <t>UGA5-555 previously FLU-136C</t>
  </si>
  <si>
    <t>Missed D28 visits that didn't return</t>
  </si>
  <si>
    <t>X</t>
  </si>
  <si>
    <t>D60-SARS</t>
  </si>
  <si>
    <t>D28-SARS</t>
  </si>
  <si>
    <t>D0-SARS</t>
  </si>
  <si>
    <t>Missed D28 visits</t>
  </si>
  <si>
    <t>ID (3)</t>
  </si>
  <si>
    <t>D28-PH/13 IgA</t>
  </si>
  <si>
    <t>D0-PH/13 IgA</t>
  </si>
  <si>
    <t>D28-WA/19 IgA</t>
  </si>
  <si>
    <t>D0-WA/19 IgA</t>
  </si>
  <si>
    <t>D28-CO/17 IgA</t>
  </si>
  <si>
    <t>D0-CO/17 IgA</t>
  </si>
  <si>
    <t>D28-HK/19 IgA</t>
  </si>
  <si>
    <t>D0-HK/19 IgA</t>
  </si>
  <si>
    <t>D28-KA/17 IgA</t>
  </si>
  <si>
    <t>D0-KA/17 IgA</t>
  </si>
  <si>
    <t>D28-SG/16 IgA</t>
  </si>
  <si>
    <t>D0-SG/16 IgA</t>
  </si>
  <si>
    <t>D28-GD/19 IgA</t>
  </si>
  <si>
    <t>D0-GD/19 IgA</t>
  </si>
  <si>
    <t>D28-BR/18 IgA</t>
  </si>
  <si>
    <t>D0-BR/18 IgA</t>
  </si>
  <si>
    <t>D28-MI/15 IgA</t>
  </si>
  <si>
    <t>D0-MI/15 IgA</t>
  </si>
  <si>
    <t>ID (2)</t>
  </si>
  <si>
    <t>D28-PH/13 IgG</t>
  </si>
  <si>
    <t>D0-PH/13 IgG</t>
  </si>
  <si>
    <t>D28-WA/19 IgG</t>
  </si>
  <si>
    <t>D0-WA/19 IgG</t>
  </si>
  <si>
    <t>D28-CO/17 IgG</t>
  </si>
  <si>
    <t>D0-CO/17 IgG</t>
  </si>
  <si>
    <t>D28-HK/19 IgG</t>
  </si>
  <si>
    <t>D0-HK/19 IgG</t>
  </si>
  <si>
    <t>D28-KA/17 IgG</t>
  </si>
  <si>
    <t>D0-KA/17 IgG</t>
  </si>
  <si>
    <t>D28-SG/16 IgG</t>
  </si>
  <si>
    <t>D0-SG/16 IgG</t>
  </si>
  <si>
    <t>D28-GD/19 IgG</t>
  </si>
  <si>
    <t>D0-GD/19 IgG</t>
  </si>
  <si>
    <t>D28-BR/18 IgG</t>
  </si>
  <si>
    <t>D0-BR/18 IgG</t>
  </si>
  <si>
    <t>D28-MI/15 IgG</t>
  </si>
  <si>
    <t>D0-MI/15 IgG</t>
  </si>
  <si>
    <t>A/Hong Kong/45/2019</t>
  </si>
  <si>
    <t>A/Singapore/-0019/2016</t>
  </si>
  <si>
    <t>SARS-CoV-2 RBD</t>
  </si>
  <si>
    <t xml:space="preserve">Viral rHA:   </t>
  </si>
  <si>
    <t>Age Groups:</t>
  </si>
  <si>
    <t xml:space="preserve">Protein Stock:   </t>
  </si>
  <si>
    <t>SARS-CoV-2 Scale (Darker = Higher)
&gt;1.139 = positive</t>
  </si>
  <si>
    <t>IgA Scale (Darker = Higher)</t>
  </si>
  <si>
    <t>Two fold-increase shown with red, italicized text)</t>
  </si>
  <si>
    <t>IgG Scale (Darker = Higher)</t>
  </si>
  <si>
    <t>339 (+5 removed due to missed post-vaccination timepoint)</t>
  </si>
  <si>
    <t>B/Yam IgA (ng/ml)</t>
  </si>
  <si>
    <t>B/Vic IgA (ng/ml)</t>
  </si>
  <si>
    <t>A/H3 IgA (ng/ml)</t>
  </si>
  <si>
    <t>A/H1 IgA (ng/ml)</t>
  </si>
  <si>
    <t>B/Yam IgG (ng/ml)</t>
  </si>
  <si>
    <t>B/Vic IgG (ng/ml)</t>
  </si>
  <si>
    <t>A/H3 IgG (ng/ml)</t>
  </si>
  <si>
    <t>A/H1 IgG (ng/ml)</t>
  </si>
  <si>
    <t>SARS-CoV-2 RBD (ug/mL)</t>
  </si>
  <si>
    <t>IgA ELISA</t>
  </si>
  <si>
    <t>IgG ELISA</t>
  </si>
  <si>
    <t>UGA5 (2020-21) ELISAs</t>
  </si>
  <si>
    <t>Prior study ID</t>
  </si>
  <si>
    <t>Date of D0</t>
  </si>
  <si>
    <t>Smoking History: Current Use</t>
  </si>
  <si>
    <t>Smoking History: Qty per day</t>
  </si>
  <si>
    <t>Smoking History: Ever  Use</t>
  </si>
  <si>
    <t>Smoking History: Past  Use</t>
  </si>
  <si>
    <t>Comorbidity 1</t>
  </si>
  <si>
    <t>Comorbidity 2</t>
  </si>
  <si>
    <t>Comorbidity 3</t>
  </si>
  <si>
    <t>Additional Comorbidities</t>
  </si>
  <si>
    <t>Height (cm)</t>
  </si>
  <si>
    <t>Weight (kg)</t>
  </si>
  <si>
    <t>N/A</t>
  </si>
  <si>
    <t>Hypertension</t>
  </si>
  <si>
    <t>High cholesterol</t>
  </si>
  <si>
    <t>HTN</t>
  </si>
  <si>
    <t>Depression</t>
  </si>
  <si>
    <t>1/2 pack a day</t>
  </si>
  <si>
    <t>Anxiety</t>
  </si>
  <si>
    <t>Arthritis</t>
  </si>
  <si>
    <t>Hypothyroid</t>
  </si>
  <si>
    <t>Acid Reflux</t>
  </si>
  <si>
    <t xml:space="preserve">DM II </t>
  </si>
  <si>
    <t>Hypothyroidism</t>
  </si>
  <si>
    <t>Hyperlipidemia</t>
  </si>
  <si>
    <t>ADD</t>
  </si>
  <si>
    <t>Osteoporosis</t>
  </si>
  <si>
    <t>High Cholesterol</t>
  </si>
  <si>
    <t>Bronchiectasis</t>
  </si>
  <si>
    <t>GERD</t>
  </si>
  <si>
    <t>anxiety</t>
  </si>
  <si>
    <t>BPH</t>
  </si>
  <si>
    <t>Asthma</t>
  </si>
  <si>
    <t>Bipolar</t>
  </si>
  <si>
    <t>PTSD</t>
  </si>
  <si>
    <t>1 pack daily</t>
  </si>
  <si>
    <t>ADHD</t>
  </si>
  <si>
    <t>ASTHMA</t>
  </si>
  <si>
    <t>Acne</t>
  </si>
  <si>
    <t>2020-2021 Flu Season Participants at UGA - detailed information collected by the CTRU -- Table 1 = Adults (UGA5), Table 2 = Teens (FLU4)</t>
  </si>
  <si>
    <t xml:space="preserve"> Table 1: UGA5 (2020-21) Adults Detailed Information</t>
  </si>
  <si>
    <t>UGA5-001</t>
  </si>
  <si>
    <t>UGA5-005</t>
  </si>
  <si>
    <t>UGA5-008</t>
  </si>
  <si>
    <t>UGA5-011</t>
  </si>
  <si>
    <t>UGA5-014</t>
  </si>
  <si>
    <t>UGA5-016</t>
  </si>
  <si>
    <t>UGA5-017</t>
  </si>
  <si>
    <t>UGA5-022</t>
  </si>
  <si>
    <t>UGA5-029</t>
  </si>
  <si>
    <t>UGA5-030</t>
  </si>
  <si>
    <t>UGA5-034</t>
  </si>
  <si>
    <t>UGA5-038</t>
  </si>
  <si>
    <t>UGA5-039</t>
  </si>
  <si>
    <t>UGA5-046</t>
  </si>
  <si>
    <t>UGA5-047</t>
  </si>
  <si>
    <t>UGA5-050</t>
  </si>
  <si>
    <t>UGA5-051</t>
  </si>
  <si>
    <t>UGA5-053</t>
  </si>
  <si>
    <t>UGA5-058</t>
  </si>
  <si>
    <t>UGA5-062</t>
  </si>
  <si>
    <t>UGA5-064</t>
  </si>
  <si>
    <t>UGA5-065</t>
  </si>
  <si>
    <t>UGA5-066</t>
  </si>
  <si>
    <t>UGA5-069</t>
  </si>
  <si>
    <t>UGA5-070</t>
  </si>
  <si>
    <t>UGA5-077</t>
  </si>
  <si>
    <t>UGA5-081</t>
  </si>
  <si>
    <t>UGA5-083</t>
  </si>
  <si>
    <t>UGA5-085</t>
  </si>
  <si>
    <t>UGA5-086</t>
  </si>
  <si>
    <t>UGA5-089</t>
  </si>
  <si>
    <t>UGA5-100</t>
  </si>
  <si>
    <t>UGA5-118</t>
  </si>
  <si>
    <t>UGA5-125</t>
  </si>
  <si>
    <t>UGA5-126</t>
  </si>
  <si>
    <t>UGA5-128</t>
  </si>
  <si>
    <t>UGA5-134</t>
  </si>
  <si>
    <t>UGA5-135</t>
  </si>
  <si>
    <t>UGA5-136</t>
  </si>
  <si>
    <t>UGA5-139</t>
  </si>
  <si>
    <t>UGA5-140</t>
  </si>
  <si>
    <t>UGA5-141</t>
  </si>
  <si>
    <t>UGA5-142</t>
  </si>
  <si>
    <t>UGA5-143</t>
  </si>
  <si>
    <t>UGA5-146</t>
  </si>
  <si>
    <t>UGA5-147</t>
  </si>
  <si>
    <t>UGA5-148</t>
  </si>
  <si>
    <t>UGA5-149</t>
  </si>
  <si>
    <t>UGA5-151</t>
  </si>
  <si>
    <t>UGA5-155</t>
  </si>
  <si>
    <t>UGA5-157</t>
  </si>
  <si>
    <t>UGA5-158</t>
  </si>
  <si>
    <t>UGA5-161</t>
  </si>
  <si>
    <t>UGA5-162</t>
  </si>
  <si>
    <t>UGA5-166</t>
  </si>
  <si>
    <t>UGA5-169</t>
  </si>
  <si>
    <t>UGA5-170</t>
  </si>
  <si>
    <t>UGA5-171</t>
  </si>
  <si>
    <t>UGA5-175</t>
  </si>
  <si>
    <t>UGA5-177</t>
  </si>
  <si>
    <t>UGA5-179</t>
  </si>
  <si>
    <t>UGA5-184</t>
  </si>
  <si>
    <t>UGA5-185</t>
  </si>
  <si>
    <t>UGA5-188</t>
  </si>
  <si>
    <t>UGA5-190</t>
  </si>
  <si>
    <t>UGA5-194</t>
  </si>
  <si>
    <t>UGA5-196</t>
  </si>
  <si>
    <t>UGA5-203</t>
  </si>
  <si>
    <t>UGA5-204</t>
  </si>
  <si>
    <t>UGA5-205</t>
  </si>
  <si>
    <t>UGA5-207</t>
  </si>
  <si>
    <t>UGA5-208</t>
  </si>
  <si>
    <t>UGA5-209</t>
  </si>
  <si>
    <t>UGA5-211</t>
  </si>
  <si>
    <t>UGA5-213</t>
  </si>
  <si>
    <t>UGA5-214</t>
  </si>
  <si>
    <t>UGA5-215</t>
  </si>
  <si>
    <t>UGA5-217</t>
  </si>
  <si>
    <t>UGA5-218</t>
  </si>
  <si>
    <t>UGA5-219</t>
  </si>
  <si>
    <t>UGA5-220</t>
  </si>
  <si>
    <t>UGA5-221</t>
  </si>
  <si>
    <t>UGA5-224</t>
  </si>
  <si>
    <t>UGA5-225</t>
  </si>
  <si>
    <t>UGA5-227</t>
  </si>
  <si>
    <t>UGA5-232</t>
  </si>
  <si>
    <t>UGA5-238</t>
  </si>
  <si>
    <t>UGA5-243</t>
  </si>
  <si>
    <t>UGA5-244</t>
  </si>
  <si>
    <t>UGA5-245</t>
  </si>
  <si>
    <t>UGA5-248</t>
  </si>
  <si>
    <t>UGA5-249</t>
  </si>
  <si>
    <t>UGA5-250</t>
  </si>
  <si>
    <t>UGA5-253</t>
  </si>
  <si>
    <t>UGA5-260</t>
  </si>
  <si>
    <t>UGA5-263</t>
  </si>
  <si>
    <t>UGA5-264</t>
  </si>
  <si>
    <t>UGA5-268</t>
  </si>
  <si>
    <t>UGA5-269</t>
  </si>
  <si>
    <t>UGA5-270</t>
  </si>
  <si>
    <t>UGA5-273</t>
  </si>
  <si>
    <t>UGA5-274</t>
  </si>
  <si>
    <t>UGA5-275</t>
  </si>
  <si>
    <t>UGA5-276</t>
  </si>
  <si>
    <t>UGA5-277</t>
  </si>
  <si>
    <t>UGA5-278</t>
  </si>
  <si>
    <t>UGA5-279</t>
  </si>
  <si>
    <t>UGA5-280</t>
  </si>
  <si>
    <t>UGA5-284</t>
  </si>
  <si>
    <t>UGA5-285</t>
  </si>
  <si>
    <t>UGA5-286</t>
  </si>
  <si>
    <t>UGA5-288</t>
  </si>
  <si>
    <t>UGA5-289</t>
  </si>
  <si>
    <t>UGA5-290</t>
  </si>
  <si>
    <t>UGA5-291</t>
  </si>
  <si>
    <t>UGA5-293</t>
  </si>
  <si>
    <t>UGA5-294</t>
  </si>
  <si>
    <t>UGA5-295</t>
  </si>
  <si>
    <t>UGA5-296</t>
  </si>
  <si>
    <t>UGA5-297</t>
  </si>
  <si>
    <t>UGA5-298</t>
  </si>
  <si>
    <t>UGA5-299</t>
  </si>
  <si>
    <t>UGA5-300</t>
  </si>
  <si>
    <t>UGA5-303</t>
  </si>
  <si>
    <t>UGA5-304</t>
  </si>
  <si>
    <t>UGA5-305</t>
  </si>
  <si>
    <t>UGA5-306</t>
  </si>
  <si>
    <t>UGA5-307</t>
  </si>
  <si>
    <t>UGA5-308</t>
  </si>
  <si>
    <t>UGA5-309</t>
  </si>
  <si>
    <t>UGA5-311</t>
  </si>
  <si>
    <t>UGA5-312</t>
  </si>
  <si>
    <t>UGA5-313</t>
  </si>
  <si>
    <t>UGA5-314</t>
  </si>
  <si>
    <t>UGA5-317</t>
  </si>
  <si>
    <t>UGA5-318</t>
  </si>
  <si>
    <t>UGA5-319</t>
  </si>
  <si>
    <t>UGA5-320</t>
  </si>
  <si>
    <t>UGA5-321</t>
  </si>
  <si>
    <t>UGA5-322</t>
  </si>
  <si>
    <t>UGA5-325</t>
  </si>
  <si>
    <t>UGA5-328</t>
  </si>
  <si>
    <t>UGA5-329</t>
  </si>
  <si>
    <t>UGA5-330</t>
  </si>
  <si>
    <t>UGA5-332</t>
  </si>
  <si>
    <t>UGA5-333</t>
  </si>
  <si>
    <t>UGA5-334</t>
  </si>
  <si>
    <t>UGA5-335</t>
  </si>
  <si>
    <t>UGA5-337</t>
  </si>
  <si>
    <t>UGA5-338</t>
  </si>
  <si>
    <t>UGA5-339</t>
  </si>
  <si>
    <t>UGA5-340</t>
  </si>
  <si>
    <t>UGA5-343</t>
  </si>
  <si>
    <t>UGA5-344</t>
  </si>
  <si>
    <t>UGA5-345</t>
  </si>
  <si>
    <t>UGA5-346</t>
  </si>
  <si>
    <t>UGA5-347</t>
  </si>
  <si>
    <t>UGA5-348</t>
  </si>
  <si>
    <t>UGA5-349</t>
  </si>
  <si>
    <t>UGA5-352</t>
  </si>
  <si>
    <t>UGA5-353</t>
  </si>
  <si>
    <t>UGA5-354</t>
  </si>
  <si>
    <t>UGA5-355</t>
  </si>
  <si>
    <t>UGA5-358</t>
  </si>
  <si>
    <t>UGA5-359</t>
  </si>
  <si>
    <t>UGA5-360</t>
  </si>
  <si>
    <t>UGA5-362</t>
  </si>
  <si>
    <t>UGA5-363</t>
  </si>
  <si>
    <t>UGA5-364</t>
  </si>
  <si>
    <t>UGA5-367</t>
  </si>
  <si>
    <t>UGA5-368</t>
  </si>
  <si>
    <t>UGA5-369</t>
  </si>
  <si>
    <t>UGA5-370</t>
  </si>
  <si>
    <t>UGA5-371</t>
  </si>
  <si>
    <t>UGA5-373</t>
  </si>
  <si>
    <t>UGA5-374</t>
  </si>
  <si>
    <t>UGA5-375</t>
  </si>
  <si>
    <t>UGA5-376</t>
  </si>
  <si>
    <t>UGA5-378</t>
  </si>
  <si>
    <t>UGA5-379</t>
  </si>
  <si>
    <t>UGA5-380</t>
  </si>
  <si>
    <t>UGA5-381</t>
  </si>
  <si>
    <t>UGA5-383</t>
  </si>
  <si>
    <t>UGA5-384</t>
  </si>
  <si>
    <t>UGA5-385</t>
  </si>
  <si>
    <t>UGA5-386</t>
  </si>
  <si>
    <t>UGA5-387</t>
  </si>
  <si>
    <t>UGA5-388</t>
  </si>
  <si>
    <t>UGA5-389</t>
  </si>
  <si>
    <t>UGA5-391</t>
  </si>
  <si>
    <t>UGA5-392</t>
  </si>
  <si>
    <t>UGA5-393</t>
  </si>
  <si>
    <t>UGA5-394</t>
  </si>
  <si>
    <t>UGA5-395</t>
  </si>
  <si>
    <t>UGA5-396</t>
  </si>
  <si>
    <t>UGA5-397</t>
  </si>
  <si>
    <t>UGA5-399</t>
  </si>
  <si>
    <t>UGA5-401</t>
  </si>
  <si>
    <t>UGA5-404</t>
  </si>
  <si>
    <t>UGA5-405</t>
  </si>
  <si>
    <t>UGA5-407</t>
  </si>
  <si>
    <t>UGA5-409</t>
  </si>
  <si>
    <t>UGA5-410</t>
  </si>
  <si>
    <t>UGA5-412</t>
  </si>
  <si>
    <t>UGA5-413</t>
  </si>
  <si>
    <t>UGA5-414</t>
  </si>
  <si>
    <t>UGA5-416</t>
  </si>
  <si>
    <t>UGA5-417</t>
  </si>
  <si>
    <t>UGA5-418</t>
  </si>
  <si>
    <t>UGA5-419</t>
  </si>
  <si>
    <t>UGA5-420</t>
  </si>
  <si>
    <t>UGA5-422</t>
  </si>
  <si>
    <t>UGA5-423</t>
  </si>
  <si>
    <t>UGA5-424</t>
  </si>
  <si>
    <t>UGA5-425</t>
  </si>
  <si>
    <t>UGA5-426</t>
  </si>
  <si>
    <t>UGA5-427</t>
  </si>
  <si>
    <t>UGA5-429</t>
  </si>
  <si>
    <t>UGA5-431</t>
  </si>
  <si>
    <t>UGA5-432</t>
  </si>
  <si>
    <t>UGA5-433</t>
  </si>
  <si>
    <t>UGA5-434</t>
  </si>
  <si>
    <t>UGA5-437</t>
  </si>
  <si>
    <t>UGA5-438</t>
  </si>
  <si>
    <t>UGA5-439</t>
  </si>
  <si>
    <t>UGA5-441</t>
  </si>
  <si>
    <t>UGA5-442</t>
  </si>
  <si>
    <t>UGA5-443</t>
  </si>
  <si>
    <t>UGA5-445</t>
  </si>
  <si>
    <t>UGA5-446</t>
  </si>
  <si>
    <t>UGA5-448</t>
  </si>
  <si>
    <t>UGA5-450</t>
  </si>
  <si>
    <t>UGA5-452</t>
  </si>
  <si>
    <t>UGA5-455</t>
  </si>
  <si>
    <t>UGA5-456</t>
  </si>
  <si>
    <t>UGA5-458</t>
  </si>
  <si>
    <t>UGA5-459</t>
  </si>
  <si>
    <t>UGA5-461</t>
  </si>
  <si>
    <t>UGA5-462</t>
  </si>
  <si>
    <t>UGA5-463</t>
  </si>
  <si>
    <t>UGA5-465</t>
  </si>
  <si>
    <t>UGA5-466</t>
  </si>
  <si>
    <t>UGA5-468</t>
  </si>
  <si>
    <t>UGA5-471</t>
  </si>
  <si>
    <t>UGA5-472</t>
  </si>
  <si>
    <t>UGA5-473</t>
  </si>
  <si>
    <t>UGA5-475</t>
  </si>
  <si>
    <t>UGA5-476</t>
  </si>
  <si>
    <t>UGA5-478</t>
  </si>
  <si>
    <t>UGA5-479</t>
  </si>
  <si>
    <t>UGA5-480</t>
  </si>
  <si>
    <t>UGA5-484</t>
  </si>
  <si>
    <t>UGA5-485</t>
  </si>
  <si>
    <t>UGA5-488</t>
  </si>
  <si>
    <t>UGA5-491</t>
  </si>
  <si>
    <t>UGA5-492</t>
  </si>
  <si>
    <t>UGA5-494</t>
  </si>
  <si>
    <t>UGA5-497</t>
  </si>
  <si>
    <t>UGA5-499</t>
  </si>
  <si>
    <t>UGA5-500</t>
  </si>
  <si>
    <t>UGA5-502</t>
  </si>
  <si>
    <t>UGA5-507</t>
  </si>
  <si>
    <t>UGA5-512</t>
  </si>
  <si>
    <t>UGA5-516</t>
  </si>
  <si>
    <t>UGA5-518</t>
  </si>
  <si>
    <t>UGA5-522</t>
  </si>
  <si>
    <t>UGA5-524</t>
  </si>
  <si>
    <t>UGA5-525</t>
  </si>
  <si>
    <t>UGA5-526</t>
  </si>
  <si>
    <t>UGA5-531</t>
  </si>
  <si>
    <t>UGA5-539</t>
  </si>
  <si>
    <t>UGA5-540</t>
  </si>
  <si>
    <t>UGA5-542</t>
  </si>
  <si>
    <t>UGA5-549</t>
  </si>
  <si>
    <t>UGA5-555</t>
  </si>
  <si>
    <t>Female</t>
  </si>
  <si>
    <t>Male</t>
  </si>
  <si>
    <t>No</t>
  </si>
  <si>
    <t>Yes</t>
  </si>
  <si>
    <t>3x's/ week</t>
  </si>
  <si>
    <t xml:space="preserve">3/4 PACK DAILY FOR 3 YEARS </t>
  </si>
  <si>
    <t>2 cigars daily, or pipe.</t>
  </si>
  <si>
    <t xml:space="preserve">1/2 PACK A DAY </t>
  </si>
  <si>
    <t>3 CIGARETTES DAILY</t>
  </si>
  <si>
    <t xml:space="preserve">cigarettes: 1 pack p/ day for 10 yrs. </t>
  </si>
  <si>
    <t xml:space="preserve">1 PACK A DAY FOR 30 YEARS </t>
  </si>
  <si>
    <t xml:space="preserve">ONCE WEEKLY, FOR A FEW MONTHS </t>
  </si>
  <si>
    <t xml:space="preserve">5-8 CIGARETTES FOR 6-7 YEARS </t>
  </si>
  <si>
    <t>Smokes 2-3 cigs/day x 2.3 years</t>
  </si>
  <si>
    <t xml:space="preserve">OCC WHEN DRINKING </t>
  </si>
  <si>
    <t>Smokes one 'black and mild' per day x 25 years</t>
  </si>
  <si>
    <t>Has been using chewing tobacco for 4 years</t>
  </si>
  <si>
    <t>2 packs daily</t>
  </si>
  <si>
    <t>Smokes 1/4 pack a day</t>
  </si>
  <si>
    <t xml:space="preserve">SOCIALLY </t>
  </si>
  <si>
    <t>3-4 cigarettes daily for 18 years</t>
  </si>
  <si>
    <t xml:space="preserve">Vape 'a couple of times a day' x several months. </t>
  </si>
  <si>
    <t>5 Cigarettes daily</t>
  </si>
  <si>
    <t xml:space="preserve">SMOKER AT AGE 15 STOPPED SMOKING 3 YEARS  AGO, AVERAGE 1/2 Pack a day </t>
  </si>
  <si>
    <t xml:space="preserve">Participants reports half a pack of cigarettes' in her lifetime. </t>
  </si>
  <si>
    <t xml:space="preserve">SMOKER AT AGE 18, STOPPED IN 2004, SMOKED 1 PACK A DAY </t>
  </si>
  <si>
    <t xml:space="preserve">As a teenager and/or college participant reports social smoking.  Then her grandfather was dx with emphysema, so she immediately stopped. Participant reports never smoked again. </t>
  </si>
  <si>
    <t>Smoked as a teenager</t>
  </si>
  <si>
    <t xml:space="preserve">Participants reports social smoking in college. </t>
  </si>
  <si>
    <t>TRIED IN COLLEGE</t>
  </si>
  <si>
    <t>Smoked from age 16 until age 26, 5-10 cigarettes daily. Off-and -on smoked until 1994.</t>
  </si>
  <si>
    <t xml:space="preserve">Quit 8 years ago. 1 pack/day- for 10 years. </t>
  </si>
  <si>
    <t xml:space="preserve">4 years, cigarette daily </t>
  </si>
  <si>
    <t>Brief smoking history of cigarettes while in college</t>
  </si>
  <si>
    <t>Social smoking as a younger adult. Stopped 45 years ago.</t>
  </si>
  <si>
    <t>Smoked cigarettes as a young adult. Stopped in 1990.</t>
  </si>
  <si>
    <t xml:space="preserve">1 cigarette in late 20's and had a horrible experience and has never smoked again. </t>
  </si>
  <si>
    <t xml:space="preserve">Smoked 1/pack a day for 19. Quit Nov 7, 1987. </t>
  </si>
  <si>
    <t xml:space="preserve">18-20 SOCIAL SMOKER </t>
  </si>
  <si>
    <t xml:space="preserve">Quit 40 years ago. Smoked 1/2 ppd for 15 years. </t>
  </si>
  <si>
    <t xml:space="preserve">SMOKER FOR 10 YEARS, SMOKED 10 CIG A DAY </t>
  </si>
  <si>
    <t xml:space="preserve">Quit 10 years ago. Social smoker for 4 years. </t>
  </si>
  <si>
    <t>Smoke cigarettes from age 18 to 35. Stopped smoking 2014.</t>
  </si>
  <si>
    <t xml:space="preserve">Quit 18 years ago. 3-4 cigarettes per day for 5 years. </t>
  </si>
  <si>
    <t>ONCE A WEEK WHILE IN COLLEGE FOR 2 YEARS</t>
  </si>
  <si>
    <t>Social smoker 50+ years ago</t>
  </si>
  <si>
    <t>SMOKER IN HIGH SCHOOL,  SMOKER FOR APPROX 12 YEARS</t>
  </si>
  <si>
    <t xml:space="preserve">Participant reports smoking as a teenager. Participant reports smoking 1 ppd. Participant reports smoking for about ten years. </t>
  </si>
  <si>
    <t xml:space="preserve">participant was a social smoker while in college. </t>
  </si>
  <si>
    <t xml:space="preserve">SMOKER FOR 23 YEARS, 1 PACK A DAY </t>
  </si>
  <si>
    <t>Smoked cigarettes for 30 years and quit 8 years ago.</t>
  </si>
  <si>
    <t>VAPER 4 YEARS AGO FOR 6 MONTHS AGO, SMOKER INTERMITTENT FROM AGE 12-37</t>
  </si>
  <si>
    <t>Quit 20 years ago. 1/2 PPD hx for 10 years.</t>
  </si>
  <si>
    <t xml:space="preserve">smoker from age 19 until 1987,  smoked 10 cigarettes a day </t>
  </si>
  <si>
    <t>SMOKE FROM AGE 20-46, APPROX 2 PACKS A DAY</t>
  </si>
  <si>
    <t>Quit 27 years ago. Smoked less than 1/2 pack per day x 10 years</t>
  </si>
  <si>
    <t>Quit 20 years ago. Smoked 5 cigarettes per day x 5 years</t>
  </si>
  <si>
    <t>STOPPED SMOKING 45 YEARS AGO, SMOKED 5 CIGARETTES A DAY FROM AGE 20-25</t>
  </si>
  <si>
    <t>Social smoking in college</t>
  </si>
  <si>
    <t>Cigarettes 'a long time ago'</t>
  </si>
  <si>
    <t xml:space="preserve">Participants smoked less than one ppd for 15 years. </t>
  </si>
  <si>
    <t>SMOKER FOR 15YEARS, STOPPED AT AGE 35,  APPROX 1/2 PACK SMOKER A DAY</t>
  </si>
  <si>
    <t>smoker for 35 years stopped in 2010</t>
  </si>
  <si>
    <t xml:space="preserve">PARTICIPANT REPORTS SMOKING 1 OR 2 CIGARETTES A WEEK FOR ABOUT 2 YEARS. PARTICIPANT REPORTS AT LEAST 50 YEARS. </t>
  </si>
  <si>
    <t>Smoked pack a day, quit 2000.</t>
  </si>
  <si>
    <t xml:space="preserve">40 YEARS SMOKER FOR 3/4 PACK DAILY </t>
  </si>
  <si>
    <t xml:space="preserve">Smoked 1/2 ppd x 4 years. Quit 25 years ago. </t>
  </si>
  <si>
    <t>Smoked cigarettes for over 30 years, stopped 8-10 years ago.</t>
  </si>
  <si>
    <t xml:space="preserve">Participant reports stopped using tobacco products. </t>
  </si>
  <si>
    <t>Participant reports smoking from 15 1/2 yrs to 31 yrs old. Participants repots smoking about 2 1/2 p/ day .</t>
  </si>
  <si>
    <t xml:space="preserve">COLLEGE SOCIAL SMOKER, SMOKER A FEW YEARS AFTER COLLEGE, FEW CIGARETTES A DAILY THEN STOPPED </t>
  </si>
  <si>
    <t xml:space="preserve">1/2 PACK A DAY SMOKER FOR 10 YEARS, STOPPED 6-7 YEARS AGO </t>
  </si>
  <si>
    <t>Participant reports smoking in college about one pack a week for about 3 to 5 years.</t>
  </si>
  <si>
    <t xml:space="preserve">Cigarettes, stopped 4-6 years ago. </t>
  </si>
  <si>
    <t>participant reports smoking for 10 years. participant reports less than half pack per day. participant reports stopped smoking in 2003.</t>
  </si>
  <si>
    <t xml:space="preserve">0.5 pack/year x 20 years. Quit 4-5 years ago. </t>
  </si>
  <si>
    <t xml:space="preserve">SMOKER 1 PK FOR EVERY 3 DAYS FOR 20 YEARS. STOPPED  3  YEARS AGO </t>
  </si>
  <si>
    <t>CIGARETTES, SMOKED 1.5 PACKS DAILY FOR 10 YEARS, STOPPED 3.5 YEARS AGO.</t>
  </si>
  <si>
    <t>Smoked cigars 'a long time ago'</t>
  </si>
  <si>
    <t xml:space="preserve">SMOKER FROM AGE 15-30 1/2 PACK A DAY </t>
  </si>
  <si>
    <t xml:space="preserve">SMOKER AT AGE 25 FOR A COUPLE OF YEARS, SIGNIFICANT AMOUNT OF EXPOSURE TO SECOND HAND SMOKE </t>
  </si>
  <si>
    <t>Rarely smoked cigarettes as a teenager</t>
  </si>
  <si>
    <t>SOCIAL SMOKER. QUIT 20-30 YEARS AGO</t>
  </si>
  <si>
    <t xml:space="preserve">Quit 1 year ago. Smoked 1/2 ppd x 7years. </t>
  </si>
  <si>
    <t xml:space="preserve">participant reports smoking 1 pack of cigarettes over a two week period. participant reports social smoking for one year. participant reports stopped smoking six years ago. </t>
  </si>
  <si>
    <t>1 PACK A DAY SMOKER, STARTED AT AGE 16,  STOPPED SMOKING IN 1983</t>
  </si>
  <si>
    <t xml:space="preserve">3-4 YEAR SMOKER 1 PK A DAY 40 YEARS AGO </t>
  </si>
  <si>
    <t xml:space="preserve">Quit 2.5 years. Smoked 5 cigarettes' per day for 15 years. </t>
  </si>
  <si>
    <t xml:space="preserve">1 pack a day a smoker at age 24-30 </t>
  </si>
  <si>
    <t xml:space="preserve">Participant reports stopped smoking using Tobacco products two years ago. Two years of e-cigarettes. 12 years of cigarettes 1 ppd. </t>
  </si>
  <si>
    <t xml:space="preserve">participant reports smoking occasionally (less than one cigarettes' p/ week). participant reports social smoking for less than one year. participants reports no smoking within the last four months. </t>
  </si>
  <si>
    <t xml:space="preserve">1 ppd hx x 20 years. Quit 6 years ago. </t>
  </si>
  <si>
    <t>Chronic Back Pain</t>
  </si>
  <si>
    <t>depression</t>
  </si>
  <si>
    <t>PULMONARY/CARDIAC DISEASE</t>
  </si>
  <si>
    <t>SLEEP APNEA</t>
  </si>
  <si>
    <t>DM II</t>
  </si>
  <si>
    <t>hypertension</t>
  </si>
  <si>
    <t>HYPERTENSION</t>
  </si>
  <si>
    <t>Diabetic II</t>
  </si>
  <si>
    <t>TURP SURGERY</t>
  </si>
  <si>
    <t xml:space="preserve">Drop foot </t>
  </si>
  <si>
    <t>Enlarged prostate</t>
  </si>
  <si>
    <t xml:space="preserve">PTSD / Depression </t>
  </si>
  <si>
    <t>HIgh cholesterol</t>
  </si>
  <si>
    <t>BACK  PAIN</t>
  </si>
  <si>
    <t>TYPE 2 DM</t>
  </si>
  <si>
    <t>ALLERGY-INDUCED ASTHMA</t>
  </si>
  <si>
    <t>SPONDYLOSIS</t>
  </si>
  <si>
    <t xml:space="preserve">HYPOTHYROID </t>
  </si>
  <si>
    <t>CLUSTER HEADACHES</t>
  </si>
  <si>
    <t>seasonal allergies</t>
  </si>
  <si>
    <t>A-FIB</t>
  </si>
  <si>
    <t>HYPOTHYROIDISM</t>
  </si>
  <si>
    <t>ACID REFLUX</t>
  </si>
  <si>
    <t xml:space="preserve">hypertension </t>
  </si>
  <si>
    <t>HEART BYPASS AT 56</t>
  </si>
  <si>
    <t>AFIB</t>
  </si>
  <si>
    <t>DM Type 2</t>
  </si>
  <si>
    <t>HIGH CHOLESTEROL</t>
  </si>
  <si>
    <t>ANXIETY</t>
  </si>
  <si>
    <t>DEPRESSION</t>
  </si>
  <si>
    <t>Diabetes II</t>
  </si>
  <si>
    <t>LLE EDEMA</t>
  </si>
  <si>
    <t>PALPATATIONS</t>
  </si>
  <si>
    <t>double mastectomy 10 yrs ago lymph nodes removed on right side only</t>
  </si>
  <si>
    <t>DEPRESSION/ANXIETY</t>
  </si>
  <si>
    <t>TONSILLITIS</t>
  </si>
  <si>
    <t>PULMONARY FIBROSIS</t>
  </si>
  <si>
    <t>Atrial Firbrilation</t>
  </si>
  <si>
    <t>Seizures</t>
  </si>
  <si>
    <t>Rosacia</t>
  </si>
  <si>
    <t>HYPOTHYRIOD</t>
  </si>
  <si>
    <t>Osteoarthritis</t>
  </si>
  <si>
    <t>Chronic pain</t>
  </si>
  <si>
    <t>CHRONIC COUGH</t>
  </si>
  <si>
    <t>asthma (childhood)</t>
  </si>
  <si>
    <t>TIA/ 2013</t>
  </si>
  <si>
    <t>high cholesterol</t>
  </si>
  <si>
    <t>HYPERLIPIDEMIA</t>
  </si>
  <si>
    <t>Pacemaker</t>
  </si>
  <si>
    <t>HX OF SKIN CANCER</t>
  </si>
  <si>
    <t>Hyerlipidemia</t>
  </si>
  <si>
    <t>HYPERLIPIEMA</t>
  </si>
  <si>
    <t xml:space="preserve">MITRAL VALVE REPAIR </t>
  </si>
  <si>
    <t>Schizophrenia</t>
  </si>
  <si>
    <t>Chronic leukopenia</t>
  </si>
  <si>
    <t>Breast Cancer</t>
  </si>
  <si>
    <t>BORDERLINE HTN</t>
  </si>
  <si>
    <t>IBS</t>
  </si>
  <si>
    <t>TIA</t>
  </si>
  <si>
    <t xml:space="preserve">HEART BYPASS SURGERY </t>
  </si>
  <si>
    <t>MENOPAUSE</t>
  </si>
  <si>
    <t xml:space="preserve">ENLARGED BLADDER </t>
  </si>
  <si>
    <t>Stage III chronic kidney disease</t>
  </si>
  <si>
    <t>Neuropathy</t>
  </si>
  <si>
    <t>SEASONAL ALLERGIES</t>
  </si>
  <si>
    <t>ATRIAL FIB</t>
  </si>
  <si>
    <t>Sleep apnea</t>
  </si>
  <si>
    <t>Gastroparesis</t>
  </si>
  <si>
    <t>Generalized anxiety</t>
  </si>
  <si>
    <t>adhd</t>
  </si>
  <si>
    <t>GOUT</t>
  </si>
  <si>
    <t>Macular degeneration</t>
  </si>
  <si>
    <t>CVA</t>
  </si>
  <si>
    <t>Bi-polar</t>
  </si>
  <si>
    <t>TYPE 2 DM, HX OF AFIB</t>
  </si>
  <si>
    <t xml:space="preserve">Hypothyroidism, right brain aneurysm in 1992, Left hemiparesis post right brain aneurysm and requires assistive device for ambulation </t>
  </si>
  <si>
    <t>Depression, High cholesterol, Osteogenesis imperfecta</t>
  </si>
  <si>
    <t>Stage III kidney disease</t>
  </si>
  <si>
    <t>Vaccine last season (fall 2019-spring 2020)</t>
  </si>
  <si>
    <t>Vaccine 2 seasons ago (fall 2018-spring 2019)</t>
  </si>
  <si>
    <t>Vaccine 3 seasons ago (fall 2017-spring 2018)</t>
  </si>
  <si>
    <t>Unknown</t>
  </si>
  <si>
    <t>Has the participant had any influenza or COVID-19 symptoms over the past year?</t>
  </si>
  <si>
    <t>Describe flu-like or COVID-like symptoms experienced</t>
  </si>
  <si>
    <t>Start date of symptoms (or approximate)</t>
  </si>
  <si>
    <t>End date of symptoms (or approximate)</t>
  </si>
  <si>
    <t>Viral - Nasal swab</t>
  </si>
  <si>
    <t>Antibody</t>
  </si>
  <si>
    <t>Viral - Saliva</t>
  </si>
  <si>
    <t>Has participant been tested for COVID-19? If so, what test?</t>
  </si>
  <si>
    <t>Date of COVID viral test (or approximate)</t>
  </si>
  <si>
    <t>Positive</t>
  </si>
  <si>
    <t>Negative</t>
  </si>
  <si>
    <t>COVID viral test result:</t>
  </si>
  <si>
    <t>Date of COVID antibody test (or approximate)</t>
  </si>
  <si>
    <t>COVID antibody test result</t>
  </si>
  <si>
    <t>Has the participant been tested for influenza in the past year?</t>
  </si>
  <si>
    <t xml:space="preserve">Date of flu test (or approximate): </t>
  </si>
  <si>
    <t>Result of flu test:</t>
  </si>
  <si>
    <t>B Positive</t>
  </si>
  <si>
    <t>A Positive</t>
  </si>
  <si>
    <t>Standard</t>
  </si>
  <si>
    <t>High-dose</t>
  </si>
  <si>
    <t>Date of D7</t>
  </si>
  <si>
    <t>Date of D28</t>
  </si>
  <si>
    <t>Date of D60</t>
  </si>
  <si>
    <t xml:space="preserve">COUGH AND SORE THROAT AFTER TRAVEL IN FEBRUARY </t>
  </si>
  <si>
    <t xml:space="preserve">PARTICIPANT HAD A FEW HOURS OF SEVERE CHILLS FOR LESS THAN 12 HOURS IN JANUARY </t>
  </si>
  <si>
    <t xml:space="preserve">FLU B IN MARCH, DIFFICULTY BREATHING, FEVER, FATIGUE </t>
  </si>
  <si>
    <t>FIRST 2 WEEK IN NOVEMBER 2019 HE HAD ACUTE BRONCHITIS, OUT OF WORK FOR 2 WEEKS, UNCONTROLLABLE COUGHING, FEVER, SEVERE SHORTNESS OF BREATH</t>
  </si>
  <si>
    <t>Pneumonia in February</t>
  </si>
  <si>
    <t xml:space="preserve">IN FEB 2020 IF HAD UPPER RESP INFECTION THAT LAST 3 WEEKS </t>
  </si>
  <si>
    <t xml:space="preserve">Jan 2020 had respiratory infection, treated with steroid and abx. </t>
  </si>
  <si>
    <t>Sinus infection in March 2020</t>
  </si>
  <si>
    <t>Fever, nausea, body aches</t>
  </si>
  <si>
    <t>NASAL CONGESTION, STOMACH VIRUS, FEVER, PT HAD TO RECEIVE IV FLUIDS, FATIGUE</t>
  </si>
  <si>
    <t>VIRAL INFECTION, NEGATIVE FOR FLU OR STREP. FEVER, COUGH, CONGESTION.</t>
  </si>
  <si>
    <t xml:space="preserve">Participant reports she had a virus of undetermined origin in 1/2020. Participant reports negative to flu swab 1/2020. Participant reports coughing, congestion, GI (diarrhea), general malaise. </t>
  </si>
  <si>
    <t>January 2020- sore throat, dyspnea. Dx with 'bronchial infection'</t>
  </si>
  <si>
    <t>Cold-like symptoms for 4 days, fever.</t>
  </si>
  <si>
    <t xml:space="preserve">Low grade fever, n/v/d x 2 days. </t>
  </si>
  <si>
    <t xml:space="preserve">In December of 2019 she was on a cruise ship in Europe. She was sick for 3 weeks. She was not diagnosed with flu. Her symptoms included: fever, weakness, and chest congestion. </t>
  </si>
  <si>
    <t>Cough in December 2019, tested negative for strep and flu.    Cough and runny nose at the beginning of September 2020, tested negative for COVID.</t>
  </si>
  <si>
    <t xml:space="preserve">Lost sense of taste and smell. Still does not have sense of smell back. </t>
  </si>
  <si>
    <t xml:space="preserve">JAN 2020 , FEVER, SINUS CONGESTION, COUGH </t>
  </si>
  <si>
    <t xml:space="preserve">January 10, 2020- cough and fever. </t>
  </si>
  <si>
    <t xml:space="preserve">3 WEEKS AGO HE HAD 24 HOURS OF CHILLS, MD RULED AS A VIRUS BUT NOT COVID </t>
  </si>
  <si>
    <t>12/2019- cough and shortness of breath  01/2020-  awoke with abdominal cramping, chills, fatigue, nausea/vomiting</t>
  </si>
  <si>
    <t>Sinus congestion, runny nose, achy</t>
  </si>
  <si>
    <t>COVID - pneumonia, aches, shivers, cough, malaise, fatigue.</t>
  </si>
  <si>
    <t>SORE THROAT, FEVER X 2 DAYS</t>
  </si>
  <si>
    <t>February 2020: SOB, fever, cough</t>
  </si>
  <si>
    <t>Low-grade fever, congestion (mild)</t>
  </si>
  <si>
    <t>Late January- fever, cough, body aches x approx 3 days.</t>
  </si>
  <si>
    <t xml:space="preserve">INITIALLY LOST TASTE AND SMELL, HAD A COUGH, BODY ACHES, DIARRHEA, AND FATIGUE. THEN SHE WAS HOSPITALIZED FOR 6 DAYS, PLACE ON O2, PT HAD PNA, WEAKNESS, FEVER </t>
  </si>
  <si>
    <t xml:space="preserve">JAN 2020 SORE THROAT, HEADACHE, SNEEZING, JOINT PAIN </t>
  </si>
  <si>
    <t>Loss of taste and smell, fatigue</t>
  </si>
  <si>
    <t>Fever, headache, congestion, cough, dizzy</t>
  </si>
  <si>
    <t xml:space="preserve">LOST TASTE AND SMELL, CONGESTION, FATIGUE, WHEN TESTED ON JULY 11 COVID TEST WAS NEG, RE TESTED IN AUGUST AS A SURVEILLANCE WITH NO SYMPTOMS IN MID AUGUST AND THE VIRAL TEST WAS POSITIVE. </t>
  </si>
  <si>
    <t>Vomiting and general malaise. Was tested for flu.</t>
  </si>
  <si>
    <t xml:space="preserve">PARTICIPANT REPORTS FATIGUE. </t>
  </si>
  <si>
    <t xml:space="preserve">participants reports positive COVID-19. Participants reports, H/A, low grade fever for one day, loss of taste and smell for 3 days and, cough and SOB for almost one month.  </t>
  </si>
  <si>
    <t>Loss of smell/taste, body aches, and lethargy</t>
  </si>
  <si>
    <t>Tiredness and aching</t>
  </si>
  <si>
    <t>Bronchitis in January (unidentified flu strain)</t>
  </si>
  <si>
    <t>Fatigue, loss of taste, muscle soreness, cough</t>
  </si>
  <si>
    <t>FEVER, COUGH, SHORTNESS OF BREATH, TESTED POSITIVE FOR STREP, FATHER HAD TRAVELED TO ITALY AND CAME HOME SICK</t>
  </si>
  <si>
    <t xml:space="preserve">STREP IN FEB /SORE THROAT </t>
  </si>
  <si>
    <t>D0 &gt; D7: Has participant had any recent illnesses since last visit?</t>
  </si>
  <si>
    <t xml:space="preserve">Yes: C/O BODY ACHES AND RT HAND PAIN FOR 2 DAYS AFTER INJECTION </t>
  </si>
  <si>
    <t xml:space="preserve">Yes: c/o sinus congestion in the past 2 days </t>
  </si>
  <si>
    <t>D0 &gt; D7: Does the participant have any other new physician-diagnosed medical conditions or other changes in health since the last visit?</t>
  </si>
  <si>
    <t>Yes: Urinary tract infection</t>
  </si>
  <si>
    <t>Yes: low oxygen levels at physical</t>
  </si>
  <si>
    <t>Yes: gallstones</t>
  </si>
  <si>
    <t>Yes: difficult sleeping, prescribed a sleeping medication which they did not tolerate well ; instructed to discontinue by MD</t>
  </si>
  <si>
    <t>D0 &gt; D7: Has the participant had any influenza or COVID-19 symptoms since the last visit?</t>
  </si>
  <si>
    <t xml:space="preserve">Yes: c/o headache for 24 hours after receiving immunization </t>
  </si>
  <si>
    <t>D0 &gt; D7: Has participant been tested for COVID-19 since the last visit?</t>
  </si>
  <si>
    <t>D0 &gt; D7: COVID viral test result</t>
  </si>
  <si>
    <t>D0 &gt; D7: Date of COVID test (or approximate)</t>
  </si>
  <si>
    <t>Returned 12/4/20 for blood draw for PBMC (processing error)</t>
  </si>
  <si>
    <t>Yes: Experienced cold symptoms after D7. Tested negative for COVID.</t>
  </si>
  <si>
    <t>Yes: elevated temp for three days, mild fatigue, and general body aches and pains</t>
  </si>
  <si>
    <t>Yes: Fever, kidney stones</t>
  </si>
  <si>
    <t>Yes: Participant reports feeling sick and fatigued on 10/4/20 along with swelling, a rash, and severe pain to touch on left side of face, could not chew or swallow. Hospitalized and treated with several different antibiotics and one antiviral via IV. Diagnosed with shingles, prescribed an antiviral and steroid.</t>
  </si>
  <si>
    <t>Yes: COVID</t>
  </si>
  <si>
    <t>Yes: Hypertension</t>
  </si>
  <si>
    <t xml:space="preserve">Yes: allergic skin reaction to household disinfectant    </t>
  </si>
  <si>
    <t>Yes: received 2nd Shingles vaccine on 10/8/20</t>
  </si>
  <si>
    <t>Yes: PCOS</t>
  </si>
  <si>
    <t>Yes: Posterior Vitreous Detachment (PVD)</t>
  </si>
  <si>
    <t>Yes: Antibiotic for UTI</t>
  </si>
  <si>
    <t>Yes: Shingles (antiviral and steroid meds)</t>
  </si>
  <si>
    <t>Yes: elevated temp for three days, mild fatigue, and general body aches and pains.</t>
  </si>
  <si>
    <t>Yes: Fever</t>
  </si>
  <si>
    <t>Yes: Body aches, headache, sinus pressure/congestion, lost taste and smell</t>
  </si>
  <si>
    <t>D7 &gt; D28/D60: Has participant had any recent illnesses since last visit?</t>
  </si>
  <si>
    <t>D7 &gt; D28/D60: Does the participant have any other new physician-diagnosed medical conditions or other changes in health since the last visit?</t>
  </si>
  <si>
    <t>D7 &gt; D28/D60: Has the participant had any influenza or COVID-19 symptoms since the last visit?</t>
  </si>
  <si>
    <t>D7 &gt; D28/D60: Has participant been tested for COVID-19 since the last visit?</t>
  </si>
  <si>
    <t>D7 &gt; D28/D60: Date of COVID test (or approximate)</t>
  </si>
  <si>
    <t>D7 &gt; D28/D60: COVID viral test result</t>
  </si>
  <si>
    <t>Yes: Fatigue, h/a, cough, n/v/d, body aches, loss of taste and smell</t>
  </si>
  <si>
    <t>Yes: Fever and body aches x 2 days</t>
  </si>
  <si>
    <t>Yes: Skin infection from D28-D60</t>
  </si>
  <si>
    <t>Yes: from D28-D60 - cough, low grade fever, muscle aches, fatigue</t>
  </si>
  <si>
    <t>10/5/2020 &amp; 11/5/2020</t>
  </si>
  <si>
    <t>Black or African American</t>
  </si>
  <si>
    <t>Hispanic or Latino</t>
  </si>
  <si>
    <t>Black or African American, White</t>
  </si>
  <si>
    <t>Other</t>
  </si>
  <si>
    <t>American Indian/Alaska Native, Hispanic or Latino</t>
  </si>
  <si>
    <t xml:space="preserve"> Table 2: FLU4 (2020-21) Teens Detailed Information</t>
  </si>
  <si>
    <t>FLU4-004C</t>
  </si>
  <si>
    <t>FLU4-009C</t>
  </si>
  <si>
    <t>FLU4-020C</t>
  </si>
  <si>
    <t>FLU4-023C</t>
  </si>
  <si>
    <t>FLU4-028C</t>
  </si>
  <si>
    <t>FLU4-032C</t>
  </si>
  <si>
    <t>FLU4-035C</t>
  </si>
  <si>
    <t>FLU4-037C</t>
  </si>
  <si>
    <t>FLU4-038C</t>
  </si>
  <si>
    <t>FLU4-039C</t>
  </si>
  <si>
    <t>FLU4-041C</t>
  </si>
  <si>
    <t>FLU4-042C</t>
  </si>
  <si>
    <t>FLU4-045C</t>
  </si>
  <si>
    <t>FLU4-046C</t>
  </si>
  <si>
    <t>FLU4-052C</t>
  </si>
  <si>
    <t>FLU4-053C</t>
  </si>
  <si>
    <t>FLU4-054C</t>
  </si>
  <si>
    <t>FLU4-056C</t>
  </si>
  <si>
    <t>FLU4-061C</t>
  </si>
  <si>
    <t>FLU4-069C</t>
  </si>
  <si>
    <t>FLU4-081C</t>
  </si>
  <si>
    <t>FLU4-090C</t>
  </si>
  <si>
    <t>FLU4-093C</t>
  </si>
  <si>
    <t>FLU4-094C</t>
  </si>
  <si>
    <t>FLU4-097C</t>
  </si>
  <si>
    <t>FLU4-099C</t>
  </si>
  <si>
    <t>FLU4-103C</t>
  </si>
  <si>
    <t>FLU4-105C</t>
  </si>
  <si>
    <t>FLU4-112C</t>
  </si>
  <si>
    <t>FLU4-115C</t>
  </si>
  <si>
    <t>FLU4-116C</t>
  </si>
  <si>
    <t>FLU4-118C</t>
  </si>
  <si>
    <t>FLU4-119C</t>
  </si>
  <si>
    <t>FLU4-120C</t>
  </si>
  <si>
    <t>FLU4-123C</t>
  </si>
  <si>
    <t>FLU4-125C</t>
  </si>
  <si>
    <t>FLU4-127C</t>
  </si>
  <si>
    <t>FLU4-130C</t>
  </si>
  <si>
    <t>FLU4-133C</t>
  </si>
  <si>
    <t>FLU4-134C</t>
  </si>
  <si>
    <t>FLU4-137C</t>
  </si>
  <si>
    <t>FLU4-141C</t>
  </si>
  <si>
    <t>FLU4-142C</t>
  </si>
  <si>
    <t>FLU4-143C</t>
  </si>
  <si>
    <t>FLU4-145C</t>
  </si>
  <si>
    <t>FLU4-155C</t>
  </si>
  <si>
    <t>FLU4-157C</t>
  </si>
  <si>
    <t>FLU4-158C</t>
  </si>
  <si>
    <t>FLU4-161C</t>
  </si>
  <si>
    <t>FLU4-163C</t>
  </si>
  <si>
    <t>FLU4-165C</t>
  </si>
  <si>
    <t>FLU4-167C</t>
  </si>
  <si>
    <t>FLU4-169C</t>
  </si>
  <si>
    <t>FLU4-170C</t>
  </si>
  <si>
    <t>FLU4-172C</t>
  </si>
  <si>
    <t>FLU4-173C</t>
  </si>
  <si>
    <t>FLU4-174C</t>
  </si>
  <si>
    <t>FLU4-175C</t>
  </si>
  <si>
    <t>FLU4-178C</t>
  </si>
  <si>
    <t>FLU4-180C</t>
  </si>
  <si>
    <t>FLU4-182C</t>
  </si>
  <si>
    <t>FLU4-188C</t>
  </si>
  <si>
    <t>FLU4-195C</t>
  </si>
  <si>
    <t>FLU4-198C</t>
  </si>
  <si>
    <t>FLU4-199C</t>
  </si>
  <si>
    <t>FLU4-202C</t>
  </si>
  <si>
    <t>FLU4-204C</t>
  </si>
  <si>
    <t>FLU4-207C</t>
  </si>
  <si>
    <t>FLU4-210C</t>
  </si>
  <si>
    <t>Transgender (female at birth)</t>
  </si>
  <si>
    <t>Native Hawaiian or Other Pacific Islander</t>
  </si>
  <si>
    <t>MIGRAINES</t>
  </si>
  <si>
    <t>ACNE</t>
  </si>
  <si>
    <t>Participant reports having cough and body aches from 08/31/2020 until 09/04/2020.</t>
  </si>
  <si>
    <t xml:space="preserve">SHE WENT TO SPAIN AND CAME BACK WITH A FEVER AND COUGH </t>
  </si>
  <si>
    <t>Fever max 100.0 and fatigue</t>
  </si>
  <si>
    <t>Cough and nasal congestion</t>
  </si>
  <si>
    <t>cough, SOB, and fatigue</t>
  </si>
  <si>
    <t>HEADACHE, COUGH, SORE THROAT</t>
  </si>
  <si>
    <t>Fever, chills, cough, sore throat, n/v</t>
  </si>
  <si>
    <t>Fever, cough, loss of taste, body aches</t>
  </si>
  <si>
    <t xml:space="preserve">FEVER, FATIGUE, DECREASED EATING </t>
  </si>
  <si>
    <t>Yes: nasal congestion &amp; cough</t>
  </si>
  <si>
    <t>Yes: Depression</t>
  </si>
  <si>
    <t>Pending</t>
  </si>
  <si>
    <t>Yes: cough and runny nose</t>
  </si>
  <si>
    <t>Yes: participant reports experiencing H/A, sore throat, cough, and congestion</t>
  </si>
  <si>
    <t>Postive</t>
  </si>
  <si>
    <t>Yes: Fatigue, coughing, congestion, headaches, body aches</t>
  </si>
  <si>
    <t>Prior study ID or (Parent of FLU#)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</si>
</sst>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
    <numFmt numFmtId="167" formatCode="m/d/yy;@"/>
  </numFmts>
  <fonts count="77">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sz val="11"/>
      <name val="Calibri"/>
      <family val="2"/>
      <scheme val="minor"/>
    </font>
    <font>
      <b/>
      <sz val="11"/>
      <color theme="1"/>
      <name val="Calibri"/>
      <family val="2"/>
      <scheme val="minor"/>
    </font>
    <font>
      <sz val="11"/>
      <color rgb="FF000000"/>
      <name val="Calibri"/>
      <family val="2"/>
      <scheme val="minor"/>
    </font>
    <font>
      <sz val="10"/>
      <color indexed="8"/>
      <name val="Arial"/>
      <family val="2"/>
    </font>
    <font>
      <sz val="11"/>
      <color indexed="8"/>
      <name val="Calibri"/>
      <family val="2"/>
      <scheme val="minor"/>
    </font>
    <font>
      <sz val="8"/>
      <name val="Calibri"/>
      <family val="2"/>
      <scheme val="minor"/>
    </font>
    <font>
      <sz val="10"/>
      <color theme="1"/>
      <name val="Calibri"/>
      <family val="2"/>
      <scheme val="minor"/>
    </font>
    <font>
      <b/>
      <sz val="26"/>
      <color theme="1"/>
      <name val="Calibri"/>
      <family val="2"/>
      <scheme val="minor"/>
    </font>
    <font>
      <sz val="10"/>
      <color rgb="FF000000"/>
      <name val="Calibri"/>
      <family val="2"/>
      <scheme val="minor"/>
    </font>
    <font>
      <sz val="9"/>
      <color theme="1"/>
      <name val="Calibri"/>
      <family val="2"/>
      <scheme val="minor"/>
    </font>
    <font>
      <b/>
      <sz val="10"/>
      <color theme="1"/>
      <name val="Calibri"/>
      <family val="2"/>
      <scheme val="minor"/>
    </font>
    <font>
      <sz val="10"/>
      <name val="Calibri"/>
      <family val="2"/>
      <scheme val="minor"/>
    </font>
    <font>
      <sz val="11"/>
      <color theme="1"/>
      <name val="Calibri (Body)_x0000_"/>
    </font>
    <font>
      <b/>
      <sz val="11"/>
      <color indexed="8"/>
      <name val="Calibri (Body)_x0000_"/>
    </font>
    <font>
      <sz val="26"/>
      <color theme="1"/>
      <name val="Calibri"/>
      <family val="2"/>
      <scheme val="minor"/>
    </font>
    <font>
      <sz val="10"/>
      <color theme="1"/>
      <name val="Calibri (Body)_x0000_"/>
    </font>
    <font>
      <sz val="26"/>
      <color rgb="FF000000"/>
      <name val="Calibri"/>
      <family val="2"/>
      <scheme val="minor"/>
    </font>
    <font>
      <sz val="10"/>
      <color rgb="FF000000"/>
      <name val="Calibri (Body)_x0000_"/>
    </font>
    <font>
      <b/>
      <sz val="11"/>
      <color rgb="FFFF0000"/>
      <name val="Calibri"/>
      <family val="2"/>
      <scheme val="minor"/>
    </font>
    <font>
      <b/>
      <sz val="48"/>
      <color rgb="FFFF0000"/>
      <name val="Calibri"/>
      <family val="2"/>
      <scheme val="minor"/>
    </font>
    <font>
      <sz val="11"/>
      <color rgb="FFFF0000"/>
      <name val="Calibri"/>
      <family val="2"/>
      <scheme val="minor"/>
    </font>
    <font>
      <sz val="10"/>
      <name val="Calibri (Body)_x0000_"/>
    </font>
    <font>
      <sz val="10"/>
      <name val="Calibri"/>
      <family val="2"/>
    </font>
    <font>
      <sz val="11"/>
      <color rgb="FF000000"/>
      <name val="Calibri"/>
      <family val="2"/>
    </font>
    <font>
      <sz val="11"/>
      <color indexed="8"/>
      <name val="Calibri (Body)_x0000_"/>
    </font>
    <font>
      <u/>
      <sz val="11"/>
      <color theme="1"/>
      <name val="Calibri (Body)_x0000_"/>
    </font>
    <font>
      <b/>
      <sz val="10"/>
      <color theme="1"/>
      <name val="Calibri (Body)_x0000_"/>
    </font>
    <font>
      <b/>
      <sz val="12"/>
      <name val="Calibri"/>
      <family val="2"/>
      <scheme val="minor"/>
    </font>
    <font>
      <b/>
      <sz val="24"/>
      <color theme="1"/>
      <name val="Calibri"/>
      <family val="2"/>
      <scheme val="minor"/>
    </font>
    <font>
      <b/>
      <sz val="11"/>
      <name val="Calibri"/>
      <family val="2"/>
      <scheme val="minor"/>
    </font>
    <font>
      <b/>
      <sz val="11"/>
      <color rgb="FF000000"/>
      <name val="Calibri"/>
      <family val="2"/>
      <scheme val="minor"/>
    </font>
    <font>
      <sz val="8"/>
      <color indexed="8"/>
      <name val="Calibri"/>
      <family val="2"/>
    </font>
    <font>
      <sz val="8"/>
      <color theme="1"/>
      <name val="Calibri"/>
      <family val="2"/>
    </font>
    <font>
      <b/>
      <sz val="8"/>
      <name val="Calibri"/>
      <family val="2"/>
    </font>
    <font>
      <sz val="8"/>
      <name val="Calibri"/>
      <family val="2"/>
    </font>
    <font>
      <b/>
      <sz val="8"/>
      <color theme="1"/>
      <name val="Calibri"/>
      <family val="2"/>
    </font>
    <font>
      <sz val="8"/>
      <color rgb="FF000000"/>
      <name val="Calibri"/>
      <family val="2"/>
    </font>
    <font>
      <b/>
      <sz val="11"/>
      <color theme="1"/>
      <name val="Calibri"/>
      <family val="2"/>
    </font>
    <font>
      <u/>
      <sz val="10"/>
      <color theme="1"/>
      <name val="Calibri (Body)"/>
    </font>
    <font>
      <b/>
      <sz val="10"/>
      <name val="Calibri (Body)_x0000_"/>
    </font>
    <font>
      <b/>
      <u/>
      <sz val="11"/>
      <color theme="1"/>
      <name val="Calibri"/>
      <family val="2"/>
      <scheme val="minor"/>
    </font>
    <font>
      <sz val="11"/>
      <color rgb="FF17375E"/>
      <name val="Calibri"/>
      <family val="2"/>
      <charset val="1"/>
    </font>
    <font>
      <b/>
      <sz val="9"/>
      <color theme="1"/>
      <name val="Calibri"/>
      <family val="2"/>
      <scheme val="minor"/>
    </font>
    <font>
      <b/>
      <sz val="11"/>
      <name val="Calibri (Body)"/>
    </font>
    <font>
      <sz val="11"/>
      <name val="Calibri (Body)"/>
    </font>
    <font>
      <b/>
      <u/>
      <sz val="11"/>
      <name val="Calibri"/>
      <family val="2"/>
      <scheme val="minor"/>
    </font>
    <font>
      <sz val="8"/>
      <color theme="1"/>
      <name val="Calibri"/>
      <family val="2"/>
      <scheme val="minor"/>
    </font>
    <font>
      <sz val="8"/>
      <color rgb="FFFF0000"/>
      <name val="Calibri"/>
      <family val="2"/>
      <scheme val="minor"/>
    </font>
    <font>
      <sz val="11"/>
      <color rgb="FFFF0000"/>
      <name val="Calibri"/>
      <family val="2"/>
    </font>
    <font>
      <b/>
      <u/>
      <sz val="11"/>
      <color rgb="FFFF0000"/>
      <name val="Calibri"/>
      <family val="2"/>
      <scheme val="minor"/>
    </font>
    <font>
      <b/>
      <u/>
      <sz val="11"/>
      <color rgb="FF000000"/>
      <name val="Calibri"/>
      <family val="2"/>
    </font>
    <font>
      <b/>
      <u/>
      <sz val="11"/>
      <color rgb="FF000000"/>
      <name val="Calibri"/>
      <family val="2"/>
      <scheme val="minor"/>
    </font>
    <font>
      <sz val="10"/>
      <color rgb="FFFF0000"/>
      <name val="Calibri"/>
      <family val="2"/>
      <scheme val="minor"/>
    </font>
    <font>
      <sz val="8"/>
      <color rgb="FF000000"/>
      <name val="Calibri"/>
      <family val="2"/>
      <scheme val="minor"/>
    </font>
    <font>
      <sz val="10"/>
      <name val="Calibri (Body)"/>
    </font>
    <font>
      <sz val="8"/>
      <name val="Calibri (Body)"/>
    </font>
    <font>
      <b/>
      <u/>
      <sz val="11"/>
      <color theme="0"/>
      <name val="Calibri"/>
      <family val="2"/>
      <scheme val="minor"/>
    </font>
    <font>
      <b/>
      <sz val="11"/>
      <color indexed="8"/>
      <name val="Calibri"/>
      <family val="2"/>
      <scheme val="minor"/>
    </font>
    <font>
      <b/>
      <sz val="10"/>
      <name val="Calibri"/>
      <family val="2"/>
      <scheme val="minor"/>
    </font>
    <font>
      <b/>
      <i/>
      <sz val="11"/>
      <color rgb="FFFF0000"/>
      <name val="Calibri"/>
      <family val="2"/>
      <scheme val="minor"/>
    </font>
    <font>
      <b/>
      <sz val="22"/>
      <color theme="1"/>
      <name val="Calibri"/>
      <family val="2"/>
      <scheme val="minor"/>
    </font>
    <font>
      <b/>
      <sz val="48"/>
      <color rgb="FF0070C0"/>
      <name val="Calibri"/>
      <family val="2"/>
      <scheme val="minor"/>
    </font>
    <font>
      <b/>
      <sz val="48"/>
      <color theme="1"/>
      <name val="Calibri"/>
      <family val="2"/>
      <scheme val="minor"/>
    </font>
    <font>
      <b/>
      <sz val="20"/>
      <color theme="1"/>
      <name val="Calibri"/>
      <family val="2"/>
      <scheme val="minor"/>
    </font>
    <font>
      <sz val="9"/>
      <name val="Calibri"/>
      <family val="2"/>
      <scheme val="minor"/>
    </font>
    <font>
      <sz val="9"/>
      <color rgb="FF000000"/>
      <name val="Calibri"/>
      <family val="2"/>
      <scheme val="minor"/>
    </font>
    <font>
      <b/>
      <sz val="9"/>
      <color rgb="FFFF0000"/>
      <name val="Calibri"/>
      <family val="2"/>
      <scheme val="minor"/>
    </font>
  </fonts>
  <fills count="40">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00B0F0"/>
        <bgColor indexed="64"/>
      </patternFill>
    </fill>
    <fill>
      <patternFill patternType="solid">
        <fgColor indexed="22"/>
        <bgColor indexed="0"/>
      </patternFill>
    </fill>
    <fill>
      <patternFill patternType="solid">
        <fgColor rgb="FF92D050"/>
        <bgColor indexed="64"/>
      </patternFill>
    </fill>
    <fill>
      <patternFill patternType="solid">
        <fgColor theme="6" tint="0.59999389629810485"/>
        <bgColor indexed="64"/>
      </patternFill>
    </fill>
    <fill>
      <patternFill patternType="solid">
        <fgColor rgb="FFFF33CC"/>
        <bgColor indexed="64"/>
      </patternFill>
    </fill>
    <fill>
      <patternFill patternType="solid">
        <fgColor theme="5" tint="0.59999389629810485"/>
        <bgColor indexed="64"/>
      </patternFill>
    </fill>
    <fill>
      <patternFill patternType="solid">
        <fgColor rgb="FFFF66FF"/>
        <bgColor indexed="64"/>
      </patternFill>
    </fill>
    <fill>
      <patternFill patternType="solid">
        <fgColor theme="6" tint="0.79998168889431442"/>
        <bgColor indexed="65"/>
      </patternFill>
    </fill>
    <fill>
      <patternFill patternType="solid">
        <fgColor rgb="FFB7DEE8"/>
        <bgColor indexed="64"/>
      </patternFill>
    </fill>
    <fill>
      <patternFill patternType="solid">
        <fgColor rgb="FFB7DEE8"/>
        <bgColor rgb="FF000000"/>
      </patternFill>
    </fill>
    <fill>
      <patternFill patternType="solid">
        <fgColor theme="1"/>
        <bgColor indexed="64"/>
      </patternFill>
    </fill>
    <fill>
      <patternFill patternType="solid">
        <fgColor rgb="FFFFC000"/>
        <bgColor indexed="64"/>
      </patternFill>
    </fill>
    <fill>
      <patternFill patternType="solid">
        <fgColor rgb="FFFFFFD7"/>
        <bgColor indexed="64"/>
      </patternFill>
    </fill>
    <fill>
      <patternFill patternType="solid">
        <fgColor rgb="FFFEFF99"/>
        <bgColor indexed="64"/>
      </patternFill>
    </fill>
    <fill>
      <patternFill patternType="solid">
        <fgColor theme="0" tint="-0.14999847407452621"/>
        <bgColor indexed="64"/>
      </patternFill>
    </fill>
    <fill>
      <patternFill patternType="solid">
        <fgColor rgb="FF000000"/>
        <bgColor rgb="FF000000"/>
      </patternFill>
    </fill>
    <fill>
      <patternFill patternType="solid">
        <fgColor rgb="FFC0C0C0"/>
        <bgColor rgb="FF000000"/>
      </patternFill>
    </fill>
    <fill>
      <patternFill patternType="solid">
        <fgColor rgb="FFED7D31"/>
        <bgColor indexed="64"/>
      </patternFill>
    </fill>
    <fill>
      <patternFill patternType="solid">
        <fgColor rgb="FFFF0000"/>
        <bgColor indexed="64"/>
      </patternFill>
    </fill>
    <fill>
      <patternFill patternType="solid">
        <fgColor rgb="FFFEFE99"/>
        <bgColor indexed="64"/>
      </patternFill>
    </fill>
    <fill>
      <patternFill patternType="solid">
        <fgColor rgb="FFEDB488"/>
        <bgColor indexed="64"/>
      </patternFill>
    </fill>
    <fill>
      <patternFill patternType="solid">
        <fgColor rgb="FFFF0000"/>
        <bgColor indexed="0"/>
      </patternFill>
    </fill>
    <fill>
      <patternFill patternType="solid">
        <fgColor theme="0" tint="-4.9989318521683403E-2"/>
        <bgColor indexed="64"/>
      </patternFill>
    </fill>
    <fill>
      <patternFill patternType="solid">
        <fgColor rgb="FFF2F2F2"/>
        <bgColor indexed="64"/>
      </patternFill>
    </fill>
    <fill>
      <patternFill patternType="solid">
        <fgColor rgb="FF808080"/>
        <bgColor indexed="64"/>
      </patternFill>
    </fill>
    <fill>
      <patternFill patternType="solid">
        <fgColor rgb="FFD8E4BC"/>
        <bgColor rgb="FF000000"/>
      </patternFill>
    </fill>
    <fill>
      <patternFill patternType="solid">
        <fgColor rgb="FFFFFFD7"/>
        <bgColor rgb="FF000000"/>
      </patternFill>
    </fill>
    <fill>
      <patternFill patternType="solid">
        <fgColor rgb="FFFEFE99"/>
        <bgColor rgb="FF000000"/>
      </patternFill>
    </fill>
    <fill>
      <patternFill patternType="solid">
        <fgColor rgb="FFE6B8B7"/>
        <bgColor rgb="FF000000"/>
      </patternFill>
    </fill>
    <fill>
      <patternFill patternType="solid">
        <fgColor rgb="FFED7D31"/>
        <bgColor rgb="FF000000"/>
      </patternFill>
    </fill>
    <fill>
      <patternFill patternType="solid">
        <fgColor rgb="FFFFC100"/>
        <bgColor indexed="64"/>
      </patternFill>
    </fill>
    <fill>
      <patternFill patternType="solid">
        <fgColor rgb="FFFFC000"/>
        <bgColor rgb="FF000000"/>
      </patternFill>
    </fill>
    <fill>
      <patternFill patternType="solid">
        <fgColor rgb="FFFF9300"/>
        <bgColor indexed="64"/>
      </patternFill>
    </fill>
    <fill>
      <patternFill patternType="solid">
        <fgColor rgb="FF92C1E5"/>
        <bgColor indexed="64"/>
      </patternFill>
    </fill>
    <fill>
      <patternFill patternType="solid">
        <fgColor rgb="FFB4DFC1"/>
        <bgColor indexed="64"/>
      </patternFill>
    </fill>
    <fill>
      <patternFill patternType="solid">
        <fgColor theme="0" tint="-0.24994659260841701"/>
        <bgColor indexed="64"/>
      </patternFill>
    </fill>
  </fills>
  <borders count="14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rgb="FF000000"/>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bottom/>
      <diagonal/>
    </border>
    <border>
      <left style="thin">
        <color auto="1"/>
      </left>
      <right style="medium">
        <color auto="1"/>
      </right>
      <top style="thin">
        <color auto="1"/>
      </top>
      <bottom/>
      <diagonal/>
    </border>
    <border>
      <left style="medium">
        <color auto="1"/>
      </left>
      <right style="thin">
        <color auto="1"/>
      </right>
      <top style="thin">
        <color auto="1"/>
      </top>
      <bottom/>
      <diagonal/>
    </border>
    <border>
      <left style="medium">
        <color auto="1"/>
      </left>
      <right/>
      <top/>
      <bottom/>
      <diagonal/>
    </border>
    <border>
      <left/>
      <right/>
      <top style="medium">
        <color auto="1"/>
      </top>
      <bottom/>
      <diagonal/>
    </border>
    <border>
      <left style="thin">
        <color auto="1"/>
      </left>
      <right/>
      <top style="thin">
        <color auto="1"/>
      </top>
      <bottom/>
      <diagonal/>
    </border>
    <border>
      <left style="thin">
        <color auto="1"/>
      </left>
      <right/>
      <top/>
      <bottom/>
      <diagonal/>
    </border>
    <border>
      <left style="thin">
        <color auto="1"/>
      </left>
      <right style="thin">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style="thin">
        <color auto="1"/>
      </top>
      <bottom style="thin">
        <color auto="1"/>
      </bottom>
      <diagonal/>
    </border>
    <border>
      <left/>
      <right/>
      <top style="thin">
        <color indexed="64"/>
      </top>
      <bottom/>
      <diagonal/>
    </border>
    <border>
      <left/>
      <right/>
      <top/>
      <bottom style="thin">
        <color indexed="64"/>
      </bottom>
      <diagonal/>
    </border>
    <border>
      <left style="medium">
        <color auto="1"/>
      </left>
      <right/>
      <top style="thin">
        <color auto="1"/>
      </top>
      <bottom style="thin">
        <color auto="1"/>
      </bottom>
      <diagonal/>
    </border>
    <border>
      <left/>
      <right style="medium">
        <color indexed="64"/>
      </right>
      <top/>
      <bottom style="thin">
        <color indexed="64"/>
      </bottom>
      <diagonal/>
    </border>
    <border>
      <left/>
      <right style="thin">
        <color auto="1"/>
      </right>
      <top style="medium">
        <color auto="1"/>
      </top>
      <bottom style="thin">
        <color auto="1"/>
      </bottom>
      <diagonal/>
    </border>
    <border>
      <left style="medium">
        <color indexed="64"/>
      </left>
      <right style="medium">
        <color indexed="64"/>
      </right>
      <top/>
      <bottom style="thin">
        <color auto="1"/>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style="thin">
        <color auto="1"/>
      </top>
      <bottom style="thin">
        <color auto="1"/>
      </bottom>
      <diagonal/>
    </border>
    <border>
      <left style="medium">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right/>
      <top style="medium">
        <color rgb="FF000000"/>
      </top>
      <bottom/>
      <diagonal/>
    </border>
    <border>
      <left/>
      <right style="medium">
        <color auto="1"/>
      </right>
      <top style="thin">
        <color auto="1"/>
      </top>
      <bottom style="thin">
        <color auto="1"/>
      </bottom>
      <diagonal/>
    </border>
    <border>
      <left/>
      <right style="medium">
        <color rgb="FF000000"/>
      </right>
      <top/>
      <bottom style="thin">
        <color indexed="64"/>
      </bottom>
      <diagonal/>
    </border>
    <border>
      <left/>
      <right style="medium">
        <color rgb="FF000000"/>
      </right>
      <top style="thin">
        <color auto="1"/>
      </top>
      <bottom style="thin">
        <color auto="1"/>
      </bottom>
      <diagonal/>
    </border>
    <border>
      <left/>
      <right/>
      <top/>
      <bottom style="medium">
        <color indexed="64"/>
      </bottom>
      <diagonal/>
    </border>
    <border>
      <left/>
      <right style="medium">
        <color auto="1"/>
      </right>
      <top/>
      <bottom style="medium">
        <color indexed="64"/>
      </bottom>
      <diagonal/>
    </border>
    <border>
      <left/>
      <right/>
      <top style="thin">
        <color auto="1"/>
      </top>
      <bottom style="thin">
        <color auto="1"/>
      </bottom>
      <diagonal/>
    </border>
    <border>
      <left style="medium">
        <color theme="1"/>
      </left>
      <right/>
      <top style="medium">
        <color theme="1"/>
      </top>
      <bottom/>
      <diagonal/>
    </border>
    <border>
      <left/>
      <right/>
      <top style="medium">
        <color theme="1"/>
      </top>
      <bottom/>
      <diagonal/>
    </border>
    <border>
      <left style="thin">
        <color theme="1"/>
      </left>
      <right/>
      <top style="thin">
        <color theme="1"/>
      </top>
      <bottom style="thin">
        <color theme="1"/>
      </bottom>
      <diagonal/>
    </border>
    <border>
      <left style="medium">
        <color theme="1"/>
      </left>
      <right/>
      <top style="medium">
        <color theme="1"/>
      </top>
      <bottom style="thin">
        <color theme="1"/>
      </bottom>
      <diagonal/>
    </border>
    <border>
      <left/>
      <right/>
      <top style="medium">
        <color theme="1"/>
      </top>
      <bottom style="thin">
        <color theme="1"/>
      </bottom>
      <diagonal/>
    </border>
    <border>
      <left/>
      <right style="medium">
        <color theme="1"/>
      </right>
      <top style="medium">
        <color theme="1"/>
      </top>
      <bottom/>
      <diagonal/>
    </border>
    <border>
      <left style="thin">
        <color theme="1"/>
      </left>
      <right/>
      <top/>
      <bottom/>
      <diagonal/>
    </border>
    <border>
      <left/>
      <right style="thin">
        <color theme="1"/>
      </right>
      <top/>
      <bottom/>
      <diagonal/>
    </border>
    <border>
      <left/>
      <right style="medium">
        <color theme="1"/>
      </right>
      <top/>
      <bottom/>
      <diagonal/>
    </border>
    <border>
      <left style="medium">
        <color theme="1"/>
      </left>
      <right style="thin">
        <color auto="1"/>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right style="medium">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right style="medium">
        <color theme="1"/>
      </right>
      <top/>
      <bottom style="thin">
        <color theme="1"/>
      </bottom>
      <diagonal/>
    </border>
    <border>
      <left style="medium">
        <color theme="1"/>
      </left>
      <right style="thin">
        <color auto="1"/>
      </right>
      <top style="thin">
        <color theme="1"/>
      </top>
      <bottom/>
      <diagonal/>
    </border>
    <border>
      <left style="thin">
        <color auto="1"/>
      </left>
      <right/>
      <top style="thin">
        <color theme="1"/>
      </top>
      <bottom/>
      <diagonal/>
    </border>
    <border>
      <left style="medium">
        <color theme="1"/>
      </left>
      <right style="thin">
        <color auto="1"/>
      </right>
      <top/>
      <bottom style="thin">
        <color theme="1"/>
      </bottom>
      <diagonal/>
    </border>
    <border>
      <left style="thin">
        <color auto="1"/>
      </left>
      <right/>
      <top/>
      <bottom style="thin">
        <color theme="1"/>
      </bottom>
      <diagonal/>
    </border>
    <border>
      <left style="medium">
        <color theme="1"/>
      </left>
      <right style="thin">
        <color theme="1"/>
      </right>
      <top style="thin">
        <color theme="1"/>
      </top>
      <bottom style="medium">
        <color theme="1"/>
      </bottom>
      <diagonal/>
    </border>
    <border>
      <left/>
      <right/>
      <top/>
      <bottom style="medium">
        <color theme="1"/>
      </bottom>
      <diagonal/>
    </border>
    <border>
      <left/>
      <right style="thin">
        <color theme="1"/>
      </right>
      <top style="medium">
        <color theme="1"/>
      </top>
      <bottom style="thin">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top/>
      <bottom style="thin">
        <color theme="1"/>
      </bottom>
      <diagonal/>
    </border>
    <border>
      <left style="thin">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thin">
        <color theme="1"/>
      </left>
      <right style="medium">
        <color indexed="64"/>
      </right>
      <top style="thin">
        <color theme="1"/>
      </top>
      <bottom style="thin">
        <color theme="1"/>
      </bottom>
      <diagonal/>
    </border>
    <border>
      <left style="thin">
        <color theme="1"/>
      </left>
      <right style="medium">
        <color indexed="64"/>
      </right>
      <top style="medium">
        <color indexed="64"/>
      </top>
      <bottom style="thin">
        <color theme="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style="thin">
        <color rgb="FF000000"/>
      </bottom>
      <diagonal/>
    </border>
    <border>
      <left style="thin">
        <color auto="1"/>
      </left>
      <right style="thin">
        <color rgb="FF000000"/>
      </right>
      <top style="thin">
        <color auto="1"/>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indexed="64"/>
      </left>
      <right/>
      <top/>
      <bottom style="medium">
        <color indexed="64"/>
      </bottom>
      <diagonal/>
    </border>
    <border>
      <left style="thin">
        <color rgb="FF000000"/>
      </left>
      <right style="thin">
        <color auto="1"/>
      </right>
      <top/>
      <bottom style="thin">
        <color auto="1"/>
      </bottom>
      <diagonal/>
    </border>
    <border>
      <left style="thin">
        <color auto="1"/>
      </left>
      <right style="thin">
        <color rgb="FF000000"/>
      </right>
      <top/>
      <bottom style="thin">
        <color auto="1"/>
      </bottom>
      <diagonal/>
    </border>
    <border>
      <left style="thin">
        <color indexed="64"/>
      </left>
      <right/>
      <top style="thin">
        <color rgb="FF000000"/>
      </top>
      <bottom style="thin">
        <color rgb="FF000000"/>
      </bottom>
      <diagonal/>
    </border>
    <border>
      <left/>
      <right style="thin">
        <color indexed="64"/>
      </right>
      <top style="thin">
        <color rgb="FF000000"/>
      </top>
      <bottom style="thin">
        <color rgb="FF000000"/>
      </bottom>
      <diagonal/>
    </border>
    <border>
      <left style="thin">
        <color auto="1"/>
      </left>
      <right style="thin">
        <color rgb="FF000000"/>
      </right>
      <top/>
      <bottom style="thin">
        <color rgb="FF000000"/>
      </bottom>
      <diagonal/>
    </border>
    <border>
      <left style="thin">
        <color rgb="FF000000"/>
      </left>
      <right style="thin">
        <color auto="1"/>
      </right>
      <top/>
      <bottom style="thin">
        <color rgb="FF000000"/>
      </bottom>
      <diagonal/>
    </border>
    <border>
      <left/>
      <right style="thin">
        <color rgb="FF000000"/>
      </right>
      <top style="thin">
        <color rgb="FF000000"/>
      </top>
      <bottom/>
      <diagonal/>
    </border>
    <border>
      <left style="medium">
        <color rgb="FF000000"/>
      </left>
      <right style="medium">
        <color rgb="FF000000"/>
      </right>
      <top/>
      <bottom style="thin">
        <color auto="1"/>
      </bottom>
      <diagonal/>
    </border>
    <border>
      <left style="medium">
        <color rgb="FF000000"/>
      </left>
      <right style="medium">
        <color rgb="FF000000"/>
      </right>
      <top style="thin">
        <color auto="1"/>
      </top>
      <bottom style="medium">
        <color rgb="FF000000"/>
      </bottom>
      <diagonal/>
    </border>
    <border>
      <left style="medium">
        <color indexed="64"/>
      </left>
      <right style="medium">
        <color indexed="64"/>
      </right>
      <top style="thin">
        <color auto="1"/>
      </top>
      <bottom style="medium">
        <color auto="1"/>
      </bottom>
      <diagonal/>
    </border>
    <border>
      <left/>
      <right style="medium">
        <color indexed="64"/>
      </right>
      <top style="thin">
        <color theme="1"/>
      </top>
      <bottom style="thin">
        <color theme="1"/>
      </bottom>
      <diagonal/>
    </border>
    <border>
      <left style="medium">
        <color rgb="FF000000"/>
      </left>
      <right style="thin">
        <color auto="1"/>
      </right>
      <top/>
      <bottom style="thin">
        <color auto="1"/>
      </bottom>
      <diagonal/>
    </border>
    <border>
      <left/>
      <right style="medium">
        <color rgb="FF000000"/>
      </right>
      <top/>
      <bottom style="medium">
        <color rgb="FF000000"/>
      </bottom>
      <diagonal/>
    </border>
    <border>
      <left style="thin">
        <color auto="1"/>
      </left>
      <right style="thin">
        <color rgb="FF000000"/>
      </right>
      <top style="thin">
        <color auto="1"/>
      </top>
      <bottom style="medium">
        <color rgb="FF000000"/>
      </bottom>
      <diagonal/>
    </border>
    <border>
      <left style="medium">
        <color rgb="FF000000"/>
      </left>
      <right style="thin">
        <color auto="1"/>
      </right>
      <top style="thin">
        <color auto="1"/>
      </top>
      <bottom style="medium">
        <color rgb="FF000000"/>
      </bottom>
      <diagonal/>
    </border>
    <border>
      <left style="thin">
        <color auto="1"/>
      </left>
      <right/>
      <top style="thin">
        <color auto="1"/>
      </top>
      <bottom style="medium">
        <color rgb="FF000000"/>
      </bottom>
      <diagonal/>
    </border>
    <border>
      <left style="thin">
        <color auto="1"/>
      </left>
      <right style="thin">
        <color auto="1"/>
      </right>
      <top style="thin">
        <color auto="1"/>
      </top>
      <bottom style="medium">
        <color rgb="FF000000"/>
      </bottom>
      <diagonal/>
    </border>
    <border>
      <left/>
      <right style="thin">
        <color auto="1"/>
      </right>
      <top/>
      <bottom style="medium">
        <color rgb="FF000000"/>
      </bottom>
      <diagonal/>
    </border>
    <border>
      <left style="medium">
        <color rgb="FF000000"/>
      </left>
      <right style="thin">
        <color auto="1"/>
      </right>
      <top/>
      <bottom style="medium">
        <color rgb="FF000000"/>
      </bottom>
      <diagonal/>
    </border>
    <border>
      <left style="medium">
        <color rgb="FF000000"/>
      </left>
      <right style="thin">
        <color auto="1"/>
      </right>
      <top style="thin">
        <color auto="1"/>
      </top>
      <bottom style="thin">
        <color auto="1"/>
      </bottom>
      <diagonal/>
    </border>
    <border>
      <left style="medium">
        <color theme="1"/>
      </left>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theme="1"/>
      </right>
      <top style="thin">
        <color theme="1"/>
      </top>
      <bottom style="thin">
        <color theme="1"/>
      </bottom>
      <diagonal/>
    </border>
    <border>
      <left style="medium">
        <color theme="1"/>
      </left>
      <right/>
      <top style="thin">
        <color theme="1"/>
      </top>
      <bottom style="thin">
        <color theme="1"/>
      </bottom>
      <diagonal/>
    </border>
    <border>
      <left/>
      <right/>
      <top style="thin">
        <color theme="1"/>
      </top>
      <bottom style="thin">
        <color theme="1"/>
      </bottom>
      <diagonal/>
    </border>
    <border>
      <left/>
      <right style="medium">
        <color rgb="FF000000"/>
      </right>
      <top style="thin">
        <color auto="1"/>
      </top>
      <bottom style="thin">
        <color rgb="FF000000"/>
      </bottom>
      <diagonal/>
    </border>
    <border>
      <left/>
      <right/>
      <top style="thin">
        <color auto="1"/>
      </top>
      <bottom style="thin">
        <color rgb="FF000000"/>
      </bottom>
      <diagonal/>
    </border>
    <border>
      <left style="medium">
        <color rgb="FF000000"/>
      </left>
      <right/>
      <top style="thin">
        <color auto="1"/>
      </top>
      <bottom style="thin">
        <color rgb="FF000000"/>
      </bottom>
      <diagonal/>
    </border>
    <border>
      <left style="medium">
        <color rgb="FF000000"/>
      </left>
      <right/>
      <top style="thin">
        <color rgb="FF000000"/>
      </top>
      <bottom style="thin">
        <color rgb="FF000000"/>
      </bottom>
      <diagonal/>
    </border>
    <border>
      <left/>
      <right style="medium">
        <color theme="1"/>
      </right>
      <top style="thin">
        <color auto="1"/>
      </top>
      <bottom style="thin">
        <color theme="1"/>
      </bottom>
      <diagonal/>
    </border>
    <border>
      <left style="medium">
        <color theme="1"/>
      </left>
      <right/>
      <top style="thin">
        <color auto="1"/>
      </top>
      <bottom style="thin">
        <color theme="1"/>
      </bottom>
      <diagonal/>
    </border>
    <border>
      <left/>
      <right style="medium">
        <color theme="1"/>
      </right>
      <top style="thin">
        <color auto="1"/>
      </top>
      <bottom style="thin">
        <color auto="1"/>
      </bottom>
      <diagonal/>
    </border>
    <border>
      <left/>
      <right/>
      <top style="thin">
        <color auto="1"/>
      </top>
      <bottom style="thin">
        <color theme="1"/>
      </bottom>
      <diagonal/>
    </border>
    <border>
      <left style="medium">
        <color rgb="FF000000"/>
      </left>
      <right/>
      <top style="thin">
        <color auto="1"/>
      </top>
      <bottom style="thin">
        <color auto="1"/>
      </bottom>
      <diagonal/>
    </border>
    <border>
      <left/>
      <right style="thin">
        <color theme="1"/>
      </right>
      <top style="thin">
        <color theme="1"/>
      </top>
      <bottom style="thin">
        <color theme="1"/>
      </bottom>
      <diagonal/>
    </border>
    <border>
      <left/>
      <right style="thin">
        <color theme="1"/>
      </right>
      <top style="thin">
        <color theme="1"/>
      </top>
      <bottom style="thin">
        <color rgb="FF000000"/>
      </bottom>
      <diagonal/>
    </border>
    <border>
      <left/>
      <right/>
      <top style="thin">
        <color theme="1"/>
      </top>
      <bottom style="thin">
        <color rgb="FF000000"/>
      </bottom>
      <diagonal/>
    </border>
    <border>
      <left style="medium">
        <color rgb="FF000000"/>
      </left>
      <right/>
      <top/>
      <bottom/>
      <diagonal/>
    </border>
    <border>
      <left style="medium">
        <color rgb="FF000000"/>
      </left>
      <right style="medium">
        <color rgb="FF000000"/>
      </right>
      <top style="medium">
        <color theme="1"/>
      </top>
      <bottom/>
      <diagonal/>
    </border>
    <border>
      <left/>
      <right style="medium">
        <color rgb="FF000000"/>
      </right>
      <top style="medium">
        <color rgb="FF000000"/>
      </top>
      <bottom style="thin">
        <color auto="1"/>
      </bottom>
      <diagonal/>
    </border>
    <border>
      <left/>
      <right/>
      <top style="medium">
        <color rgb="FF000000"/>
      </top>
      <bottom style="thin">
        <color auto="1"/>
      </bottom>
      <diagonal/>
    </border>
    <border>
      <left style="medium">
        <color rgb="FF000000"/>
      </left>
      <right/>
      <top style="medium">
        <color rgb="FF000000"/>
      </top>
      <bottom style="thin">
        <color auto="1"/>
      </bottom>
      <diagonal/>
    </border>
    <border>
      <left style="medium">
        <color rgb="FF000000"/>
      </left>
      <right/>
      <top/>
      <bottom style="thin">
        <color theme="1"/>
      </bottom>
      <diagonal/>
    </border>
    <border>
      <left style="thin">
        <color theme="1"/>
      </left>
      <right style="medium">
        <color rgb="FF000000"/>
      </right>
      <top style="medium">
        <color rgb="FF000000"/>
      </top>
      <bottom/>
      <diagonal/>
    </border>
    <border>
      <left/>
      <right style="thin">
        <color theme="1"/>
      </right>
      <top style="medium">
        <color rgb="FF000000"/>
      </top>
      <bottom/>
      <diagonal/>
    </border>
    <border>
      <left style="medium">
        <color rgb="FF000000"/>
      </left>
      <right/>
      <top style="medium">
        <color rgb="FF000000"/>
      </top>
      <bottom/>
      <diagonal/>
    </border>
  </borders>
  <cellStyleXfs count="8205">
    <xf numFmtId="0" fontId="0" fillId="0" borderId="0"/>
    <xf numFmtId="0" fontId="7" fillId="0" borderId="0"/>
    <xf numFmtId="0" fontId="7"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3"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11" borderId="0" applyNumberFormat="0" applyBorder="0" applyAlignment="0" applyProtection="0"/>
    <xf numFmtId="0" fontId="6" fillId="0" borderId="0"/>
    <xf numFmtId="9" fontId="6" fillId="0" borderId="0" applyFont="0" applyFill="0" applyBorder="0" applyAlignment="0" applyProtection="0"/>
    <xf numFmtId="0" fontId="5" fillId="11"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9" fontId="7"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4" fillId="0" borderId="0"/>
    <xf numFmtId="0" fontId="4" fillId="0" borderId="0"/>
    <xf numFmtId="0" fontId="3" fillId="0" borderId="0"/>
    <xf numFmtId="0" fontId="2" fillId="0" borderId="0"/>
    <xf numFmtId="0" fontId="2" fillId="0" borderId="0"/>
    <xf numFmtId="0" fontId="2" fillId="0" borderId="0"/>
    <xf numFmtId="0" fontId="1" fillId="0" borderId="0"/>
    <xf numFmtId="0" fontId="1" fillId="0" borderId="0"/>
  </cellStyleXfs>
  <cellXfs count="686">
    <xf numFmtId="0" fontId="0" fillId="0" borderId="0" xfId="0"/>
    <xf numFmtId="0" fontId="11" fillId="0" borderId="0" xfId="0" applyFont="1" applyAlignment="1">
      <alignment horizontal="center" vertical="center"/>
    </xf>
    <xf numFmtId="0" fontId="12" fillId="0" borderId="0" xfId="0" applyFont="1" applyAlignment="1">
      <alignment horizontal="center" vertical="center"/>
    </xf>
    <xf numFmtId="0" fontId="7" fillId="8" borderId="2" xfId="0" applyFont="1" applyFill="1" applyBorder="1" applyAlignment="1">
      <alignment horizontal="center" vertical="center"/>
    </xf>
    <xf numFmtId="0" fontId="7" fillId="4" borderId="2" xfId="0" applyFont="1" applyFill="1" applyBorder="1" applyAlignment="1">
      <alignment horizontal="center" vertical="center"/>
    </xf>
    <xf numFmtId="0" fontId="7" fillId="10" borderId="2" xfId="0" applyFont="1" applyFill="1" applyBorder="1" applyAlignment="1">
      <alignment horizontal="center" vertical="center"/>
    </xf>
    <xf numFmtId="0" fontId="16" fillId="0" borderId="0" xfId="0" applyFont="1" applyAlignment="1">
      <alignment horizontal="center" vertical="center"/>
    </xf>
    <xf numFmtId="0" fontId="0" fillId="0" borderId="0" xfId="0" applyAlignment="1">
      <alignment horizontal="center" vertical="center"/>
    </xf>
    <xf numFmtId="0" fontId="11" fillId="0" borderId="0" xfId="0" applyFont="1" applyBorder="1" applyAlignment="1">
      <alignment horizontal="center" vertical="center"/>
    </xf>
    <xf numFmtId="0" fontId="7" fillId="0" borderId="0" xfId="0" applyFont="1" applyAlignment="1">
      <alignment horizontal="center" vertical="center"/>
    </xf>
    <xf numFmtId="0" fontId="7" fillId="6" borderId="2" xfId="0" applyFont="1" applyFill="1" applyBorder="1" applyAlignment="1">
      <alignment horizontal="center" vertical="center"/>
    </xf>
    <xf numFmtId="0" fontId="7" fillId="0" borderId="11" xfId="0" applyFont="1" applyFill="1" applyBorder="1" applyAlignment="1">
      <alignment horizontal="center" vertical="center"/>
    </xf>
    <xf numFmtId="0" fontId="7" fillId="18" borderId="16" xfId="0" quotePrefix="1" applyFont="1" applyFill="1" applyBorder="1" applyAlignment="1">
      <alignment horizontal="center" vertical="center"/>
    </xf>
    <xf numFmtId="0" fontId="7" fillId="18" borderId="16" xfId="0" applyFont="1" applyFill="1" applyBorder="1" applyAlignment="1">
      <alignment horizontal="center" vertical="center"/>
    </xf>
    <xf numFmtId="2" fontId="7" fillId="0" borderId="28" xfId="0" applyNumberFormat="1" applyFont="1" applyBorder="1" applyAlignment="1">
      <alignment horizontal="center" vertical="center"/>
    </xf>
    <xf numFmtId="2" fontId="7" fillId="0" borderId="17" xfId="0" applyNumberFormat="1" applyFont="1" applyBorder="1" applyAlignment="1">
      <alignment horizontal="center" vertical="center"/>
    </xf>
    <xf numFmtId="0" fontId="7" fillId="18" borderId="30" xfId="0" quotePrefix="1" applyFont="1" applyFill="1" applyBorder="1" applyAlignment="1">
      <alignment horizontal="center" vertical="center"/>
    </xf>
    <xf numFmtId="0" fontId="7" fillId="18" borderId="30" xfId="0" applyFont="1" applyFill="1" applyBorder="1" applyAlignment="1">
      <alignment horizontal="center" vertical="center"/>
    </xf>
    <xf numFmtId="2" fontId="7" fillId="0" borderId="29" xfId="0" applyNumberFormat="1" applyFont="1" applyBorder="1" applyAlignment="1">
      <alignment horizontal="center" vertical="center"/>
    </xf>
    <xf numFmtId="2" fontId="7" fillId="0" borderId="23" xfId="0" applyNumberFormat="1" applyFont="1" applyBorder="1" applyAlignment="1">
      <alignment horizontal="center" vertical="center"/>
    </xf>
    <xf numFmtId="0" fontId="7" fillId="18" borderId="1" xfId="0" applyFont="1" applyFill="1" applyBorder="1" applyAlignment="1">
      <alignment horizontal="center" vertical="center"/>
    </xf>
    <xf numFmtId="2" fontId="7" fillId="0" borderId="5" xfId="0" applyNumberFormat="1" applyFont="1" applyBorder="1" applyAlignment="1">
      <alignment horizontal="center" vertical="center"/>
    </xf>
    <xf numFmtId="2" fontId="7" fillId="0" borderId="4" xfId="0" applyNumberFormat="1" applyFont="1" applyBorder="1" applyAlignment="1">
      <alignment horizontal="center" vertical="center"/>
    </xf>
    <xf numFmtId="0" fontId="7" fillId="18" borderId="1" xfId="0" quotePrefix="1" applyFont="1" applyFill="1" applyBorder="1" applyAlignment="1">
      <alignment horizontal="center" vertical="center"/>
    </xf>
    <xf numFmtId="0" fontId="7" fillId="8" borderId="16" xfId="0" applyFont="1" applyFill="1" applyBorder="1" applyAlignment="1">
      <alignment horizontal="center" vertical="center"/>
    </xf>
    <xf numFmtId="2" fontId="7" fillId="0" borderId="34" xfId="0" applyNumberFormat="1" applyFont="1" applyBorder="1" applyAlignment="1">
      <alignment horizontal="center" vertical="center"/>
    </xf>
    <xf numFmtId="2" fontId="7" fillId="0" borderId="35" xfId="0" applyNumberFormat="1" applyFont="1" applyBorder="1" applyAlignment="1">
      <alignment horizontal="center" vertical="center"/>
    </xf>
    <xf numFmtId="2" fontId="7" fillId="0" borderId="0" xfId="0" applyNumberFormat="1" applyFont="1" applyAlignment="1">
      <alignment horizontal="center" vertical="center"/>
    </xf>
    <xf numFmtId="2" fontId="7" fillId="0" borderId="63" xfId="0" applyNumberFormat="1" applyFont="1" applyBorder="1" applyAlignment="1">
      <alignment horizontal="center" vertical="center"/>
    </xf>
    <xf numFmtId="0" fontId="7" fillId="26" borderId="62" xfId="0" quotePrefix="1" applyFont="1" applyFill="1" applyBorder="1" applyAlignment="1">
      <alignment horizontal="center" vertical="center"/>
    </xf>
    <xf numFmtId="2" fontId="7" fillId="26" borderId="59" xfId="0" applyNumberFormat="1" applyFont="1" applyFill="1" applyBorder="1" applyAlignment="1">
      <alignment horizontal="center" vertical="center"/>
    </xf>
    <xf numFmtId="2" fontId="7" fillId="0" borderId="59" xfId="0" applyNumberFormat="1" applyFont="1" applyBorder="1" applyAlignment="1">
      <alignment horizontal="center" vertical="center"/>
    </xf>
    <xf numFmtId="0" fontId="7" fillId="26" borderId="29" xfId="0" applyFont="1" applyFill="1" applyBorder="1" applyAlignment="1">
      <alignment horizontal="center" vertical="center"/>
    </xf>
    <xf numFmtId="0" fontId="7" fillId="26" borderId="73" xfId="0" quotePrefix="1" applyFont="1" applyFill="1" applyBorder="1" applyAlignment="1">
      <alignment horizontal="center" vertical="center"/>
    </xf>
    <xf numFmtId="0" fontId="7" fillId="18" borderId="75" xfId="0" quotePrefix="1" applyFont="1" applyFill="1" applyBorder="1" applyAlignment="1">
      <alignment horizontal="center" vertical="center"/>
    </xf>
    <xf numFmtId="165" fontId="0" fillId="0" borderId="64" xfId="8192" applyNumberFormat="1" applyFont="1" applyBorder="1" applyAlignment="1">
      <alignment horizontal="center" vertical="center"/>
    </xf>
    <xf numFmtId="165" fontId="0" fillId="26" borderId="0" xfId="8192" applyNumberFormat="1" applyFont="1" applyFill="1" applyBorder="1" applyAlignment="1">
      <alignment horizontal="center" vertical="center"/>
    </xf>
    <xf numFmtId="165" fontId="0" fillId="0" borderId="0" xfId="8192" applyNumberFormat="1" applyFont="1" applyBorder="1" applyAlignment="1">
      <alignment horizontal="center" vertical="center"/>
    </xf>
    <xf numFmtId="165" fontId="0" fillId="0" borderId="65" xfId="8192" applyNumberFormat="1" applyFont="1" applyBorder="1" applyAlignment="1">
      <alignment horizontal="center" vertical="center"/>
    </xf>
    <xf numFmtId="165" fontId="0" fillId="26" borderId="60" xfId="8192" applyNumberFormat="1" applyFont="1" applyFill="1" applyBorder="1" applyAlignment="1">
      <alignment horizontal="center" vertical="center"/>
    </xf>
    <xf numFmtId="165" fontId="0" fillId="0" borderId="60" xfId="8192" applyNumberFormat="1" applyFont="1" applyBorder="1" applyAlignment="1">
      <alignment horizontal="center" vertical="center"/>
    </xf>
    <xf numFmtId="0" fontId="11" fillId="18" borderId="69" xfId="0" applyFont="1" applyFill="1" applyBorder="1" applyAlignment="1">
      <alignment horizontal="center" vertical="center"/>
    </xf>
    <xf numFmtId="0" fontId="11" fillId="18" borderId="80" xfId="0" applyFont="1" applyFill="1" applyBorder="1" applyAlignment="1">
      <alignment horizontal="center" vertical="center"/>
    </xf>
    <xf numFmtId="165" fontId="0" fillId="0" borderId="61" xfId="8192" applyNumberFormat="1" applyFont="1" applyBorder="1" applyAlignment="1">
      <alignment horizontal="center" vertical="center"/>
    </xf>
    <xf numFmtId="165" fontId="0" fillId="26" borderId="61" xfId="8192" applyNumberFormat="1" applyFont="1" applyFill="1" applyBorder="1" applyAlignment="1">
      <alignment horizontal="center" vertical="center"/>
    </xf>
    <xf numFmtId="165" fontId="0" fillId="0" borderId="66" xfId="8192" applyNumberFormat="1" applyFont="1" applyBorder="1" applyAlignment="1">
      <alignment horizontal="center" vertical="center"/>
    </xf>
    <xf numFmtId="165" fontId="0" fillId="18" borderId="82" xfId="8192" applyNumberFormat="1" applyFont="1" applyFill="1" applyBorder="1" applyAlignment="1">
      <alignment horizontal="center" vertical="center"/>
    </xf>
    <xf numFmtId="165" fontId="0" fillId="18" borderId="83" xfId="8192" applyNumberFormat="1" applyFont="1" applyFill="1" applyBorder="1" applyAlignment="1">
      <alignment horizontal="center" vertical="center"/>
    </xf>
    <xf numFmtId="165" fontId="0" fillId="18" borderId="84" xfId="8192" applyNumberFormat="1" applyFont="1" applyFill="1" applyBorder="1" applyAlignment="1">
      <alignment horizontal="center" vertical="center"/>
    </xf>
    <xf numFmtId="0" fontId="23" fillId="0" borderId="67" xfId="581" applyFont="1" applyFill="1" applyBorder="1" applyAlignment="1">
      <alignment horizontal="right" vertical="center"/>
    </xf>
    <xf numFmtId="0" fontId="16" fillId="0" borderId="0" xfId="0" applyFont="1" applyAlignment="1">
      <alignment horizontal="center" vertical="center" wrapText="1"/>
    </xf>
    <xf numFmtId="0" fontId="0" fillId="18" borderId="30" xfId="0" quotePrefix="1" applyFill="1" applyBorder="1" applyAlignment="1">
      <alignment horizontal="center" vertical="center"/>
    </xf>
    <xf numFmtId="2" fontId="0" fillId="0" borderId="0" xfId="0" applyNumberFormat="1" applyAlignment="1">
      <alignment horizontal="center" vertical="center"/>
    </xf>
    <xf numFmtId="1" fontId="0" fillId="0" borderId="2" xfId="0" applyNumberFormat="1" applyBorder="1" applyAlignment="1">
      <alignment horizontal="center" vertical="center"/>
    </xf>
    <xf numFmtId="1" fontId="0" fillId="0" borderId="3" xfId="0" applyNumberFormat="1" applyBorder="1" applyAlignment="1">
      <alignment horizontal="center" vertical="center"/>
    </xf>
    <xf numFmtId="1" fontId="0" fillId="0" borderId="10" xfId="0" applyNumberFormat="1" applyBorder="1" applyAlignment="1">
      <alignment horizontal="center" vertical="center"/>
    </xf>
    <xf numFmtId="1" fontId="0" fillId="0" borderId="11" xfId="0" applyNumberFormat="1" applyBorder="1" applyAlignment="1">
      <alignment horizontal="center" vertical="center"/>
    </xf>
    <xf numFmtId="2" fontId="0" fillId="0" borderId="2" xfId="0" applyNumberFormat="1" applyBorder="1" applyAlignment="1">
      <alignment horizontal="center" vertical="center"/>
    </xf>
    <xf numFmtId="1" fontId="0" fillId="16" borderId="2" xfId="0" applyNumberFormat="1" applyFill="1" applyBorder="1" applyAlignment="1">
      <alignment horizontal="center" vertical="center"/>
    </xf>
    <xf numFmtId="14" fontId="0" fillId="16" borderId="2" xfId="0" applyNumberFormat="1" applyFill="1" applyBorder="1" applyAlignment="1">
      <alignment horizontal="center" vertical="center"/>
    </xf>
    <xf numFmtId="0" fontId="0" fillId="16" borderId="10" xfId="0" applyFill="1" applyBorder="1" applyAlignment="1">
      <alignment horizontal="center" vertical="center"/>
    </xf>
    <xf numFmtId="1" fontId="0" fillId="0" borderId="1" xfId="0" applyNumberFormat="1" applyBorder="1" applyAlignment="1">
      <alignment horizontal="center" vertical="center"/>
    </xf>
    <xf numFmtId="2" fontId="0" fillId="0" borderId="1" xfId="0" applyNumberFormat="1" applyBorder="1" applyAlignment="1">
      <alignment horizontal="center" vertical="center"/>
    </xf>
    <xf numFmtId="2" fontId="0" fillId="0" borderId="16" xfId="0" applyNumberFormat="1" applyBorder="1" applyAlignment="1">
      <alignment horizontal="center" vertical="center"/>
    </xf>
    <xf numFmtId="1" fontId="0" fillId="12" borderId="2" xfId="0" applyNumberFormat="1" applyFill="1" applyBorder="1" applyAlignment="1">
      <alignment horizontal="center" vertical="center"/>
    </xf>
    <xf numFmtId="14" fontId="0" fillId="12" borderId="2" xfId="0" applyNumberFormat="1" applyFill="1" applyBorder="1" applyAlignment="1">
      <alignment horizontal="center" vertical="center"/>
    </xf>
    <xf numFmtId="0" fontId="0" fillId="12" borderId="10" xfId="0" applyFill="1" applyBorder="1" applyAlignment="1">
      <alignment horizontal="center" vertical="center"/>
    </xf>
    <xf numFmtId="1" fontId="0" fillId="9" borderId="2" xfId="0" applyNumberFormat="1" applyFill="1" applyBorder="1" applyAlignment="1">
      <alignment horizontal="center" vertical="center"/>
    </xf>
    <xf numFmtId="14" fontId="0" fillId="9" borderId="2" xfId="0" applyNumberFormat="1" applyFill="1" applyBorder="1" applyAlignment="1">
      <alignment horizontal="center" vertical="center"/>
    </xf>
    <xf numFmtId="0" fontId="0" fillId="9" borderId="10" xfId="0" applyFill="1" applyBorder="1" applyAlignment="1">
      <alignment horizontal="center" vertical="center"/>
    </xf>
    <xf numFmtId="1" fontId="0" fillId="7" borderId="2" xfId="0" applyNumberFormat="1" applyFill="1" applyBorder="1" applyAlignment="1">
      <alignment horizontal="center" vertical="center"/>
    </xf>
    <xf numFmtId="14" fontId="0" fillId="7" borderId="2" xfId="0" applyNumberFormat="1" applyFill="1" applyBorder="1" applyAlignment="1">
      <alignment horizontal="center" vertical="center"/>
    </xf>
    <xf numFmtId="0" fontId="0" fillId="7" borderId="10" xfId="0" applyFill="1" applyBorder="1" applyAlignment="1">
      <alignment horizontal="center" vertical="center"/>
    </xf>
    <xf numFmtId="1" fontId="0" fillId="15" borderId="2" xfId="0" applyNumberFormat="1" applyFill="1" applyBorder="1" applyAlignment="1">
      <alignment horizontal="center" vertical="center"/>
    </xf>
    <xf numFmtId="14" fontId="0" fillId="15" borderId="2" xfId="0" applyNumberFormat="1" applyFill="1" applyBorder="1" applyAlignment="1">
      <alignment horizontal="center" vertical="center"/>
    </xf>
    <xf numFmtId="0" fontId="0" fillId="15" borderId="10" xfId="0" applyFill="1" applyBorder="1" applyAlignment="1">
      <alignment horizontal="center" vertical="center"/>
    </xf>
    <xf numFmtId="1" fontId="0" fillId="21" borderId="2" xfId="0" applyNumberFormat="1" applyFill="1" applyBorder="1" applyAlignment="1">
      <alignment horizontal="center" vertical="center"/>
    </xf>
    <xf numFmtId="14" fontId="0" fillId="21" borderId="2" xfId="0" applyNumberFormat="1" applyFill="1" applyBorder="1" applyAlignment="1">
      <alignment horizontal="center" vertical="center"/>
    </xf>
    <xf numFmtId="0" fontId="0" fillId="21" borderId="10" xfId="0" applyFill="1" applyBorder="1" applyAlignment="1">
      <alignment horizontal="center" vertical="center"/>
    </xf>
    <xf numFmtId="2" fontId="0" fillId="18" borderId="82" xfId="0" applyNumberFormat="1" applyFill="1" applyBorder="1" applyAlignment="1">
      <alignment horizontal="center" vertical="center"/>
    </xf>
    <xf numFmtId="2" fontId="0" fillId="18" borderId="81" xfId="0" applyNumberFormat="1" applyFill="1" applyBorder="1" applyAlignment="1">
      <alignment horizontal="center" vertical="center"/>
    </xf>
    <xf numFmtId="0" fontId="0" fillId="18" borderId="76" xfId="0" applyFill="1" applyBorder="1" applyAlignment="1">
      <alignment horizontal="center" vertical="center"/>
    </xf>
    <xf numFmtId="2" fontId="0" fillId="26" borderId="0" xfId="0" applyNumberFormat="1" applyFill="1" applyAlignment="1">
      <alignment horizontal="center" vertical="center"/>
    </xf>
    <xf numFmtId="0" fontId="0" fillId="26" borderId="74" xfId="0" applyFill="1" applyBorder="1" applyAlignment="1">
      <alignment horizontal="center" vertical="center"/>
    </xf>
    <xf numFmtId="2" fontId="0" fillId="0" borderId="64" xfId="0" applyNumberFormat="1" applyBorder="1" applyAlignment="1">
      <alignment horizontal="center" vertical="center"/>
    </xf>
    <xf numFmtId="0" fontId="7" fillId="0" borderId="72" xfId="0" applyFont="1" applyBorder="1" applyAlignment="1">
      <alignment horizontal="center" vertical="center"/>
    </xf>
    <xf numFmtId="0" fontId="7" fillId="0" borderId="71" xfId="0" quotePrefix="1" applyFont="1" applyBorder="1" applyAlignment="1">
      <alignment horizontal="center" vertical="center"/>
    </xf>
    <xf numFmtId="2" fontId="7" fillId="26" borderId="0" xfId="0" applyNumberFormat="1" applyFont="1" applyFill="1" applyAlignment="1">
      <alignment horizontal="center" vertical="center"/>
    </xf>
    <xf numFmtId="0" fontId="7" fillId="0" borderId="29" xfId="0" applyFont="1" applyBorder="1" applyAlignment="1">
      <alignment horizontal="center" vertical="center"/>
    </xf>
    <xf numFmtId="0" fontId="7" fillId="0" borderId="62" xfId="0" quotePrefix="1" applyFont="1" applyBorder="1" applyAlignment="1">
      <alignment horizontal="center" vertical="center"/>
    </xf>
    <xf numFmtId="0" fontId="7" fillId="0" borderId="29" xfId="0" quotePrefix="1" applyFont="1" applyBorder="1" applyAlignment="1">
      <alignment horizontal="center" vertical="center"/>
    </xf>
    <xf numFmtId="0" fontId="0" fillId="26" borderId="29" xfId="0" quotePrefix="1" applyFill="1" applyBorder="1" applyAlignment="1">
      <alignment horizontal="center" vertical="center"/>
    </xf>
    <xf numFmtId="0" fontId="0" fillId="0" borderId="29" xfId="0" quotePrefix="1" applyBorder="1" applyAlignment="1">
      <alignment horizontal="center" vertical="center"/>
    </xf>
    <xf numFmtId="0" fontId="0" fillId="18" borderId="70" xfId="0" applyFill="1" applyBorder="1" applyAlignment="1">
      <alignment horizontal="center" vertical="center"/>
    </xf>
    <xf numFmtId="0" fontId="0" fillId="18" borderId="68" xfId="0" applyFill="1" applyBorder="1" applyAlignment="1">
      <alignment horizontal="center" vertical="center"/>
    </xf>
    <xf numFmtId="0" fontId="0" fillId="18" borderId="67" xfId="0" applyFill="1" applyBorder="1" applyAlignment="1">
      <alignment horizontal="center" vertical="center"/>
    </xf>
    <xf numFmtId="0" fontId="0" fillId="18" borderId="69" xfId="0" applyFill="1" applyBorder="1" applyAlignment="1">
      <alignment horizontal="center" vertical="center"/>
    </xf>
    <xf numFmtId="0" fontId="37" fillId="26" borderId="85" xfId="0" applyFont="1" applyFill="1" applyBorder="1" applyAlignment="1">
      <alignment horizontal="right" vertical="center" wrapText="1"/>
    </xf>
    <xf numFmtId="14" fontId="0" fillId="6" borderId="2" xfId="0" applyNumberFormat="1" applyFill="1" applyBorder="1" applyAlignment="1">
      <alignment horizontal="center" vertical="center"/>
    </xf>
    <xf numFmtId="0" fontId="7" fillId="8" borderId="1" xfId="0" applyFont="1" applyFill="1" applyBorder="1" applyAlignment="1">
      <alignment horizontal="center" vertical="center"/>
    </xf>
    <xf numFmtId="0" fontId="0" fillId="0" borderId="0" xfId="0" applyBorder="1" applyAlignment="1">
      <alignment horizontal="center" vertical="center"/>
    </xf>
    <xf numFmtId="0" fontId="40" fillId="0" borderId="0" xfId="0" applyFont="1" applyAlignment="1">
      <alignment horizontal="center" vertical="center"/>
    </xf>
    <xf numFmtId="0" fontId="14" fillId="0" borderId="0" xfId="581" applyFont="1" applyFill="1" applyBorder="1" applyAlignment="1">
      <alignment horizontal="left" vertical="center"/>
    </xf>
    <xf numFmtId="0" fontId="12" fillId="0" borderId="0" xfId="0" applyFont="1" applyFill="1" applyBorder="1" applyAlignment="1">
      <alignment horizontal="left" vertical="center"/>
    </xf>
    <xf numFmtId="0" fontId="39" fillId="0" borderId="0" xfId="0" applyFont="1" applyFill="1" applyBorder="1" applyAlignment="1">
      <alignment horizontal="right" vertical="center" wrapText="1"/>
    </xf>
    <xf numFmtId="0" fontId="40" fillId="0" borderId="87" xfId="0" applyFont="1" applyBorder="1" applyAlignment="1">
      <alignment horizontal="center" vertical="center"/>
    </xf>
    <xf numFmtId="0" fontId="40" fillId="0" borderId="88" xfId="0" applyFont="1" applyBorder="1" applyAlignment="1">
      <alignment horizontal="center" vertical="center"/>
    </xf>
    <xf numFmtId="0" fontId="11" fillId="0" borderId="40" xfId="0" applyFont="1" applyBorder="1" applyAlignment="1">
      <alignment horizontal="center" vertical="center"/>
    </xf>
    <xf numFmtId="0" fontId="40" fillId="0" borderId="89" xfId="0" applyFont="1" applyBorder="1" applyAlignment="1">
      <alignment horizontal="center" vertical="center"/>
    </xf>
    <xf numFmtId="0" fontId="11" fillId="0" borderId="87" xfId="0" applyFont="1" applyBorder="1" applyAlignment="1">
      <alignment horizontal="center" vertical="center"/>
    </xf>
    <xf numFmtId="0" fontId="11" fillId="0" borderId="88" xfId="0" applyFont="1" applyBorder="1" applyAlignment="1">
      <alignment horizontal="center" vertical="center"/>
    </xf>
    <xf numFmtId="1" fontId="0" fillId="0" borderId="40" xfId="0" applyNumberFormat="1" applyBorder="1" applyAlignment="1">
      <alignment horizontal="center" vertical="center"/>
    </xf>
    <xf numFmtId="0" fontId="41" fillId="0" borderId="36" xfId="581" applyFont="1" applyBorder="1" applyAlignment="1">
      <alignment horizontal="right" vertical="center"/>
    </xf>
    <xf numFmtId="0" fontId="41" fillId="16" borderId="52" xfId="581" quotePrefix="1" applyFont="1" applyFill="1" applyBorder="1" applyAlignment="1">
      <alignment horizontal="center" vertical="center"/>
    </xf>
    <xf numFmtId="0" fontId="42" fillId="23" borderId="52" xfId="0" quotePrefix="1" applyFont="1" applyFill="1" applyBorder="1" applyAlignment="1">
      <alignment horizontal="center" vertical="center"/>
    </xf>
    <xf numFmtId="0" fontId="42" fillId="9" borderId="52" xfId="0" applyFont="1" applyFill="1" applyBorder="1" applyAlignment="1">
      <alignment horizontal="center" vertical="center"/>
    </xf>
    <xf numFmtId="0" fontId="42" fillId="7" borderId="52" xfId="0" quotePrefix="1" applyFont="1" applyFill="1" applyBorder="1" applyAlignment="1">
      <alignment horizontal="center" vertical="center"/>
    </xf>
    <xf numFmtId="0" fontId="42" fillId="12" borderId="52" xfId="0" quotePrefix="1" applyFont="1" applyFill="1" applyBorder="1" applyAlignment="1">
      <alignment horizontal="center" vertical="center"/>
    </xf>
    <xf numFmtId="0" fontId="42" fillId="15" borderId="52" xfId="0" quotePrefix="1" applyFont="1" applyFill="1" applyBorder="1" applyAlignment="1">
      <alignment horizontal="center" vertical="center"/>
    </xf>
    <xf numFmtId="0" fontId="42" fillId="21" borderId="35" xfId="0" quotePrefix="1" applyFont="1" applyFill="1" applyBorder="1" applyAlignment="1">
      <alignment horizontal="center" vertical="center"/>
    </xf>
    <xf numFmtId="0" fontId="42" fillId="0" borderId="0" xfId="0" applyFont="1" applyAlignment="1">
      <alignment horizontal="center" vertical="center"/>
    </xf>
    <xf numFmtId="0" fontId="0" fillId="28" borderId="88" xfId="0" applyFill="1" applyBorder="1" applyAlignment="1">
      <alignment horizontal="center" vertical="center"/>
    </xf>
    <xf numFmtId="0" fontId="40" fillId="0" borderId="95" xfId="0" applyFont="1" applyBorder="1" applyAlignment="1">
      <alignment horizontal="center" vertical="center"/>
    </xf>
    <xf numFmtId="0" fontId="40" fillId="0" borderId="96" xfId="0" applyFont="1" applyBorder="1" applyAlignment="1">
      <alignment horizontal="center" vertical="center"/>
    </xf>
    <xf numFmtId="1" fontId="0" fillId="0" borderId="45" xfId="0" applyNumberFormat="1" applyBorder="1" applyAlignment="1">
      <alignment horizontal="center" vertical="center"/>
    </xf>
    <xf numFmtId="0" fontId="10" fillId="0" borderId="0" xfId="0" quotePrefix="1" applyFont="1" applyFill="1" applyBorder="1" applyAlignment="1">
      <alignment horizontal="center" vertical="center"/>
    </xf>
    <xf numFmtId="0" fontId="10" fillId="0" borderId="0" xfId="0" applyFont="1" applyFill="1" applyBorder="1" applyAlignment="1">
      <alignment vertical="center" wrapText="1"/>
    </xf>
    <xf numFmtId="0" fontId="0" fillId="0" borderId="11" xfId="0" applyFill="1" applyBorder="1" applyAlignment="1">
      <alignment horizontal="center" vertical="center"/>
    </xf>
    <xf numFmtId="0" fontId="0" fillId="9" borderId="43" xfId="0" applyFill="1" applyBorder="1" applyAlignment="1">
      <alignment horizontal="center" vertical="center"/>
    </xf>
    <xf numFmtId="0" fontId="0" fillId="7" borderId="43" xfId="0" applyFill="1" applyBorder="1" applyAlignment="1">
      <alignment horizontal="center" vertical="center"/>
    </xf>
    <xf numFmtId="0" fontId="0" fillId="12" borderId="43" xfId="0" applyFill="1" applyBorder="1" applyAlignment="1">
      <alignment horizontal="center" vertical="center"/>
    </xf>
    <xf numFmtId="0" fontId="0" fillId="21" borderId="43" xfId="0" applyFill="1" applyBorder="1" applyAlignment="1">
      <alignment horizontal="center" vertical="center"/>
    </xf>
    <xf numFmtId="0" fontId="0" fillId="17" borderId="43" xfId="0" applyFill="1" applyBorder="1" applyAlignment="1">
      <alignment horizontal="center" vertical="center"/>
    </xf>
    <xf numFmtId="0" fontId="0" fillId="16" borderId="43" xfId="0" applyFill="1" applyBorder="1" applyAlignment="1">
      <alignment horizontal="center" vertical="center"/>
    </xf>
    <xf numFmtId="0" fontId="0" fillId="16" borderId="106" xfId="0" applyFill="1" applyBorder="1" applyAlignment="1">
      <alignment horizontal="center" vertical="center"/>
    </xf>
    <xf numFmtId="1" fontId="0" fillId="0" borderId="95" xfId="0" applyNumberFormat="1" applyBorder="1" applyAlignment="1">
      <alignment horizontal="center" vertical="center"/>
    </xf>
    <xf numFmtId="1" fontId="0" fillId="0" borderId="87" xfId="0" applyNumberFormat="1" applyBorder="1" applyAlignment="1">
      <alignment horizontal="center" vertical="center"/>
    </xf>
    <xf numFmtId="1" fontId="0" fillId="0" borderId="15" xfId="0" applyNumberFormat="1" applyBorder="1" applyAlignment="1">
      <alignment horizontal="center" vertical="center"/>
    </xf>
    <xf numFmtId="0" fontId="0" fillId="23" borderId="10" xfId="0" applyFill="1" applyBorder="1" applyAlignment="1">
      <alignment horizontal="center" vertical="center"/>
    </xf>
    <xf numFmtId="14" fontId="0" fillId="23" borderId="2" xfId="0" applyNumberFormat="1" applyFill="1" applyBorder="1" applyAlignment="1">
      <alignment horizontal="center" vertical="center"/>
    </xf>
    <xf numFmtId="1" fontId="0" fillId="23" borderId="2" xfId="0" applyNumberFormat="1" applyFill="1" applyBorder="1" applyAlignment="1">
      <alignment horizontal="center" vertical="center"/>
    </xf>
    <xf numFmtId="0" fontId="0" fillId="21" borderId="33" xfId="0" applyFill="1" applyBorder="1" applyAlignment="1">
      <alignment horizontal="center" vertical="center"/>
    </xf>
    <xf numFmtId="0" fontId="0" fillId="16" borderId="33" xfId="0" applyFill="1" applyBorder="1" applyAlignment="1">
      <alignment horizontal="center" vertical="center"/>
    </xf>
    <xf numFmtId="0" fontId="0" fillId="23" borderId="33" xfId="0" applyFill="1" applyBorder="1" applyAlignment="1">
      <alignment horizontal="center" vertical="center"/>
    </xf>
    <xf numFmtId="0" fontId="0" fillId="9" borderId="33" xfId="0" applyFill="1" applyBorder="1" applyAlignment="1">
      <alignment horizontal="center" vertical="center"/>
    </xf>
    <xf numFmtId="0" fontId="0" fillId="7" borderId="33" xfId="0" applyFill="1" applyBorder="1" applyAlignment="1">
      <alignment horizontal="center" vertical="center"/>
    </xf>
    <xf numFmtId="0" fontId="0" fillId="12" borderId="33" xfId="0" applyFill="1" applyBorder="1" applyAlignment="1">
      <alignment horizontal="center" vertical="center"/>
    </xf>
    <xf numFmtId="0" fontId="0" fillId="15" borderId="33" xfId="0" applyFill="1" applyBorder="1" applyAlignment="1">
      <alignment horizontal="center" vertical="center"/>
    </xf>
    <xf numFmtId="0" fontId="0" fillId="16" borderId="107" xfId="0" applyFill="1" applyBorder="1" applyAlignment="1">
      <alignment horizontal="center" vertical="center"/>
    </xf>
    <xf numFmtId="0" fontId="28" fillId="0" borderId="0" xfId="0" applyFont="1" applyAlignment="1">
      <alignment horizontal="left" vertical="center"/>
    </xf>
    <xf numFmtId="0" fontId="50" fillId="16" borderId="10" xfId="0" applyFont="1" applyFill="1" applyBorder="1" applyAlignment="1">
      <alignment horizontal="center" vertical="center"/>
    </xf>
    <xf numFmtId="0" fontId="51" fillId="0" borderId="0" xfId="0" applyFont="1"/>
    <xf numFmtId="0" fontId="50" fillId="9" borderId="10" xfId="0" applyFont="1" applyFill="1" applyBorder="1" applyAlignment="1">
      <alignment horizontal="center" vertical="center"/>
    </xf>
    <xf numFmtId="0" fontId="53" fillId="0" borderId="0" xfId="0" applyFont="1" applyAlignment="1">
      <alignment horizontal="left" vertical="center"/>
    </xf>
    <xf numFmtId="0" fontId="54" fillId="0" borderId="0" xfId="0" applyFont="1" applyAlignment="1">
      <alignment horizontal="center" vertical="center"/>
    </xf>
    <xf numFmtId="0" fontId="54" fillId="0" borderId="0" xfId="0" applyFont="1"/>
    <xf numFmtId="0" fontId="43" fillId="26" borderId="108" xfId="0" applyFont="1" applyFill="1" applyBorder="1" applyAlignment="1">
      <alignment horizontal="right" vertical="center" wrapText="1"/>
    </xf>
    <xf numFmtId="0" fontId="45" fillId="22" borderId="2" xfId="0" quotePrefix="1" applyFont="1" applyFill="1" applyBorder="1" applyAlignment="1">
      <alignment horizontal="center" vertical="center"/>
    </xf>
    <xf numFmtId="0" fontId="37" fillId="26" borderId="108" xfId="0" applyFont="1" applyFill="1" applyBorder="1" applyAlignment="1">
      <alignment horizontal="right" vertical="center" wrapText="1"/>
    </xf>
    <xf numFmtId="0" fontId="7" fillId="5" borderId="10" xfId="581" applyFont="1" applyFill="1" applyBorder="1" applyAlignment="1">
      <alignment horizontal="left" vertical="center" wrapText="1"/>
    </xf>
    <xf numFmtId="0" fontId="14" fillId="5" borderId="2" xfId="581" applyFont="1" applyFill="1" applyBorder="1" applyAlignment="1">
      <alignment horizontal="left" vertical="center" wrapText="1"/>
    </xf>
    <xf numFmtId="0" fontId="0" fillId="3" borderId="22" xfId="0" applyFill="1" applyBorder="1" applyAlignment="1">
      <alignment horizontal="left" vertical="center" wrapText="1"/>
    </xf>
    <xf numFmtId="0" fontId="14" fillId="5" borderId="10" xfId="581" applyFont="1" applyFill="1" applyBorder="1" applyAlignment="1">
      <alignment horizontal="left" vertical="center" wrapText="1"/>
    </xf>
    <xf numFmtId="0" fontId="10" fillId="5" borderId="2" xfId="581" applyFont="1" applyFill="1" applyBorder="1" applyAlignment="1">
      <alignment horizontal="left" vertical="center" wrapText="1"/>
    </xf>
    <xf numFmtId="0" fontId="0" fillId="25" borderId="1" xfId="581" applyFont="1" applyFill="1" applyBorder="1" applyAlignment="1">
      <alignment horizontal="left" vertical="center" wrapText="1"/>
    </xf>
    <xf numFmtId="0" fontId="0" fillId="25" borderId="2" xfId="581" applyFont="1" applyFill="1" applyBorder="1" applyAlignment="1">
      <alignment horizontal="left" vertical="center" wrapText="1"/>
    </xf>
    <xf numFmtId="0" fontId="10" fillId="5" borderId="3" xfId="581" applyFont="1" applyFill="1" applyBorder="1" applyAlignment="1">
      <alignment horizontal="left" vertical="center" wrapText="1"/>
    </xf>
    <xf numFmtId="0" fontId="14" fillId="5" borderId="33" xfId="581" applyFont="1" applyFill="1" applyBorder="1" applyAlignment="1">
      <alignment horizontal="left" vertical="center" wrapText="1"/>
    </xf>
    <xf numFmtId="0" fontId="14" fillId="5" borderId="15" xfId="581" applyFont="1" applyFill="1" applyBorder="1" applyAlignment="1">
      <alignment horizontal="left" vertical="center" wrapText="1"/>
    </xf>
    <xf numFmtId="0" fontId="14" fillId="5" borderId="3" xfId="581" applyFont="1" applyFill="1" applyBorder="1" applyAlignment="1">
      <alignment horizontal="left" vertical="center" wrapText="1"/>
    </xf>
    <xf numFmtId="0" fontId="14" fillId="5" borderId="34" xfId="581" applyFont="1" applyFill="1" applyBorder="1" applyAlignment="1">
      <alignment horizontal="left" vertical="center" wrapText="1"/>
    </xf>
    <xf numFmtId="0" fontId="14" fillId="5" borderId="28" xfId="581" applyFont="1" applyFill="1" applyBorder="1" applyAlignment="1">
      <alignment horizontal="left" vertical="center" wrapText="1"/>
    </xf>
    <xf numFmtId="0" fontId="22" fillId="25" borderId="16" xfId="581" applyFont="1" applyFill="1" applyBorder="1" applyAlignment="1">
      <alignment horizontal="left" vertical="center" wrapText="1"/>
    </xf>
    <xf numFmtId="0" fontId="14" fillId="5" borderId="43" xfId="581" applyFont="1" applyFill="1" applyBorder="1" applyAlignment="1">
      <alignment horizontal="left" vertical="center" wrapText="1"/>
    </xf>
    <xf numFmtId="0" fontId="7" fillId="3" borderId="15" xfId="0" applyFont="1" applyFill="1" applyBorder="1" applyAlignment="1">
      <alignment horizontal="left" vertical="center" wrapText="1"/>
    </xf>
    <xf numFmtId="0" fontId="7" fillId="3" borderId="11" xfId="0" applyFont="1" applyFill="1" applyBorder="1" applyAlignment="1">
      <alignment horizontal="left" vertical="center" wrapText="1"/>
    </xf>
    <xf numFmtId="0" fontId="7" fillId="3" borderId="2" xfId="0" applyFont="1" applyFill="1" applyBorder="1" applyAlignment="1">
      <alignment horizontal="left" vertical="center" wrapText="1"/>
    </xf>
    <xf numFmtId="0" fontId="22" fillId="25" borderId="30" xfId="581" applyFont="1" applyFill="1" applyBorder="1" applyAlignment="1">
      <alignment horizontal="left" vertical="center" wrapText="1"/>
    </xf>
    <xf numFmtId="0" fontId="22" fillId="25" borderId="2" xfId="581" applyFont="1" applyFill="1" applyBorder="1" applyAlignment="1">
      <alignment horizontal="left" vertical="center" wrapText="1"/>
    </xf>
    <xf numFmtId="0" fontId="7" fillId="3" borderId="10" xfId="0" applyFont="1" applyFill="1" applyBorder="1" applyAlignment="1">
      <alignment horizontal="left" vertical="center" wrapText="1"/>
    </xf>
    <xf numFmtId="0" fontId="7" fillId="3" borderId="3" xfId="0" applyFont="1" applyFill="1" applyBorder="1" applyAlignment="1">
      <alignment horizontal="left" vertical="center" wrapText="1"/>
    </xf>
    <xf numFmtId="0" fontId="7" fillId="3" borderId="93" xfId="0" applyFont="1" applyFill="1" applyBorder="1" applyAlignment="1">
      <alignment horizontal="left" vertical="center" wrapText="1"/>
    </xf>
    <xf numFmtId="0" fontId="7" fillId="3" borderId="94" xfId="0" applyFont="1" applyFill="1" applyBorder="1" applyAlignment="1">
      <alignment horizontal="left" vertical="center" wrapText="1"/>
    </xf>
    <xf numFmtId="0" fontId="11" fillId="22" borderId="2" xfId="0" applyFont="1" applyFill="1" applyBorder="1" applyAlignment="1">
      <alignment horizontal="left" vertical="center" wrapText="1"/>
    </xf>
    <xf numFmtId="0" fontId="11" fillId="22" borderId="3" xfId="0" applyFont="1" applyFill="1" applyBorder="1" applyAlignment="1">
      <alignment horizontal="left" vertical="center" wrapText="1"/>
    </xf>
    <xf numFmtId="0" fontId="12" fillId="20" borderId="105" xfId="0" applyFont="1" applyFill="1" applyBorder="1" applyAlignment="1">
      <alignment horizontal="left" vertical="center" wrapText="1"/>
    </xf>
    <xf numFmtId="0" fontId="7" fillId="0" borderId="0" xfId="0" applyFont="1" applyAlignment="1">
      <alignment horizontal="left" vertical="center" wrapText="1"/>
    </xf>
    <xf numFmtId="1" fontId="50" fillId="9" borderId="2" xfId="0" applyNumberFormat="1" applyFont="1" applyFill="1" applyBorder="1" applyAlignment="1">
      <alignment horizontal="center" vertical="center"/>
    </xf>
    <xf numFmtId="1" fontId="50" fillId="16" borderId="2" xfId="0" applyNumberFormat="1" applyFont="1" applyFill="1" applyBorder="1" applyAlignment="1">
      <alignment horizontal="center" vertical="center"/>
    </xf>
    <xf numFmtId="0" fontId="14" fillId="0" borderId="0" xfId="581" applyFont="1" applyFill="1" applyBorder="1" applyAlignment="1">
      <alignment horizontal="left" vertical="center" wrapText="1"/>
    </xf>
    <xf numFmtId="0" fontId="10" fillId="0" borderId="0" xfId="0" applyFont="1" applyFill="1" applyBorder="1" applyAlignment="1">
      <alignment horizontal="center" vertical="center"/>
    </xf>
    <xf numFmtId="14" fontId="0" fillId="0" borderId="0" xfId="0" applyNumberFormat="1" applyFill="1" applyBorder="1" applyAlignment="1">
      <alignment horizontal="center" vertical="center"/>
    </xf>
    <xf numFmtId="0" fontId="0" fillId="0" borderId="0" xfId="0" applyFill="1" applyBorder="1" applyAlignment="1">
      <alignment horizontal="center" vertical="center"/>
    </xf>
    <xf numFmtId="0" fontId="7" fillId="5" borderId="40" xfId="581" applyFont="1" applyFill="1" applyBorder="1" applyAlignment="1">
      <alignment horizontal="left" vertical="center" wrapText="1"/>
    </xf>
    <xf numFmtId="0" fontId="14" fillId="5" borderId="40" xfId="581" applyFont="1" applyFill="1" applyBorder="1" applyAlignment="1">
      <alignment horizontal="left" vertical="center" wrapText="1"/>
    </xf>
    <xf numFmtId="0" fontId="55" fillId="21" borderId="40" xfId="0" applyFont="1" applyFill="1" applyBorder="1" applyAlignment="1">
      <alignment horizontal="center" vertical="center"/>
    </xf>
    <xf numFmtId="14" fontId="10" fillId="21" borderId="40" xfId="0" applyNumberFormat="1" applyFont="1" applyFill="1" applyBorder="1" applyAlignment="1">
      <alignment horizontal="center" vertical="center"/>
    </xf>
    <xf numFmtId="1" fontId="10" fillId="21" borderId="40" xfId="0" applyNumberFormat="1" applyFont="1" applyFill="1" applyBorder="1" applyAlignment="1">
      <alignment horizontal="center" vertical="center"/>
    </xf>
    <xf numFmtId="0" fontId="10" fillId="8" borderId="40" xfId="0" applyFont="1" applyFill="1" applyBorder="1" applyAlignment="1">
      <alignment horizontal="center" vertical="center"/>
    </xf>
    <xf numFmtId="14" fontId="15" fillId="0" borderId="40" xfId="0" applyNumberFormat="1" applyFont="1" applyBorder="1" applyAlignment="1">
      <alignment horizontal="center" vertical="center" wrapText="1"/>
    </xf>
    <xf numFmtId="2" fontId="10" fillId="0" borderId="40" xfId="0" applyNumberFormat="1" applyFont="1" applyBorder="1" applyAlignment="1">
      <alignment horizontal="center" vertical="center"/>
    </xf>
    <xf numFmtId="0" fontId="10" fillId="10" borderId="40" xfId="0" applyFont="1" applyFill="1" applyBorder="1" applyAlignment="1">
      <alignment horizontal="center" vertical="center"/>
    </xf>
    <xf numFmtId="0" fontId="55" fillId="9" borderId="40" xfId="0" applyFont="1" applyFill="1" applyBorder="1" applyAlignment="1">
      <alignment horizontal="center" vertical="center"/>
    </xf>
    <xf numFmtId="14" fontId="10" fillId="9" borderId="40" xfId="0" applyNumberFormat="1" applyFont="1" applyFill="1" applyBorder="1" applyAlignment="1">
      <alignment horizontal="center" vertical="center"/>
    </xf>
    <xf numFmtId="1" fontId="10" fillId="9" borderId="40" xfId="0" applyNumberFormat="1" applyFont="1" applyFill="1" applyBorder="1" applyAlignment="1">
      <alignment horizontal="center" vertical="center"/>
    </xf>
    <xf numFmtId="0" fontId="10" fillId="6" borderId="40" xfId="0" applyFont="1" applyFill="1" applyBorder="1" applyAlignment="1">
      <alignment horizontal="center" vertical="center"/>
    </xf>
    <xf numFmtId="0" fontId="55" fillId="7" borderId="40" xfId="0" applyFont="1" applyFill="1" applyBorder="1" applyAlignment="1">
      <alignment horizontal="center" vertical="center"/>
    </xf>
    <xf numFmtId="14" fontId="10" fillId="7" borderId="40" xfId="0" applyNumberFormat="1" applyFont="1" applyFill="1" applyBorder="1" applyAlignment="1">
      <alignment horizontal="center" vertical="center"/>
    </xf>
    <xf numFmtId="1" fontId="10" fillId="7" borderId="40" xfId="0" applyNumberFormat="1" applyFont="1" applyFill="1" applyBorder="1" applyAlignment="1">
      <alignment horizontal="center" vertical="center"/>
    </xf>
    <xf numFmtId="0" fontId="50" fillId="7" borderId="40" xfId="0" applyFont="1" applyFill="1" applyBorder="1" applyAlignment="1">
      <alignment horizontal="center" vertical="center"/>
    </xf>
    <xf numFmtId="14" fontId="0" fillId="7" borderId="40" xfId="0" applyNumberFormat="1" applyFill="1" applyBorder="1" applyAlignment="1">
      <alignment horizontal="center" vertical="center"/>
    </xf>
    <xf numFmtId="1" fontId="0" fillId="7" borderId="40" xfId="0" applyNumberFormat="1" applyFill="1" applyBorder="1" applyAlignment="1">
      <alignment horizontal="center" vertical="center"/>
    </xf>
    <xf numFmtId="0" fontId="7" fillId="4" borderId="40" xfId="0" applyFont="1" applyFill="1" applyBorder="1" applyAlignment="1">
      <alignment horizontal="center" vertical="center"/>
    </xf>
    <xf numFmtId="2" fontId="0" fillId="0" borderId="40" xfId="0" applyNumberFormat="1" applyBorder="1" applyAlignment="1">
      <alignment horizontal="center" vertical="center"/>
    </xf>
    <xf numFmtId="14" fontId="0" fillId="6" borderId="40" xfId="0" applyNumberFormat="1" applyFill="1" applyBorder="1" applyAlignment="1">
      <alignment horizontal="center" vertical="center"/>
    </xf>
    <xf numFmtId="14" fontId="56" fillId="0" borderId="2" xfId="0" applyNumberFormat="1" applyFont="1" applyBorder="1" applyAlignment="1">
      <alignment horizontal="center" vertical="center"/>
    </xf>
    <xf numFmtId="166" fontId="33" fillId="0" borderId="2" xfId="0" applyNumberFormat="1" applyFont="1" applyFill="1" applyBorder="1" applyAlignment="1">
      <alignment horizontal="center" vertical="center"/>
    </xf>
    <xf numFmtId="1" fontId="33" fillId="0" borderId="2" xfId="0" applyNumberFormat="1" applyFont="1" applyFill="1" applyBorder="1" applyAlignment="1">
      <alignment horizontal="center" vertical="center"/>
    </xf>
    <xf numFmtId="166" fontId="33" fillId="0" borderId="15" xfId="0" applyNumberFormat="1" applyFont="1" applyFill="1" applyBorder="1" applyAlignment="1">
      <alignment horizontal="center" vertical="center"/>
    </xf>
    <xf numFmtId="0" fontId="16" fillId="0" borderId="3" xfId="0" applyFont="1" applyBorder="1" applyAlignment="1">
      <alignment horizontal="center" vertical="center"/>
    </xf>
    <xf numFmtId="0" fontId="30" fillId="12" borderId="10" xfId="0" applyFont="1" applyFill="1" applyBorder="1" applyAlignment="1">
      <alignment horizontal="center" vertical="center"/>
    </xf>
    <xf numFmtId="0" fontId="19" fillId="28" borderId="88" xfId="0" applyFont="1" applyFill="1" applyBorder="1" applyAlignment="1">
      <alignment horizontal="center" vertical="center"/>
    </xf>
    <xf numFmtId="0" fontId="30" fillId="9" borderId="10" xfId="0" applyFont="1" applyFill="1" applyBorder="1" applyAlignment="1">
      <alignment horizontal="center" vertical="center"/>
    </xf>
    <xf numFmtId="14" fontId="30" fillId="9" borderId="2" xfId="0" applyNumberFormat="1" applyFont="1" applyFill="1" applyBorder="1" applyAlignment="1">
      <alignment horizontal="center" vertical="center"/>
    </xf>
    <xf numFmtId="1" fontId="30" fillId="9" borderId="2" xfId="0" applyNumberFormat="1" applyFont="1" applyFill="1" applyBorder="1" applyAlignment="1">
      <alignment horizontal="center" vertical="center"/>
    </xf>
    <xf numFmtId="0" fontId="30" fillId="8" borderId="2" xfId="0" applyFont="1" applyFill="1" applyBorder="1" applyAlignment="1">
      <alignment horizontal="center" vertical="center"/>
    </xf>
    <xf numFmtId="14" fontId="57" fillId="0" borderId="2" xfId="0" applyNumberFormat="1" applyFont="1" applyBorder="1" applyAlignment="1">
      <alignment horizontal="center" vertical="center"/>
    </xf>
    <xf numFmtId="2" fontId="30" fillId="0" borderId="2" xfId="0" applyNumberFormat="1" applyFont="1" applyBorder="1" applyAlignment="1">
      <alignment horizontal="center" vertical="center"/>
    </xf>
    <xf numFmtId="14" fontId="30" fillId="6" borderId="2" xfId="0" applyNumberFormat="1" applyFont="1" applyFill="1" applyBorder="1" applyAlignment="1">
      <alignment horizontal="center" vertical="center"/>
    </xf>
    <xf numFmtId="0" fontId="30" fillId="0" borderId="11" xfId="0" applyFont="1" applyFill="1" applyBorder="1" applyAlignment="1">
      <alignment horizontal="center" vertical="center"/>
    </xf>
    <xf numFmtId="1" fontId="30" fillId="0" borderId="2" xfId="0" applyNumberFormat="1" applyFont="1" applyBorder="1" applyAlignment="1">
      <alignment horizontal="center" vertical="center"/>
    </xf>
    <xf numFmtId="1" fontId="30" fillId="0" borderId="3" xfId="0" applyNumberFormat="1" applyFont="1" applyBorder="1" applyAlignment="1">
      <alignment horizontal="center" vertical="center"/>
    </xf>
    <xf numFmtId="0" fontId="30" fillId="9" borderId="33" xfId="0" applyFont="1" applyFill="1" applyBorder="1" applyAlignment="1">
      <alignment horizontal="center" vertical="center"/>
    </xf>
    <xf numFmtId="1" fontId="30" fillId="0" borderId="15" xfId="0" applyNumberFormat="1" applyFont="1" applyBorder="1" applyAlignment="1">
      <alignment horizontal="center" vertical="center"/>
    </xf>
    <xf numFmtId="1" fontId="30" fillId="0" borderId="40" xfId="0" applyNumberFormat="1" applyFont="1" applyBorder="1" applyAlignment="1">
      <alignment horizontal="center" vertical="center"/>
    </xf>
    <xf numFmtId="1" fontId="30" fillId="0" borderId="87" xfId="0" applyNumberFormat="1" applyFont="1" applyBorder="1" applyAlignment="1">
      <alignment horizontal="center" vertical="center"/>
    </xf>
    <xf numFmtId="1" fontId="30" fillId="0" borderId="11" xfId="0" applyNumberFormat="1" applyFont="1" applyBorder="1" applyAlignment="1">
      <alignment horizontal="center" vertical="center"/>
    </xf>
    <xf numFmtId="1" fontId="30" fillId="0" borderId="10" xfId="0" applyNumberFormat="1" applyFont="1" applyBorder="1" applyAlignment="1">
      <alignment horizontal="center" vertical="center"/>
    </xf>
    <xf numFmtId="166" fontId="58" fillId="0" borderId="15" xfId="0" applyNumberFormat="1" applyFont="1" applyFill="1" applyBorder="1" applyAlignment="1">
      <alignment horizontal="center" vertical="center"/>
    </xf>
    <xf numFmtId="166" fontId="58" fillId="0" borderId="2" xfId="0" applyNumberFormat="1" applyFont="1" applyFill="1" applyBorder="1" applyAlignment="1">
      <alignment horizontal="center" vertical="center"/>
    </xf>
    <xf numFmtId="1" fontId="58" fillId="0" borderId="2" xfId="0" applyNumberFormat="1" applyFont="1" applyFill="1" applyBorder="1" applyAlignment="1">
      <alignment horizontal="center" vertical="center"/>
    </xf>
    <xf numFmtId="14" fontId="30" fillId="12" borderId="2" xfId="0" applyNumberFormat="1" applyFont="1" applyFill="1" applyBorder="1" applyAlignment="1">
      <alignment horizontal="center" vertical="center"/>
    </xf>
    <xf numFmtId="1" fontId="30" fillId="12" borderId="2" xfId="0" applyNumberFormat="1" applyFont="1" applyFill="1" applyBorder="1" applyAlignment="1">
      <alignment horizontal="center" vertical="center"/>
    </xf>
    <xf numFmtId="0" fontId="30" fillId="12" borderId="33" xfId="0" applyFont="1" applyFill="1" applyBorder="1" applyAlignment="1">
      <alignment horizontal="center" vertical="center"/>
    </xf>
    <xf numFmtId="0" fontId="0" fillId="7" borderId="25" xfId="0" applyFill="1" applyBorder="1" applyAlignment="1">
      <alignment horizontal="center" vertical="center"/>
    </xf>
    <xf numFmtId="14" fontId="0" fillId="7" borderId="16" xfId="0" applyNumberFormat="1" applyFill="1" applyBorder="1" applyAlignment="1">
      <alignment horizontal="center" vertical="center"/>
    </xf>
    <xf numFmtId="1" fontId="0" fillId="7" borderId="16" xfId="0" applyNumberFormat="1" applyFill="1" applyBorder="1" applyAlignment="1">
      <alignment horizontal="center" vertical="center"/>
    </xf>
    <xf numFmtId="14" fontId="56" fillId="0" borderId="16" xfId="0" applyNumberFormat="1" applyFont="1" applyBorder="1" applyAlignment="1">
      <alignment horizontal="center" vertical="center"/>
    </xf>
    <xf numFmtId="14" fontId="0" fillId="6" borderId="16" xfId="0" applyNumberFormat="1" applyFill="1" applyBorder="1" applyAlignment="1">
      <alignment horizontal="center" vertical="center"/>
    </xf>
    <xf numFmtId="0" fontId="0" fillId="0" borderId="24" xfId="0" applyFill="1" applyBorder="1" applyAlignment="1">
      <alignment horizontal="center" vertical="center"/>
    </xf>
    <xf numFmtId="0" fontId="0" fillId="7" borderId="21" xfId="0" applyFill="1" applyBorder="1" applyAlignment="1">
      <alignment horizontal="center" vertical="center"/>
    </xf>
    <xf numFmtId="14" fontId="0" fillId="7" borderId="1" xfId="0" applyNumberFormat="1" applyFill="1" applyBorder="1" applyAlignment="1">
      <alignment horizontal="center" vertical="center"/>
    </xf>
    <xf numFmtId="1" fontId="0" fillId="7" borderId="1" xfId="0" applyNumberFormat="1" applyFill="1" applyBorder="1" applyAlignment="1">
      <alignment horizontal="center" vertical="center"/>
    </xf>
    <xf numFmtId="14" fontId="56" fillId="0" borderId="1" xfId="0" applyNumberFormat="1" applyFont="1" applyBorder="1" applyAlignment="1">
      <alignment horizontal="center" vertical="center"/>
    </xf>
    <xf numFmtId="14" fontId="0" fillId="6" borderId="1" xfId="0" applyNumberFormat="1" applyFill="1" applyBorder="1" applyAlignment="1">
      <alignment horizontal="center" vertical="center"/>
    </xf>
    <xf numFmtId="0" fontId="0" fillId="0" borderId="22" xfId="0" applyFill="1" applyBorder="1" applyAlignment="1">
      <alignment horizontal="center" vertical="center"/>
    </xf>
    <xf numFmtId="0" fontId="59" fillId="9" borderId="40" xfId="0" applyFont="1" applyFill="1" applyBorder="1" applyAlignment="1">
      <alignment horizontal="center" vertical="center"/>
    </xf>
    <xf numFmtId="14" fontId="30" fillId="9" borderId="40" xfId="0" applyNumberFormat="1" applyFont="1" applyFill="1" applyBorder="1" applyAlignment="1">
      <alignment horizontal="center" vertical="center"/>
    </xf>
    <xf numFmtId="1" fontId="30" fillId="9" borderId="40" xfId="0" applyNumberFormat="1" applyFont="1" applyFill="1" applyBorder="1" applyAlignment="1">
      <alignment horizontal="center" vertical="center"/>
    </xf>
    <xf numFmtId="0" fontId="30" fillId="8" borderId="40" xfId="0" applyFont="1" applyFill="1" applyBorder="1" applyAlignment="1">
      <alignment horizontal="center" vertical="center"/>
    </xf>
    <xf numFmtId="14" fontId="57" fillId="0" borderId="40" xfId="0" applyNumberFormat="1" applyFont="1" applyBorder="1" applyAlignment="1">
      <alignment horizontal="center" vertical="center" wrapText="1"/>
    </xf>
    <xf numFmtId="2" fontId="30" fillId="0" borderId="40" xfId="0" applyNumberFormat="1" applyFont="1" applyBorder="1" applyAlignment="1">
      <alignment horizontal="center" vertical="center"/>
    </xf>
    <xf numFmtId="0" fontId="30" fillId="6" borderId="40" xfId="0" applyFont="1" applyFill="1" applyBorder="1" applyAlignment="1">
      <alignment horizontal="center" vertical="center"/>
    </xf>
    <xf numFmtId="1" fontId="30" fillId="0" borderId="52" xfId="0" applyNumberFormat="1" applyFont="1" applyFill="1" applyBorder="1" applyAlignment="1">
      <alignment horizontal="center" vertical="center"/>
    </xf>
    <xf numFmtId="1" fontId="30" fillId="0" borderId="2" xfId="0" applyNumberFormat="1" applyFont="1" applyFill="1" applyBorder="1" applyAlignment="1">
      <alignment horizontal="center" vertical="center"/>
    </xf>
    <xf numFmtId="1" fontId="30" fillId="0" borderId="3" xfId="0" applyNumberFormat="1" applyFont="1" applyFill="1" applyBorder="1" applyAlignment="1">
      <alignment horizontal="center" vertical="center"/>
    </xf>
    <xf numFmtId="1" fontId="30" fillId="18" borderId="3" xfId="0" applyNumberFormat="1" applyFont="1" applyFill="1" applyBorder="1" applyAlignment="1">
      <alignment horizontal="center" vertical="center"/>
    </xf>
    <xf numFmtId="1" fontId="30" fillId="18" borderId="2" xfId="0" applyNumberFormat="1" applyFont="1" applyFill="1" applyBorder="1" applyAlignment="1">
      <alignment horizontal="center" vertical="center"/>
    </xf>
    <xf numFmtId="1" fontId="30" fillId="0" borderId="36" xfId="0" applyNumberFormat="1" applyFont="1" applyFill="1" applyBorder="1" applyAlignment="1">
      <alignment horizontal="center" vertical="center"/>
    </xf>
    <xf numFmtId="1" fontId="30" fillId="0" borderId="40" xfId="0" applyNumberFormat="1" applyFont="1" applyFill="1" applyBorder="1" applyAlignment="1">
      <alignment horizontal="center" vertical="center"/>
    </xf>
    <xf numFmtId="1" fontId="30" fillId="0" borderId="10" xfId="0" applyNumberFormat="1" applyFont="1" applyFill="1" applyBorder="1" applyAlignment="1">
      <alignment horizontal="center" vertical="center"/>
    </xf>
    <xf numFmtId="0" fontId="0" fillId="0" borderId="0" xfId="0" applyAlignment="1">
      <alignment horizontal="left" vertical="center"/>
    </xf>
    <xf numFmtId="0" fontId="14" fillId="0" borderId="0" xfId="581" applyFont="1" applyAlignment="1">
      <alignment horizontal="left" vertical="center"/>
    </xf>
    <xf numFmtId="0" fontId="14" fillId="0" borderId="0" xfId="581" applyFont="1" applyAlignment="1">
      <alignment horizontal="center" vertical="center"/>
    </xf>
    <xf numFmtId="164" fontId="33" fillId="0" borderId="37" xfId="0" applyNumberFormat="1" applyFont="1" applyBorder="1" applyAlignment="1">
      <alignment horizontal="center" vertical="center"/>
    </xf>
    <xf numFmtId="164" fontId="33" fillId="0" borderId="92" xfId="0" applyNumberFormat="1" applyFont="1" applyBorder="1" applyAlignment="1">
      <alignment horizontal="center" vertical="center"/>
    </xf>
    <xf numFmtId="164" fontId="33" fillId="0" borderId="15" xfId="0" applyNumberFormat="1" applyFont="1" applyBorder="1" applyAlignment="1">
      <alignment horizontal="center" vertical="center"/>
    </xf>
    <xf numFmtId="14" fontId="56" fillId="0" borderId="2" xfId="0" applyNumberFormat="1" applyFont="1" applyBorder="1" applyAlignment="1">
      <alignment horizontal="center" vertical="center" wrapText="1"/>
    </xf>
    <xf numFmtId="0" fontId="60" fillId="29" borderId="4" xfId="0" applyFont="1" applyFill="1" applyBorder="1" applyAlignment="1">
      <alignment horizontal="center" vertical="center" wrapText="1"/>
    </xf>
    <xf numFmtId="14" fontId="33" fillId="29" borderId="4" xfId="0" applyNumberFormat="1" applyFont="1" applyFill="1" applyBorder="1" applyAlignment="1">
      <alignment horizontal="center" vertical="center" wrapText="1"/>
    </xf>
    <xf numFmtId="0" fontId="33" fillId="29" borderId="4" xfId="0" applyFont="1" applyFill="1" applyBorder="1" applyAlignment="1">
      <alignment horizontal="center" vertical="center" wrapText="1"/>
    </xf>
    <xf numFmtId="0" fontId="60" fillId="29" borderId="109" xfId="0" applyFont="1" applyFill="1" applyBorder="1" applyAlignment="1">
      <alignment horizontal="center" vertical="center" wrapText="1"/>
    </xf>
    <xf numFmtId="0" fontId="0" fillId="0" borderId="40" xfId="0" applyBorder="1" applyAlignment="1">
      <alignment horizontal="center" vertical="center"/>
    </xf>
    <xf numFmtId="164" fontId="33" fillId="0" borderId="40" xfId="0" applyNumberFormat="1" applyFont="1" applyBorder="1" applyAlignment="1">
      <alignment horizontal="center" vertical="center"/>
    </xf>
    <xf numFmtId="0" fontId="7" fillId="6" borderId="40" xfId="0" applyFont="1" applyFill="1" applyBorder="1" applyAlignment="1">
      <alignment horizontal="center" vertical="center"/>
    </xf>
    <xf numFmtId="14" fontId="56" fillId="0" borderId="40" xfId="0" applyNumberFormat="1" applyFont="1" applyBorder="1" applyAlignment="1">
      <alignment horizontal="center" vertical="center" wrapText="1"/>
    </xf>
    <xf numFmtId="0" fontId="7" fillId="8" borderId="40" xfId="0" applyFont="1" applyFill="1" applyBorder="1" applyAlignment="1">
      <alignment horizontal="center" vertical="center"/>
    </xf>
    <xf numFmtId="0" fontId="61" fillId="7" borderId="40" xfId="0" applyFont="1" applyFill="1" applyBorder="1" applyAlignment="1">
      <alignment horizontal="center" vertical="center"/>
    </xf>
    <xf numFmtId="0" fontId="0" fillId="6" borderId="40" xfId="0" applyFill="1" applyBorder="1" applyAlignment="1">
      <alignment horizontal="center" vertical="center"/>
    </xf>
    <xf numFmtId="0" fontId="0" fillId="8" borderId="40" xfId="0" applyFill="1" applyBorder="1" applyAlignment="1">
      <alignment horizontal="center" vertical="center"/>
    </xf>
    <xf numFmtId="1" fontId="0" fillId="9" borderId="40" xfId="0" applyNumberFormat="1" applyFill="1" applyBorder="1" applyAlignment="1">
      <alignment horizontal="center" vertical="center"/>
    </xf>
    <xf numFmtId="14" fontId="0" fillId="9" borderId="40" xfId="0" applyNumberFormat="1" applyFill="1" applyBorder="1" applyAlignment="1">
      <alignment horizontal="center" vertical="center"/>
    </xf>
    <xf numFmtId="0" fontId="61" fillId="9" borderId="40" xfId="0" applyFont="1" applyFill="1" applyBorder="1" applyAlignment="1">
      <alignment horizontal="center" vertical="center"/>
    </xf>
    <xf numFmtId="0" fontId="7" fillId="10" borderId="40" xfId="0" applyFont="1" applyFill="1" applyBorder="1" applyAlignment="1">
      <alignment horizontal="center" vertical="center"/>
    </xf>
    <xf numFmtId="1" fontId="0" fillId="21" borderId="40" xfId="0" applyNumberFormat="1" applyFill="1" applyBorder="1" applyAlignment="1">
      <alignment horizontal="center" vertical="center"/>
    </xf>
    <xf numFmtId="14" fontId="0" fillId="21" borderId="40" xfId="0" applyNumberFormat="1" applyFill="1" applyBorder="1" applyAlignment="1">
      <alignment horizontal="center" vertical="center"/>
    </xf>
    <xf numFmtId="0" fontId="61" fillId="21" borderId="40" xfId="0" applyFont="1" applyFill="1" applyBorder="1" applyAlignment="1">
      <alignment horizontal="center" vertical="center"/>
    </xf>
    <xf numFmtId="0" fontId="39" fillId="2" borderId="40" xfId="581" applyFont="1" applyFill="1" applyBorder="1" applyAlignment="1">
      <alignment horizontal="left" vertical="center"/>
    </xf>
    <xf numFmtId="0" fontId="14" fillId="5" borderId="40" xfId="581" applyFont="1" applyFill="1" applyBorder="1" applyAlignment="1">
      <alignment horizontal="center" vertical="center"/>
    </xf>
    <xf numFmtId="0" fontId="33" fillId="20" borderId="40" xfId="0" applyFont="1" applyFill="1" applyBorder="1" applyAlignment="1">
      <alignment horizontal="center" vertical="center" wrapText="1"/>
    </xf>
    <xf numFmtId="1" fontId="14" fillId="5" borderId="40" xfId="581" applyNumberFormat="1" applyFont="1" applyFill="1" applyBorder="1" applyAlignment="1">
      <alignment horizontal="center" vertical="center"/>
    </xf>
    <xf numFmtId="0" fontId="7" fillId="5" borderId="40" xfId="581" applyFont="1" applyFill="1" applyBorder="1" applyAlignment="1">
      <alignment horizontal="center" vertical="center"/>
    </xf>
    <xf numFmtId="0" fontId="56" fillId="0" borderId="0" xfId="0" applyFont="1" applyAlignment="1">
      <alignment horizontal="center" vertical="center" wrapText="1"/>
    </xf>
    <xf numFmtId="0" fontId="34" fillId="0" borderId="0" xfId="581" quotePrefix="1" applyFont="1" applyAlignment="1">
      <alignment horizontal="center" vertical="center" wrapText="1"/>
    </xf>
    <xf numFmtId="0" fontId="33" fillId="0" borderId="0" xfId="0" applyFont="1" applyAlignment="1">
      <alignment wrapText="1"/>
    </xf>
    <xf numFmtId="0" fontId="0" fillId="0" borderId="0" xfId="0" applyAlignment="1">
      <alignment wrapText="1"/>
    </xf>
    <xf numFmtId="1" fontId="33" fillId="0" borderId="11" xfId="0" applyNumberFormat="1" applyFont="1" applyBorder="1" applyAlignment="1">
      <alignment horizontal="center" vertical="center"/>
    </xf>
    <xf numFmtId="1" fontId="33" fillId="0" borderId="10" xfId="0" applyNumberFormat="1" applyFont="1" applyBorder="1" applyAlignment="1">
      <alignment horizontal="center" vertical="center"/>
    </xf>
    <xf numFmtId="1" fontId="33" fillId="0" borderId="15" xfId="0" applyNumberFormat="1" applyFont="1" applyBorder="1" applyAlignment="1">
      <alignment horizontal="center" vertical="center"/>
    </xf>
    <xf numFmtId="1" fontId="33" fillId="0" borderId="3" xfId="0" applyNumberFormat="1" applyFont="1" applyBorder="1" applyAlignment="1">
      <alignment horizontal="center" vertical="center"/>
    </xf>
    <xf numFmtId="164" fontId="33" fillId="0" borderId="110" xfId="0" applyNumberFormat="1" applyFont="1" applyBorder="1" applyAlignment="1">
      <alignment horizontal="center" vertical="center"/>
    </xf>
    <xf numFmtId="164" fontId="33" fillId="0" borderId="111" xfId="0" applyNumberFormat="1" applyFont="1" applyBorder="1" applyAlignment="1">
      <alignment horizontal="center" vertical="center"/>
    </xf>
    <xf numFmtId="164" fontId="33" fillId="0" borderId="112" xfId="0" applyNumberFormat="1" applyFont="1" applyBorder="1" applyAlignment="1">
      <alignment horizontal="center" vertical="center"/>
    </xf>
    <xf numFmtId="0" fontId="16" fillId="0" borderId="113" xfId="0" applyFont="1" applyBorder="1" applyAlignment="1">
      <alignment horizontal="center" vertical="center"/>
    </xf>
    <xf numFmtId="0" fontId="7" fillId="6" borderId="114" xfId="0" applyFont="1" applyFill="1" applyBorder="1" applyAlignment="1">
      <alignment horizontal="center" vertical="center"/>
    </xf>
    <xf numFmtId="2" fontId="0" fillId="0" borderId="114" xfId="0" applyNumberFormat="1" applyBorder="1" applyAlignment="1">
      <alignment horizontal="center" vertical="center"/>
    </xf>
    <xf numFmtId="14" fontId="56" fillId="0" borderId="114" xfId="0" applyNumberFormat="1" applyFont="1" applyBorder="1" applyAlignment="1">
      <alignment horizontal="center" vertical="center" wrapText="1"/>
    </xf>
    <xf numFmtId="0" fontId="7" fillId="8" borderId="114" xfId="0" applyFont="1" applyFill="1" applyBorder="1" applyAlignment="1">
      <alignment horizontal="center" vertical="center"/>
    </xf>
    <xf numFmtId="0" fontId="33" fillId="30" borderId="115" xfId="0" applyFont="1" applyFill="1" applyBorder="1" applyAlignment="1">
      <alignment horizontal="center" vertical="center" wrapText="1"/>
    </xf>
    <xf numFmtId="14" fontId="33" fillId="30" borderId="115" xfId="0" applyNumberFormat="1" applyFont="1" applyFill="1" applyBorder="1" applyAlignment="1">
      <alignment horizontal="center" vertical="center" wrapText="1"/>
    </xf>
    <xf numFmtId="0" fontId="33" fillId="30" borderId="116" xfId="0" applyFont="1" applyFill="1" applyBorder="1" applyAlignment="1">
      <alignment horizontal="center" vertical="center" wrapText="1"/>
    </xf>
    <xf numFmtId="164" fontId="33" fillId="0" borderId="48" xfId="0" applyNumberFormat="1" applyFont="1" applyBorder="1" applyAlignment="1">
      <alignment horizontal="center" vertical="center"/>
    </xf>
    <xf numFmtId="164" fontId="33" fillId="0" borderId="117" xfId="0" applyNumberFormat="1" applyFont="1" applyBorder="1" applyAlignment="1">
      <alignment horizontal="center" vertical="center"/>
    </xf>
    <xf numFmtId="0" fontId="33" fillId="30" borderId="4" xfId="0" applyFont="1" applyFill="1" applyBorder="1" applyAlignment="1">
      <alignment horizontal="center" vertical="center" wrapText="1"/>
    </xf>
    <xf numFmtId="14" fontId="33" fillId="30" borderId="4" xfId="0" applyNumberFormat="1" applyFont="1" applyFill="1" applyBorder="1" applyAlignment="1">
      <alignment horizontal="center" vertical="center" wrapText="1"/>
    </xf>
    <xf numFmtId="0" fontId="33" fillId="30" borderId="109" xfId="0" applyFont="1" applyFill="1" applyBorder="1" applyAlignment="1">
      <alignment horizontal="center" vertical="center" wrapText="1"/>
    </xf>
    <xf numFmtId="0" fontId="33" fillId="31" borderId="4" xfId="0" applyFont="1" applyFill="1" applyBorder="1" applyAlignment="1">
      <alignment horizontal="center" vertical="center" wrapText="1"/>
    </xf>
    <xf numFmtId="14" fontId="33" fillId="31" borderId="4" xfId="0" applyNumberFormat="1" applyFont="1" applyFill="1" applyBorder="1" applyAlignment="1">
      <alignment horizontal="center" vertical="center" wrapText="1"/>
    </xf>
    <xf numFmtId="0" fontId="33" fillId="31" borderId="109" xfId="0" applyFont="1" applyFill="1" applyBorder="1" applyAlignment="1">
      <alignment horizontal="center" vertical="center" wrapText="1"/>
    </xf>
    <xf numFmtId="164" fontId="33" fillId="0" borderId="49" xfId="0" applyNumberFormat="1" applyFont="1" applyBorder="1" applyAlignment="1">
      <alignment horizontal="center" vertical="center"/>
    </xf>
    <xf numFmtId="0" fontId="50" fillId="16" borderId="43" xfId="0" applyFont="1" applyFill="1" applyBorder="1" applyAlignment="1">
      <alignment horizontal="center" vertical="center"/>
    </xf>
    <xf numFmtId="0" fontId="60" fillId="30" borderId="4" xfId="0" applyFont="1" applyFill="1" applyBorder="1" applyAlignment="1">
      <alignment horizontal="center" vertical="center" wrapText="1"/>
    </xf>
    <xf numFmtId="0" fontId="60" fillId="30" borderId="109" xfId="0" applyFont="1" applyFill="1" applyBorder="1" applyAlignment="1">
      <alignment horizontal="center" vertical="center" wrapText="1"/>
    </xf>
    <xf numFmtId="2" fontId="12" fillId="0" borderId="2" xfId="0" applyNumberFormat="1" applyFont="1" applyBorder="1" applyAlignment="1">
      <alignment horizontal="center" vertical="center"/>
    </xf>
    <xf numFmtId="0" fontId="62" fillId="0" borderId="3" xfId="0" applyFont="1" applyBorder="1" applyAlignment="1">
      <alignment horizontal="center" vertical="center"/>
    </xf>
    <xf numFmtId="0" fontId="33" fillId="32" borderId="4" xfId="0" applyFont="1" applyFill="1" applyBorder="1" applyAlignment="1">
      <alignment horizontal="center" vertical="center" wrapText="1"/>
    </xf>
    <xf numFmtId="14" fontId="33" fillId="32" borderId="4" xfId="0" applyNumberFormat="1" applyFont="1" applyFill="1" applyBorder="1" applyAlignment="1">
      <alignment horizontal="center" vertical="center" wrapText="1"/>
    </xf>
    <xf numFmtId="0" fontId="33" fillId="32" borderId="109" xfId="0" applyFont="1" applyFill="1" applyBorder="1" applyAlignment="1">
      <alignment horizontal="center" vertical="center" wrapText="1"/>
    </xf>
    <xf numFmtId="0" fontId="0" fillId="6" borderId="2" xfId="0" applyFill="1" applyBorder="1" applyAlignment="1">
      <alignment horizontal="center" vertical="center"/>
    </xf>
    <xf numFmtId="0" fontId="0" fillId="4" borderId="2" xfId="0" applyFill="1" applyBorder="1" applyAlignment="1">
      <alignment horizontal="center" vertical="center"/>
    </xf>
    <xf numFmtId="0" fontId="33" fillId="33" borderId="4" xfId="0" applyFont="1" applyFill="1" applyBorder="1" applyAlignment="1">
      <alignment horizontal="center" vertical="center" wrapText="1"/>
    </xf>
    <xf numFmtId="14" fontId="33" fillId="33" borderId="4" xfId="0" applyNumberFormat="1" applyFont="1" applyFill="1" applyBorder="1" applyAlignment="1">
      <alignment horizontal="center" vertical="center" wrapText="1"/>
    </xf>
    <xf numFmtId="0" fontId="33" fillId="33" borderId="109" xfId="0" applyFont="1" applyFill="1" applyBorder="1" applyAlignment="1">
      <alignment horizontal="center" vertical="center" wrapText="1"/>
    </xf>
    <xf numFmtId="0" fontId="33" fillId="29" borderId="109" xfId="0" applyFont="1" applyFill="1" applyBorder="1" applyAlignment="1">
      <alignment horizontal="center" vertical="center" wrapText="1"/>
    </xf>
    <xf numFmtId="0" fontId="33" fillId="13" borderId="4" xfId="0" applyFont="1" applyFill="1" applyBorder="1" applyAlignment="1">
      <alignment horizontal="center" vertical="center" wrapText="1"/>
    </xf>
    <xf numFmtId="14" fontId="33" fillId="13" borderId="4" xfId="0" applyNumberFormat="1" applyFont="1" applyFill="1" applyBorder="1" applyAlignment="1">
      <alignment horizontal="center" vertical="center" wrapText="1"/>
    </xf>
    <xf numFmtId="0" fontId="33" fillId="13" borderId="109" xfId="0" applyFont="1" applyFill="1" applyBorder="1" applyAlignment="1">
      <alignment horizontal="center" vertical="center" wrapText="1"/>
    </xf>
    <xf numFmtId="0" fontId="0" fillId="0" borderId="28" xfId="0" applyBorder="1" applyAlignment="1">
      <alignment horizontal="center" vertical="center"/>
    </xf>
    <xf numFmtId="0" fontId="12" fillId="6" borderId="40" xfId="0" applyFont="1" applyFill="1" applyBorder="1" applyAlignment="1">
      <alignment horizontal="center" vertical="center"/>
    </xf>
    <xf numFmtId="2" fontId="12" fillId="0" borderId="40" xfId="0" applyNumberFormat="1" applyFont="1" applyBorder="1" applyAlignment="1">
      <alignment horizontal="center" vertical="center"/>
    </xf>
    <xf numFmtId="14" fontId="63" fillId="0" borderId="40" xfId="0" applyNumberFormat="1" applyFont="1" applyBorder="1" applyAlignment="1">
      <alignment horizontal="center" vertical="center" wrapText="1"/>
    </xf>
    <xf numFmtId="0" fontId="12" fillId="8" borderId="40" xfId="0" applyFont="1" applyFill="1" applyBorder="1" applyAlignment="1">
      <alignment horizontal="center" vertical="center"/>
    </xf>
    <xf numFmtId="1" fontId="12" fillId="9" borderId="40" xfId="0" applyNumberFormat="1" applyFont="1" applyFill="1" applyBorder="1" applyAlignment="1">
      <alignment horizontal="center" vertical="center"/>
    </xf>
    <xf numFmtId="14" fontId="12" fillId="9" borderId="40" xfId="0" applyNumberFormat="1" applyFont="1" applyFill="1" applyBorder="1" applyAlignment="1">
      <alignment horizontal="center" vertical="center"/>
    </xf>
    <xf numFmtId="0" fontId="0" fillId="8" borderId="2" xfId="0" applyFill="1" applyBorder="1" applyAlignment="1">
      <alignment horizontal="center" vertical="center"/>
    </xf>
    <xf numFmtId="0" fontId="0" fillId="34" borderId="43" xfId="0" applyFill="1" applyBorder="1" applyAlignment="1">
      <alignment horizontal="center" vertical="center"/>
    </xf>
    <xf numFmtId="0" fontId="33" fillId="35" borderId="4" xfId="0" applyFont="1" applyFill="1" applyBorder="1" applyAlignment="1">
      <alignment horizontal="center" vertical="center" wrapText="1"/>
    </xf>
    <xf numFmtId="14" fontId="33" fillId="35" borderId="4" xfId="0" applyNumberFormat="1" applyFont="1" applyFill="1" applyBorder="1" applyAlignment="1">
      <alignment horizontal="center" vertical="center" wrapText="1"/>
    </xf>
    <xf numFmtId="0" fontId="33" fillId="35" borderId="109" xfId="0" applyFont="1" applyFill="1" applyBorder="1" applyAlignment="1">
      <alignment horizontal="center" vertical="center" wrapText="1"/>
    </xf>
    <xf numFmtId="1" fontId="33" fillId="0" borderId="22" xfId="0" applyNumberFormat="1" applyFont="1" applyBorder="1" applyAlignment="1">
      <alignment horizontal="center" vertical="center"/>
    </xf>
    <xf numFmtId="1" fontId="33" fillId="0" borderId="21" xfId="0" applyNumberFormat="1" applyFont="1" applyBorder="1" applyAlignment="1">
      <alignment horizontal="center" vertical="center"/>
    </xf>
    <xf numFmtId="1" fontId="33" fillId="0" borderId="4" xfId="0" applyNumberFormat="1" applyFont="1" applyBorder="1" applyAlignment="1">
      <alignment horizontal="center" vertical="center"/>
    </xf>
    <xf numFmtId="0" fontId="54" fillId="7" borderId="43" xfId="0" applyFont="1" applyFill="1" applyBorder="1" applyAlignment="1">
      <alignment horizontal="center" vertical="center"/>
    </xf>
    <xf numFmtId="1" fontId="54" fillId="0" borderId="22" xfId="0" applyNumberFormat="1" applyFont="1" applyBorder="1" applyAlignment="1">
      <alignment horizontal="center" vertical="center"/>
    </xf>
    <xf numFmtId="1" fontId="54" fillId="0" borderId="21" xfId="0" applyNumberFormat="1" applyFont="1" applyBorder="1" applyAlignment="1">
      <alignment horizontal="center" vertical="center"/>
    </xf>
    <xf numFmtId="1" fontId="54" fillId="0" borderId="4" xfId="0" applyNumberFormat="1" applyFont="1" applyBorder="1" applyAlignment="1">
      <alignment horizontal="center" vertical="center"/>
    </xf>
    <xf numFmtId="1" fontId="54" fillId="0" borderId="3" xfId="0" applyNumberFormat="1" applyFont="1" applyBorder="1" applyAlignment="1">
      <alignment horizontal="center" vertical="center"/>
    </xf>
    <xf numFmtId="1" fontId="54" fillId="0" borderId="15" xfId="0" applyNumberFormat="1" applyFont="1" applyBorder="1" applyAlignment="1">
      <alignment horizontal="center" vertical="center"/>
    </xf>
    <xf numFmtId="1" fontId="54" fillId="0" borderId="11" xfId="0" applyNumberFormat="1" applyFont="1" applyBorder="1" applyAlignment="1">
      <alignment horizontal="center" vertical="center"/>
    </xf>
    <xf numFmtId="164" fontId="54" fillId="0" borderId="48" xfId="0" applyNumberFormat="1" applyFont="1" applyBorder="1" applyAlignment="1">
      <alignment horizontal="center" vertical="center"/>
    </xf>
    <xf numFmtId="164" fontId="54" fillId="0" borderId="92" xfId="0" applyNumberFormat="1" applyFont="1" applyBorder="1" applyAlignment="1">
      <alignment horizontal="center" vertical="center"/>
    </xf>
    <xf numFmtId="164" fontId="54" fillId="0" borderId="117" xfId="0" applyNumberFormat="1" applyFont="1" applyBorder="1" applyAlignment="1">
      <alignment horizontal="center" vertical="center"/>
    </xf>
    <xf numFmtId="0" fontId="64" fillId="0" borderId="3" xfId="0" applyFont="1" applyBorder="1" applyAlignment="1">
      <alignment horizontal="center" vertical="center"/>
    </xf>
    <xf numFmtId="0" fontId="54" fillId="6" borderId="2" xfId="0" applyFont="1" applyFill="1" applyBorder="1" applyAlignment="1">
      <alignment horizontal="center" vertical="center"/>
    </xf>
    <xf numFmtId="2" fontId="54" fillId="0" borderId="2" xfId="0" applyNumberFormat="1" applyFont="1" applyBorder="1" applyAlignment="1">
      <alignment horizontal="center" vertical="center"/>
    </xf>
    <xf numFmtId="14" fontId="65" fillId="0" borderId="2" xfId="0" applyNumberFormat="1" applyFont="1" applyBorder="1" applyAlignment="1">
      <alignment horizontal="center" vertical="center" wrapText="1"/>
    </xf>
    <xf numFmtId="0" fontId="54" fillId="4" borderId="2" xfId="0" applyFont="1" applyFill="1" applyBorder="1" applyAlignment="1">
      <alignment horizontal="center" vertical="center"/>
    </xf>
    <xf numFmtId="0" fontId="54" fillId="9" borderId="43" xfId="0" applyFont="1" applyFill="1" applyBorder="1" applyAlignment="1">
      <alignment horizontal="center" vertical="center"/>
    </xf>
    <xf numFmtId="0" fontId="54" fillId="12" borderId="43" xfId="0" applyFont="1" applyFill="1" applyBorder="1" applyAlignment="1">
      <alignment horizontal="center" vertical="center"/>
    </xf>
    <xf numFmtId="0" fontId="54" fillId="8" borderId="2" xfId="0" applyFont="1" applyFill="1" applyBorder="1" applyAlignment="1">
      <alignment horizontal="center" vertical="center"/>
    </xf>
    <xf numFmtId="0" fontId="54" fillId="21" borderId="43" xfId="0" applyFont="1" applyFill="1" applyBorder="1" applyAlignment="1">
      <alignment horizontal="center" vertical="center"/>
    </xf>
    <xf numFmtId="0" fontId="54" fillId="10" borderId="2" xfId="0" applyFont="1" applyFill="1" applyBorder="1" applyAlignment="1">
      <alignment horizontal="center" vertical="center"/>
    </xf>
    <xf numFmtId="0" fontId="66" fillId="9" borderId="43" xfId="0" applyFont="1" applyFill="1" applyBorder="1" applyAlignment="1">
      <alignment horizontal="center" vertical="center"/>
    </xf>
    <xf numFmtId="0" fontId="60" fillId="32" borderId="4" xfId="0" applyFont="1" applyFill="1" applyBorder="1" applyAlignment="1">
      <alignment horizontal="center" vertical="center" wrapText="1"/>
    </xf>
    <xf numFmtId="0" fontId="60" fillId="32" borderId="109" xfId="0" applyFont="1" applyFill="1" applyBorder="1" applyAlignment="1">
      <alignment horizontal="center" vertical="center" wrapText="1"/>
    </xf>
    <xf numFmtId="1" fontId="33" fillId="0" borderId="9" xfId="0" applyNumberFormat="1" applyFont="1" applyBorder="1" applyAlignment="1">
      <alignment horizontal="center" vertical="center"/>
    </xf>
    <xf numFmtId="1" fontId="33" fillId="0" borderId="7" xfId="0" applyNumberFormat="1" applyFont="1" applyBorder="1" applyAlignment="1">
      <alignment horizontal="center" vertical="center"/>
    </xf>
    <xf numFmtId="1" fontId="33" fillId="0" borderId="38" xfId="0" applyNumberFormat="1" applyFont="1" applyBorder="1" applyAlignment="1">
      <alignment horizontal="center" vertical="center"/>
    </xf>
    <xf numFmtId="1" fontId="33" fillId="0" borderId="18" xfId="0" applyNumberFormat="1" applyFont="1" applyBorder="1" applyAlignment="1">
      <alignment horizontal="center" vertical="center"/>
    </xf>
    <xf numFmtId="164" fontId="33" fillId="0" borderId="35" xfId="0" applyNumberFormat="1" applyFont="1" applyBorder="1" applyAlignment="1">
      <alignment horizontal="center" vertical="center"/>
    </xf>
    <xf numFmtId="164" fontId="33" fillId="0" borderId="99" xfId="0" applyNumberFormat="1" applyFont="1" applyBorder="1" applyAlignment="1">
      <alignment horizontal="center" vertical="center"/>
    </xf>
    <xf numFmtId="164" fontId="33" fillId="0" borderId="109" xfId="0" applyNumberFormat="1" applyFont="1" applyBorder="1" applyAlignment="1">
      <alignment horizontal="center" vertical="center"/>
    </xf>
    <xf numFmtId="0" fontId="7" fillId="0" borderId="0" xfId="0" applyFont="1" applyAlignment="1">
      <alignment horizontal="center" vertical="center" wrapText="1"/>
    </xf>
    <xf numFmtId="0" fontId="14" fillId="5" borderId="0" xfId="581" applyFont="1" applyFill="1" applyAlignment="1">
      <alignment horizontal="center" vertical="center" wrapText="1"/>
    </xf>
    <xf numFmtId="0" fontId="67" fillId="25" borderId="0" xfId="581" applyFont="1" applyFill="1" applyAlignment="1">
      <alignment horizontal="center" vertical="center" wrapText="1"/>
    </xf>
    <xf numFmtId="0" fontId="67" fillId="25" borderId="14" xfId="581" applyFont="1" applyFill="1" applyBorder="1" applyAlignment="1">
      <alignment horizontal="center" vertical="center" wrapText="1"/>
    </xf>
    <xf numFmtId="0" fontId="67" fillId="25" borderId="13" xfId="581" applyFont="1" applyFill="1" applyBorder="1" applyAlignment="1">
      <alignment horizontal="center" vertical="center" wrapText="1"/>
    </xf>
    <xf numFmtId="0" fontId="14" fillId="5" borderId="13" xfId="581" applyFont="1" applyFill="1" applyBorder="1" applyAlignment="1">
      <alignment horizontal="center" vertical="center" wrapText="1"/>
    </xf>
    <xf numFmtId="0" fontId="14" fillId="5" borderId="12" xfId="581" applyFont="1" applyFill="1" applyBorder="1" applyAlignment="1">
      <alignment horizontal="center" vertical="center" wrapText="1"/>
    </xf>
    <xf numFmtId="0" fontId="14" fillId="5" borderId="42" xfId="581" applyFont="1" applyFill="1" applyBorder="1" applyAlignment="1">
      <alignment horizontal="left" vertical="center" wrapText="1"/>
    </xf>
    <xf numFmtId="0" fontId="39" fillId="25" borderId="0" xfId="581" applyFont="1" applyFill="1" applyAlignment="1">
      <alignment horizontal="left" vertical="center" wrapText="1"/>
    </xf>
    <xf numFmtId="0" fontId="39" fillId="25" borderId="118" xfId="581" applyFont="1" applyFill="1" applyBorder="1" applyAlignment="1">
      <alignment horizontal="left" vertical="center" wrapText="1"/>
    </xf>
    <xf numFmtId="0" fontId="14" fillId="5" borderId="0" xfId="581" applyFont="1" applyFill="1" applyAlignment="1">
      <alignment horizontal="left" vertical="center" wrapText="1"/>
    </xf>
    <xf numFmtId="0" fontId="39" fillId="25" borderId="14" xfId="581" applyFont="1" applyFill="1" applyBorder="1" applyAlignment="1">
      <alignment horizontal="left" vertical="center" wrapText="1"/>
    </xf>
    <xf numFmtId="0" fontId="39" fillId="25" borderId="13" xfId="581" applyFont="1" applyFill="1" applyBorder="1" applyAlignment="1">
      <alignment horizontal="left" vertical="center" wrapText="1"/>
    </xf>
    <xf numFmtId="0" fontId="14" fillId="5" borderId="13" xfId="581" applyFont="1" applyFill="1" applyBorder="1" applyAlignment="1">
      <alignment horizontal="left" vertical="center" wrapText="1"/>
    </xf>
    <xf numFmtId="0" fontId="14" fillId="5" borderId="12" xfId="581" applyFont="1" applyFill="1" applyBorder="1" applyAlignment="1">
      <alignment horizontal="left" vertical="center" wrapText="1"/>
    </xf>
    <xf numFmtId="0" fontId="39" fillId="25" borderId="3" xfId="581" applyFont="1" applyFill="1" applyBorder="1" applyAlignment="1">
      <alignment horizontal="left" vertical="center" wrapText="1"/>
    </xf>
    <xf numFmtId="0" fontId="39" fillId="25" borderId="2" xfId="581" applyFont="1" applyFill="1" applyBorder="1" applyAlignment="1">
      <alignment horizontal="left" vertical="center" wrapText="1"/>
    </xf>
    <xf numFmtId="0" fontId="14" fillId="5" borderId="16" xfId="581" applyFont="1" applyFill="1" applyBorder="1" applyAlignment="1">
      <alignment horizontal="left" vertical="center" wrapText="1"/>
    </xf>
    <xf numFmtId="0" fontId="14" fillId="5" borderId="25" xfId="581" applyFont="1" applyFill="1" applyBorder="1" applyAlignment="1">
      <alignment horizontal="left" vertical="center" wrapText="1"/>
    </xf>
    <xf numFmtId="0" fontId="14" fillId="5" borderId="17" xfId="581" applyFont="1" applyFill="1" applyBorder="1" applyAlignment="1">
      <alignment horizontal="left" vertical="center" wrapText="1"/>
    </xf>
    <xf numFmtId="0" fontId="39" fillId="2" borderId="119" xfId="581" applyFont="1" applyFill="1" applyBorder="1" applyAlignment="1">
      <alignment horizontal="left" vertical="center" wrapText="1"/>
    </xf>
    <xf numFmtId="0" fontId="39" fillId="2" borderId="120" xfId="581" applyFont="1" applyFill="1" applyBorder="1" applyAlignment="1">
      <alignment horizontal="left" vertical="center" wrapText="1"/>
    </xf>
    <xf numFmtId="0" fontId="0" fillId="3" borderId="3" xfId="0" applyFill="1" applyBorder="1" applyAlignment="1">
      <alignment horizontal="center" vertical="center" wrapText="1"/>
    </xf>
    <xf numFmtId="0" fontId="14" fillId="5" borderId="1" xfId="581" applyFont="1" applyFill="1" applyBorder="1" applyAlignment="1">
      <alignment horizontal="center" vertical="center" wrapText="1"/>
    </xf>
    <xf numFmtId="0" fontId="33" fillId="20" borderId="4" xfId="0" applyFont="1" applyFill="1" applyBorder="1" applyAlignment="1">
      <alignment horizontal="center" vertical="center" wrapText="1"/>
    </xf>
    <xf numFmtId="0" fontId="33" fillId="20" borderId="109" xfId="0" applyFont="1" applyFill="1" applyBorder="1" applyAlignment="1">
      <alignment horizontal="center" vertical="center" wrapText="1"/>
    </xf>
    <xf numFmtId="0" fontId="0" fillId="0" borderId="0" xfId="0" applyAlignment="1">
      <alignment horizontal="center" vertical="center" wrapText="1"/>
    </xf>
    <xf numFmtId="0" fontId="16" fillId="14" borderId="61" xfId="0" applyFont="1" applyFill="1" applyBorder="1" applyAlignment="1">
      <alignment vertical="center" wrapText="1"/>
    </xf>
    <xf numFmtId="0" fontId="16" fillId="14" borderId="42" xfId="0" applyFont="1" applyFill="1" applyBorder="1" applyAlignment="1">
      <alignment vertical="center" wrapText="1"/>
    </xf>
    <xf numFmtId="0" fontId="39" fillId="0" borderId="35" xfId="0" applyFont="1" applyBorder="1" applyAlignment="1">
      <alignment horizontal="right" vertical="center" wrapText="1"/>
    </xf>
    <xf numFmtId="0" fontId="39" fillId="22" borderId="60" xfId="0" quotePrefix="1" applyFont="1" applyFill="1" applyBorder="1" applyAlignment="1">
      <alignment horizontal="center" vertical="center" wrapText="1"/>
    </xf>
    <xf numFmtId="0" fontId="22" fillId="21" borderId="88" xfId="0" quotePrefix="1" applyFont="1" applyFill="1" applyBorder="1" applyAlignment="1">
      <alignment horizontal="center" vertical="center" wrapText="1"/>
    </xf>
    <xf numFmtId="0" fontId="22" fillId="15" borderId="88" xfId="0" quotePrefix="1" applyFont="1" applyFill="1" applyBorder="1" applyAlignment="1">
      <alignment horizontal="center" vertical="center" wrapText="1"/>
    </xf>
    <xf numFmtId="0" fontId="22" fillId="12" borderId="89" xfId="0" quotePrefix="1" applyFont="1" applyFill="1" applyBorder="1" applyAlignment="1">
      <alignment horizontal="center" vertical="center" wrapText="1"/>
    </xf>
    <xf numFmtId="0" fontId="0" fillId="7" borderId="89" xfId="0" quotePrefix="1" applyFill="1" applyBorder="1" applyAlignment="1">
      <alignment horizontal="center" vertical="center" wrapText="1"/>
    </xf>
    <xf numFmtId="0" fontId="0" fillId="9" borderId="89" xfId="0" applyFill="1" applyBorder="1" applyAlignment="1">
      <alignment horizontal="center" vertical="center" wrapText="1"/>
    </xf>
    <xf numFmtId="0" fontId="0" fillId="23" borderId="89" xfId="0" quotePrefix="1" applyFill="1" applyBorder="1" applyAlignment="1">
      <alignment horizontal="center" vertical="center" wrapText="1"/>
    </xf>
    <xf numFmtId="0" fontId="34" fillId="16" borderId="89" xfId="581" quotePrefix="1" applyFont="1" applyFill="1" applyBorder="1" applyAlignment="1">
      <alignment horizontal="center" vertical="center" wrapText="1"/>
    </xf>
    <xf numFmtId="0" fontId="34" fillId="0" borderId="127" xfId="581" quotePrefix="1" applyFont="1" applyBorder="1" applyAlignment="1">
      <alignment horizontal="center" vertical="center" wrapText="1"/>
    </xf>
    <xf numFmtId="0" fontId="16" fillId="14" borderId="61" xfId="0" applyFont="1" applyFill="1" applyBorder="1" applyAlignment="1">
      <alignment vertical="center"/>
    </xf>
    <xf numFmtId="0" fontId="16" fillId="14" borderId="42" xfId="0" applyFont="1" applyFill="1" applyBorder="1" applyAlignment="1">
      <alignment vertical="center"/>
    </xf>
    <xf numFmtId="0" fontId="37" fillId="26" borderId="123" xfId="0" applyFont="1" applyFill="1" applyBorder="1" applyAlignment="1">
      <alignment horizontal="right" vertical="center" wrapText="1"/>
    </xf>
    <xf numFmtId="0" fontId="11" fillId="36" borderId="133" xfId="0" applyFont="1" applyFill="1" applyBorder="1" applyAlignment="1">
      <alignment horizontal="center" vertical="center" wrapText="1"/>
    </xf>
    <xf numFmtId="0" fontId="11" fillId="37" borderId="65" xfId="0" applyFont="1" applyFill="1" applyBorder="1" applyAlignment="1">
      <alignment horizontal="center" vertical="center" wrapText="1"/>
    </xf>
    <xf numFmtId="0" fontId="69" fillId="0" borderId="64" xfId="0" applyFont="1" applyBorder="1" applyAlignment="1">
      <alignment horizontal="center" vertical="center" wrapText="1"/>
    </xf>
    <xf numFmtId="0" fontId="11" fillId="38" borderId="63" xfId="0" applyFont="1" applyFill="1" applyBorder="1" applyAlignment="1">
      <alignment horizontal="center" vertical="center" wrapText="1"/>
    </xf>
    <xf numFmtId="0" fontId="23" fillId="0" borderId="136" xfId="581" applyFont="1" applyBorder="1" applyAlignment="1">
      <alignment horizontal="right" vertical="center"/>
    </xf>
    <xf numFmtId="0" fontId="0" fillId="14" borderId="137" xfId="0" applyFill="1" applyBorder="1" applyAlignment="1">
      <alignment vertical="center"/>
    </xf>
    <xf numFmtId="0" fontId="37" fillId="14" borderId="55" xfId="0" applyFont="1" applyFill="1" applyBorder="1" applyAlignment="1">
      <alignment horizontal="right" vertical="center" wrapText="1"/>
    </xf>
    <xf numFmtId="0" fontId="0" fillId="14" borderId="58" xfId="0" applyFill="1" applyBorder="1" applyAlignment="1">
      <alignment vertical="center"/>
    </xf>
    <xf numFmtId="0" fontId="0" fillId="14" borderId="41" xfId="0" applyFill="1" applyBorder="1" applyAlignment="1">
      <alignment vertical="center"/>
    </xf>
    <xf numFmtId="0" fontId="37" fillId="14" borderId="142" xfId="0" applyFont="1" applyFill="1" applyBorder="1" applyAlignment="1">
      <alignment horizontal="right" vertical="center" wrapText="1"/>
    </xf>
    <xf numFmtId="0" fontId="7" fillId="3" borderId="1" xfId="8199" applyFont="1" applyFill="1" applyBorder="1" applyAlignment="1">
      <alignment horizontal="center" vertical="center" wrapText="1"/>
    </xf>
    <xf numFmtId="0" fontId="0" fillId="3" borderId="1" xfId="8199" applyFont="1" applyFill="1" applyBorder="1" applyAlignment="1">
      <alignment horizontal="center" vertical="center" wrapText="1"/>
    </xf>
    <xf numFmtId="0" fontId="7" fillId="0" borderId="29" xfId="8199" applyFont="1" applyFill="1" applyBorder="1" applyAlignment="1">
      <alignment horizontal="center" vertical="center"/>
    </xf>
    <xf numFmtId="0" fontId="7" fillId="0" borderId="0" xfId="8199" applyFont="1" applyFill="1" applyAlignment="1">
      <alignment horizontal="center" vertical="center"/>
    </xf>
    <xf numFmtId="14" fontId="7" fillId="0" borderId="0" xfId="8199" applyNumberFormat="1" applyFont="1" applyFill="1" applyAlignment="1">
      <alignment horizontal="center" vertical="center"/>
    </xf>
    <xf numFmtId="0" fontId="0" fillId="0" borderId="29" xfId="8199" applyFont="1" applyFill="1" applyBorder="1" applyAlignment="1">
      <alignment horizontal="center" vertical="center"/>
    </xf>
    <xf numFmtId="0" fontId="7" fillId="0" borderId="5" xfId="8199" applyFont="1" applyFill="1" applyBorder="1" applyAlignment="1">
      <alignment horizontal="center" vertical="center"/>
    </xf>
    <xf numFmtId="0" fontId="7" fillId="0" borderId="35" xfId="8199" applyFont="1" applyFill="1" applyBorder="1" applyAlignment="1">
      <alignment horizontal="center" vertical="center"/>
    </xf>
    <xf numFmtId="14" fontId="7" fillId="0" borderId="35" xfId="8199" applyNumberFormat="1" applyFont="1" applyFill="1" applyBorder="1" applyAlignment="1">
      <alignment horizontal="center" vertical="center"/>
    </xf>
    <xf numFmtId="0" fontId="0" fillId="0" borderId="0" xfId="8199" applyFont="1" applyFill="1" applyAlignment="1">
      <alignment horizontal="center" vertical="center"/>
    </xf>
    <xf numFmtId="14" fontId="0" fillId="0" borderId="0" xfId="8199" applyNumberFormat="1" applyFont="1" applyFill="1" applyAlignment="1">
      <alignment horizontal="center" vertical="center"/>
    </xf>
    <xf numFmtId="0" fontId="56" fillId="0" borderId="0" xfId="8199" applyFont="1" applyFill="1" applyAlignment="1">
      <alignment horizontal="center" vertical="center" wrapText="1"/>
    </xf>
    <xf numFmtId="0" fontId="56" fillId="0" borderId="35" xfId="8199" applyFont="1" applyFill="1" applyBorder="1" applyAlignment="1">
      <alignment horizontal="center" vertical="center" wrapText="1"/>
    </xf>
    <xf numFmtId="0" fontId="70" fillId="0" borderId="3" xfId="8199" applyFont="1" applyBorder="1" applyAlignment="1">
      <alignment horizontal="center" vertical="center"/>
    </xf>
    <xf numFmtId="0" fontId="70" fillId="0" borderId="52" xfId="8199" applyFont="1" applyBorder="1" applyAlignment="1">
      <alignment horizontal="center" vertical="center"/>
    </xf>
    <xf numFmtId="0" fontId="70" fillId="0" borderId="15" xfId="8199" applyFont="1" applyBorder="1" applyAlignment="1">
      <alignment horizontal="center" vertical="center"/>
    </xf>
    <xf numFmtId="0" fontId="3" fillId="0" borderId="0" xfId="8199" applyAlignment="1">
      <alignment horizontal="center" vertical="center"/>
    </xf>
    <xf numFmtId="0" fontId="0" fillId="3" borderId="1" xfId="0" applyFill="1" applyBorder="1" applyAlignment="1">
      <alignment horizontal="center" vertical="center" wrapText="1"/>
    </xf>
    <xf numFmtId="0" fontId="7" fillId="39" borderId="1" xfId="1" applyFill="1" applyBorder="1" applyAlignment="1">
      <alignment horizontal="center" vertical="center" wrapText="1"/>
    </xf>
    <xf numFmtId="167" fontId="0" fillId="0" borderId="0" xfId="0" applyNumberFormat="1" applyFill="1" applyAlignment="1">
      <alignment horizontal="center" vertical="center"/>
    </xf>
    <xf numFmtId="0" fontId="0" fillId="0" borderId="0" xfId="0" applyFill="1" applyAlignment="1">
      <alignment horizontal="center" vertical="center"/>
    </xf>
    <xf numFmtId="0" fontId="56" fillId="0" borderId="0" xfId="0" applyFont="1" applyFill="1" applyAlignment="1">
      <alignment horizontal="center" vertical="center" wrapText="1"/>
    </xf>
    <xf numFmtId="14" fontId="0" fillId="0" borderId="0" xfId="0" applyNumberFormat="1" applyFill="1" applyAlignment="1">
      <alignment horizontal="center" vertical="center"/>
    </xf>
    <xf numFmtId="14" fontId="10" fillId="0" borderId="0" xfId="0" applyNumberFormat="1" applyFont="1" applyFill="1" applyAlignment="1">
      <alignment horizontal="center" vertical="center"/>
    </xf>
    <xf numFmtId="0" fontId="10" fillId="0" borderId="0" xfId="0" applyFont="1" applyFill="1" applyAlignment="1">
      <alignment horizontal="center" vertical="center"/>
    </xf>
    <xf numFmtId="0" fontId="15" fillId="0" borderId="0" xfId="0" applyFont="1" applyFill="1" applyAlignment="1">
      <alignment horizontal="center" vertical="center" wrapText="1"/>
    </xf>
    <xf numFmtId="0" fontId="3" fillId="0" borderId="0" xfId="8199" applyAlignment="1">
      <alignment horizontal="center" vertical="center" wrapText="1"/>
    </xf>
    <xf numFmtId="2" fontId="0" fillId="0" borderId="0" xfId="0" applyNumberFormat="1" applyFill="1" applyAlignment="1">
      <alignment horizontal="center" vertical="center"/>
    </xf>
    <xf numFmtId="0" fontId="19" fillId="0" borderId="0" xfId="0" applyFont="1" applyFill="1" applyAlignment="1">
      <alignment horizontal="center" vertical="center" wrapText="1"/>
    </xf>
    <xf numFmtId="0" fontId="74" fillId="0" borderId="0" xfId="0" applyFont="1" applyFill="1" applyAlignment="1">
      <alignment horizontal="center" vertical="center" wrapText="1"/>
    </xf>
    <xf numFmtId="14" fontId="19" fillId="0" borderId="0" xfId="0" applyNumberFormat="1" applyFont="1" applyFill="1" applyAlignment="1">
      <alignment horizontal="center" vertical="center" wrapText="1"/>
    </xf>
    <xf numFmtId="14" fontId="30" fillId="0" borderId="0" xfId="0" applyNumberFormat="1" applyFont="1" applyFill="1" applyAlignment="1">
      <alignment horizontal="center" vertical="center"/>
    </xf>
    <xf numFmtId="0" fontId="75" fillId="0" borderId="0" xfId="0" applyFont="1" applyAlignment="1">
      <alignment horizontal="center" vertical="center" wrapText="1"/>
    </xf>
    <xf numFmtId="14" fontId="0" fillId="0" borderId="0" xfId="0" applyNumberFormat="1" applyFill="1" applyAlignment="1">
      <alignment horizontal="center" vertical="center" wrapText="1"/>
    </xf>
    <xf numFmtId="14" fontId="10" fillId="0" borderId="0" xfId="0" applyNumberFormat="1" applyFont="1" applyFill="1" applyAlignment="1">
      <alignment horizontal="center" vertical="center" wrapText="1"/>
    </xf>
    <xf numFmtId="14" fontId="74" fillId="0" borderId="0" xfId="0" applyNumberFormat="1" applyFont="1" applyFill="1" applyAlignment="1">
      <alignment horizontal="center" vertical="center" wrapText="1"/>
    </xf>
    <xf numFmtId="0" fontId="7" fillId="0" borderId="0" xfId="8199" applyFont="1" applyFill="1" applyBorder="1" applyAlignment="1">
      <alignment horizontal="center" vertical="center"/>
    </xf>
    <xf numFmtId="0" fontId="0" fillId="0" borderId="0" xfId="8199" applyFont="1" applyFill="1" applyBorder="1" applyAlignment="1">
      <alignment horizontal="center" vertical="center"/>
    </xf>
    <xf numFmtId="14" fontId="7" fillId="0" borderId="0" xfId="8199" applyNumberFormat="1" applyFont="1" applyFill="1" applyBorder="1" applyAlignment="1">
      <alignment horizontal="center" vertical="center"/>
    </xf>
    <xf numFmtId="0" fontId="56" fillId="0" borderId="0" xfId="8199" applyFont="1" applyFill="1" applyBorder="1" applyAlignment="1">
      <alignment horizontal="center" vertical="center" wrapText="1"/>
    </xf>
    <xf numFmtId="14" fontId="0" fillId="0" borderId="0" xfId="8199" applyNumberFormat="1" applyFont="1" applyFill="1" applyBorder="1" applyAlignment="1">
      <alignment horizontal="center" vertical="center"/>
    </xf>
    <xf numFmtId="0" fontId="19" fillId="0" borderId="0" xfId="8199" applyFont="1" applyFill="1" applyAlignment="1">
      <alignment horizontal="center" vertical="center"/>
    </xf>
    <xf numFmtId="0" fontId="19" fillId="0" borderId="0" xfId="8199" applyFont="1" applyFill="1" applyBorder="1" applyAlignment="1">
      <alignment horizontal="center" vertical="center"/>
    </xf>
    <xf numFmtId="0" fontId="19" fillId="0" borderId="35" xfId="8199" applyFont="1" applyFill="1" applyBorder="1" applyAlignment="1">
      <alignment horizontal="center" vertical="center"/>
    </xf>
    <xf numFmtId="0" fontId="11" fillId="3" borderId="1" xfId="8199" applyNumberFormat="1"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39" borderId="1" xfId="1" applyNumberFormat="1" applyFont="1" applyFill="1" applyBorder="1" applyAlignment="1">
      <alignment horizontal="center" vertical="center" wrapText="1"/>
    </xf>
    <xf numFmtId="0" fontId="33" fillId="0" borderId="0" xfId="8199" applyFont="1" applyFill="1" applyAlignment="1">
      <alignment horizontal="center" vertical="center"/>
    </xf>
    <xf numFmtId="0" fontId="33" fillId="0" borderId="0" xfId="8199" applyFont="1" applyFill="1" applyAlignment="1">
      <alignment horizontal="center" vertical="center" wrapText="1"/>
    </xf>
    <xf numFmtId="0" fontId="33" fillId="0" borderId="0" xfId="8199" applyFont="1" applyFill="1" applyBorder="1" applyAlignment="1">
      <alignment horizontal="center" vertical="center"/>
    </xf>
    <xf numFmtId="0" fontId="33" fillId="0" borderId="0" xfId="8199" applyFont="1" applyFill="1" applyBorder="1" applyAlignment="1">
      <alignment horizontal="center" vertical="center" wrapText="1"/>
    </xf>
    <xf numFmtId="0" fontId="33" fillId="0" borderId="35" xfId="8199" applyFont="1" applyFill="1" applyBorder="1" applyAlignment="1">
      <alignment horizontal="center" vertical="center"/>
    </xf>
    <xf numFmtId="0" fontId="33" fillId="0" borderId="35" xfId="8199" applyFont="1" applyFill="1" applyBorder="1" applyAlignment="1">
      <alignment horizontal="center" vertical="center" wrapText="1"/>
    </xf>
    <xf numFmtId="0" fontId="0" fillId="0" borderId="29" xfId="8199" applyNumberFormat="1" applyFont="1" applyFill="1" applyBorder="1" applyAlignment="1">
      <alignment horizontal="center" vertical="center"/>
    </xf>
    <xf numFmtId="0" fontId="0" fillId="0" borderId="0" xfId="8199" applyNumberFormat="1" applyFont="1" applyFill="1" applyBorder="1" applyAlignment="1">
      <alignment horizontal="center" vertical="center"/>
    </xf>
    <xf numFmtId="14" fontId="0" fillId="0" borderId="0" xfId="0" applyNumberFormat="1" applyFont="1" applyFill="1" applyAlignment="1">
      <alignment horizontal="center" vertical="center"/>
    </xf>
    <xf numFmtId="0" fontId="56" fillId="0" borderId="0" xfId="8199" applyNumberFormat="1" applyFont="1" applyFill="1" applyBorder="1" applyAlignment="1">
      <alignment horizontal="center" vertical="center"/>
    </xf>
    <xf numFmtId="0" fontId="56" fillId="0" borderId="0" xfId="8199" applyNumberFormat="1" applyFont="1" applyFill="1" applyBorder="1" applyAlignment="1">
      <alignment horizontal="center" vertical="center" wrapText="1"/>
    </xf>
    <xf numFmtId="0" fontId="0" fillId="0" borderId="0" xfId="0" applyFont="1" applyFill="1" applyAlignment="1">
      <alignment horizontal="center" vertical="center"/>
    </xf>
    <xf numFmtId="2" fontId="0" fillId="0" borderId="0" xfId="0" applyNumberFormat="1" applyFont="1" applyFill="1" applyAlignment="1">
      <alignment horizontal="center" vertical="center"/>
    </xf>
    <xf numFmtId="0" fontId="76" fillId="0" borderId="0" xfId="0" applyFont="1" applyFill="1" applyAlignment="1">
      <alignment horizontal="center" vertical="center" wrapText="1"/>
    </xf>
    <xf numFmtId="0" fontId="0" fillId="0" borderId="0" xfId="0" applyFont="1" applyFill="1" applyAlignment="1">
      <alignment horizontal="center" vertical="center" wrapText="1"/>
    </xf>
    <xf numFmtId="14" fontId="0" fillId="0" borderId="0" xfId="0" applyNumberFormat="1" applyFont="1" applyFill="1" applyAlignment="1">
      <alignment horizontal="center" vertical="center" wrapText="1"/>
    </xf>
    <xf numFmtId="0" fontId="73" fillId="2" borderId="29" xfId="8199" applyFont="1" applyFill="1" applyBorder="1" applyAlignment="1">
      <alignment horizontal="left" vertical="center"/>
    </xf>
    <xf numFmtId="0" fontId="73" fillId="2" borderId="0" xfId="8199" applyFont="1" applyFill="1" applyBorder="1" applyAlignment="1">
      <alignment horizontal="left" vertical="center"/>
    </xf>
    <xf numFmtId="0" fontId="70" fillId="0" borderId="29" xfId="8199" applyFont="1" applyBorder="1" applyAlignment="1">
      <alignment horizontal="left" vertical="center"/>
    </xf>
    <xf numFmtId="0" fontId="70" fillId="0" borderId="0" xfId="8199" applyFont="1" applyBorder="1" applyAlignment="1">
      <alignment horizontal="left" vertical="center"/>
    </xf>
    <xf numFmtId="0" fontId="0" fillId="2" borderId="52" xfId="0" applyFill="1" applyBorder="1" applyAlignment="1">
      <alignment horizontal="center" vertical="center" wrapText="1"/>
    </xf>
    <xf numFmtId="0" fontId="0" fillId="2" borderId="15" xfId="0" applyFill="1" applyBorder="1" applyAlignment="1">
      <alignment horizontal="center" vertical="center" wrapText="1"/>
    </xf>
    <xf numFmtId="0" fontId="29" fillId="0" borderId="19" xfId="0" applyFont="1" applyBorder="1" applyAlignment="1">
      <alignment horizontal="center" vertical="center"/>
    </xf>
    <xf numFmtId="0" fontId="29" fillId="0" borderId="27" xfId="0" applyFont="1" applyBorder="1" applyAlignment="1">
      <alignment horizontal="center" vertical="center"/>
    </xf>
    <xf numFmtId="0" fontId="29" fillId="0" borderId="26" xfId="0" applyFont="1" applyBorder="1" applyAlignment="1">
      <alignment horizontal="center" vertical="center"/>
    </xf>
    <xf numFmtId="0" fontId="29" fillId="0" borderId="0" xfId="0" applyFont="1" applyAlignment="1">
      <alignment horizontal="center" vertical="center"/>
    </xf>
    <xf numFmtId="0" fontId="37" fillId="26" borderId="86" xfId="0" applyFont="1" applyFill="1" applyBorder="1" applyAlignment="1">
      <alignment horizontal="right" vertical="center"/>
    </xf>
    <xf numFmtId="0" fontId="37" fillId="26" borderId="85" xfId="0" applyFont="1" applyFill="1" applyBorder="1" applyAlignment="1">
      <alignment horizontal="right" vertical="center"/>
    </xf>
    <xf numFmtId="0" fontId="38" fillId="0" borderId="19" xfId="0" applyFont="1" applyBorder="1" applyAlignment="1">
      <alignment horizontal="center" vertical="center"/>
    </xf>
    <xf numFmtId="0" fontId="38" fillId="0" borderId="27" xfId="0" applyFont="1" applyBorder="1" applyAlignment="1">
      <alignment horizontal="center" vertical="center"/>
    </xf>
    <xf numFmtId="0" fontId="38" fillId="0" borderId="97" xfId="0" applyFont="1" applyBorder="1" applyAlignment="1">
      <alignment horizontal="center" vertical="center"/>
    </xf>
    <xf numFmtId="0" fontId="38" fillId="0" borderId="50" xfId="0" applyFont="1" applyBorder="1" applyAlignment="1">
      <alignment horizontal="center" vertical="center"/>
    </xf>
    <xf numFmtId="0" fontId="24" fillId="14" borderId="31" xfId="0" applyFont="1" applyFill="1" applyBorder="1" applyAlignment="1">
      <alignment horizontal="center" vertical="center"/>
    </xf>
    <xf numFmtId="0" fontId="24" fillId="14" borderId="32" xfId="0" applyFont="1" applyFill="1" applyBorder="1" applyAlignment="1">
      <alignment horizontal="center" vertical="center"/>
    </xf>
    <xf numFmtId="0" fontId="16" fillId="14" borderId="32" xfId="0" applyFont="1" applyFill="1" applyBorder="1" applyAlignment="1">
      <alignment horizontal="center" vertical="center"/>
    </xf>
    <xf numFmtId="0" fontId="16" fillId="14" borderId="39" xfId="0" applyFont="1" applyFill="1" applyBorder="1" applyAlignment="1">
      <alignment horizontal="center" vertical="center"/>
    </xf>
    <xf numFmtId="0" fontId="17" fillId="0" borderId="27" xfId="0" applyFont="1" applyBorder="1" applyAlignment="1">
      <alignment horizontal="center" vertical="center"/>
    </xf>
    <xf numFmtId="0" fontId="17" fillId="0" borderId="50" xfId="0" applyFont="1" applyBorder="1" applyAlignment="1">
      <alignment horizontal="center" vertical="center"/>
    </xf>
    <xf numFmtId="0" fontId="24" fillId="14" borderId="41" xfId="0" applyFont="1" applyFill="1" applyBorder="1" applyAlignment="1">
      <alignment horizontal="center" vertical="center"/>
    </xf>
    <xf numFmtId="0" fontId="24" fillId="14" borderId="42" xfId="0" applyFont="1" applyFill="1" applyBorder="1" applyAlignment="1">
      <alignment horizontal="center" vertical="center"/>
    </xf>
    <xf numFmtId="0" fontId="16" fillId="14" borderId="42" xfId="0" applyFont="1" applyFill="1" applyBorder="1" applyAlignment="1">
      <alignment horizontal="center" vertical="center"/>
    </xf>
    <xf numFmtId="0" fontId="16" fillId="14" borderId="105" xfId="0" applyFont="1" applyFill="1" applyBorder="1" applyAlignment="1">
      <alignment horizontal="center" vertical="center"/>
    </xf>
    <xf numFmtId="0" fontId="25"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31" fillId="0" borderId="5" xfId="0" applyFont="1" applyBorder="1" applyAlignment="1">
      <alignment horizontal="center" vertical="center" wrapText="1"/>
    </xf>
    <xf numFmtId="0" fontId="23" fillId="0" borderId="35" xfId="581" applyFont="1" applyBorder="1" applyAlignment="1">
      <alignment horizontal="center" vertical="center" wrapText="1"/>
    </xf>
    <xf numFmtId="0" fontId="0" fillId="24" borderId="3" xfId="0" applyFill="1" applyBorder="1" applyAlignment="1">
      <alignment horizontal="center" vertical="center" wrapText="1"/>
    </xf>
    <xf numFmtId="0" fontId="0" fillId="24" borderId="52" xfId="0" applyFill="1" applyBorder="1" applyAlignment="1">
      <alignment horizontal="center" vertical="center" wrapText="1"/>
    </xf>
    <xf numFmtId="0" fontId="32" fillId="0" borderId="102" xfId="0" applyFont="1" applyBorder="1" applyAlignment="1">
      <alignment horizontal="center" vertical="center" wrapText="1"/>
    </xf>
    <xf numFmtId="0" fontId="32" fillId="0" borderId="103" xfId="0" applyFont="1" applyBorder="1" applyAlignment="1">
      <alignment horizontal="center" vertical="center" wrapText="1"/>
    </xf>
    <xf numFmtId="0" fontId="32" fillId="0" borderId="1" xfId="0" applyFont="1" applyBorder="1" applyAlignment="1">
      <alignment horizontal="center" vertical="center" wrapText="1"/>
    </xf>
    <xf numFmtId="0" fontId="32" fillId="0" borderId="5" xfId="0" applyFont="1" applyBorder="1" applyAlignment="1">
      <alignment horizontal="center" vertical="center" wrapText="1"/>
    </xf>
    <xf numFmtId="0" fontId="36" fillId="22" borderId="1" xfId="0" applyFont="1" applyFill="1" applyBorder="1" applyAlignment="1">
      <alignment horizontal="center" vertical="center" wrapText="1"/>
    </xf>
    <xf numFmtId="0" fontId="42" fillId="0" borderId="10" xfId="0" applyFont="1" applyBorder="1" applyAlignment="1">
      <alignment horizontal="center" vertical="center"/>
    </xf>
    <xf numFmtId="0" fontId="42" fillId="0" borderId="2" xfId="0" applyFont="1" applyBorder="1" applyAlignment="1">
      <alignment horizontal="center" vertical="center"/>
    </xf>
    <xf numFmtId="0" fontId="25" fillId="0" borderId="2" xfId="0" applyFont="1" applyBorder="1" applyAlignment="1">
      <alignment horizontal="center" vertical="center" wrapText="1"/>
    </xf>
    <xf numFmtId="0" fontId="17" fillId="0" borderId="38" xfId="0" applyFont="1" applyBorder="1" applyAlignment="1">
      <alignment horizontal="center" vertical="center"/>
    </xf>
    <xf numFmtId="0" fontId="17" fillId="0" borderId="9" xfId="0" applyFont="1" applyBorder="1" applyAlignment="1">
      <alignment horizontal="center" vertical="center"/>
    </xf>
    <xf numFmtId="0" fontId="17" fillId="0" borderId="15" xfId="0" applyFont="1" applyBorder="1" applyAlignment="1">
      <alignment horizontal="center" vertical="center"/>
    </xf>
    <xf numFmtId="0" fontId="17" fillId="0" borderId="11" xfId="0" applyFont="1" applyBorder="1" applyAlignment="1">
      <alignment horizontal="center" vertical="center"/>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97" xfId="0" applyFont="1" applyBorder="1" applyAlignment="1">
      <alignment horizontal="center" vertical="center"/>
    </xf>
    <xf numFmtId="0" fontId="17" fillId="0" borderId="51" xfId="0" applyFont="1" applyBorder="1" applyAlignment="1">
      <alignment horizontal="center" vertical="center"/>
    </xf>
    <xf numFmtId="0" fontId="26" fillId="19" borderId="41" xfId="0" applyFont="1" applyFill="1" applyBorder="1" applyAlignment="1">
      <alignment horizontal="center" vertical="center"/>
    </xf>
    <xf numFmtId="0" fontId="26" fillId="19" borderId="42" xfId="0" applyFont="1" applyFill="1" applyBorder="1" applyAlignment="1">
      <alignment horizontal="center" vertical="center"/>
    </xf>
    <xf numFmtId="0" fontId="18" fillId="19" borderId="42" xfId="0" applyFont="1" applyFill="1" applyBorder="1" applyAlignment="1">
      <alignment horizontal="center" vertical="center"/>
    </xf>
    <xf numFmtId="0" fontId="18" fillId="19" borderId="44" xfId="0" applyFont="1" applyFill="1" applyBorder="1" applyAlignment="1">
      <alignment horizontal="center" vertical="center"/>
    </xf>
    <xf numFmtId="0" fontId="25" fillId="0" borderId="21" xfId="0" applyFont="1" applyBorder="1" applyAlignment="1">
      <alignment horizontal="center" vertical="center" wrapText="1"/>
    </xf>
    <xf numFmtId="0" fontId="25" fillId="0" borderId="10" xfId="0" applyFont="1" applyBorder="1" applyAlignment="1">
      <alignment horizontal="center" vertical="center" wrapText="1"/>
    </xf>
    <xf numFmtId="0" fontId="27" fillId="0" borderId="2"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21" xfId="0" applyFont="1" applyBorder="1" applyAlignment="1">
      <alignment horizontal="center" vertical="center" wrapText="1"/>
    </xf>
    <xf numFmtId="14" fontId="31" fillId="0" borderId="2" xfId="0" applyNumberFormat="1" applyFont="1" applyBorder="1" applyAlignment="1">
      <alignment horizontal="center" vertical="center" wrapText="1"/>
    </xf>
    <xf numFmtId="0" fontId="31" fillId="0" borderId="3" xfId="0" applyFont="1" applyBorder="1" applyAlignment="1">
      <alignment horizontal="center" vertical="center" wrapText="1"/>
    </xf>
    <xf numFmtId="14" fontId="36" fillId="22" borderId="2" xfId="0" applyNumberFormat="1" applyFont="1" applyFill="1" applyBorder="1" applyAlignment="1">
      <alignment horizontal="center" vertical="center" wrapText="1"/>
    </xf>
    <xf numFmtId="0" fontId="25" fillId="0" borderId="4" xfId="0" applyFont="1" applyBorder="1" applyAlignment="1">
      <alignment horizontal="center" vertical="center" wrapText="1"/>
    </xf>
    <xf numFmtId="0" fontId="49" fillId="22" borderId="4" xfId="0" applyFont="1" applyFill="1" applyBorder="1" applyAlignment="1">
      <alignment horizontal="center" vertical="center" wrapText="1"/>
    </xf>
    <xf numFmtId="0" fontId="49" fillId="22" borderId="5"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8" xfId="0" applyFont="1" applyBorder="1" applyAlignment="1">
      <alignment horizontal="center" vertical="center" wrapText="1"/>
    </xf>
    <xf numFmtId="0" fontId="16" fillId="0" borderId="99" xfId="0" applyFont="1" applyBorder="1" applyAlignment="1">
      <alignment horizontal="center" vertical="center" wrapText="1"/>
    </xf>
    <xf numFmtId="0" fontId="16" fillId="0" borderId="4" xfId="0" applyFont="1" applyBorder="1" applyAlignment="1">
      <alignment horizontal="center" vertical="center" wrapText="1"/>
    </xf>
    <xf numFmtId="0" fontId="25" fillId="0" borderId="5"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1" xfId="0" applyFont="1" applyBorder="1" applyAlignment="1">
      <alignment horizontal="center" vertical="center" wrapText="1"/>
    </xf>
    <xf numFmtId="0" fontId="36" fillId="22" borderId="2" xfId="0" applyFont="1" applyFill="1" applyBorder="1" applyAlignment="1">
      <alignment horizontal="center" vertical="center" wrapText="1"/>
    </xf>
    <xf numFmtId="14" fontId="25" fillId="0" borderId="36" xfId="0" applyNumberFormat="1" applyFont="1" applyBorder="1" applyAlignment="1">
      <alignment horizontal="center" vertical="center" wrapText="1"/>
    </xf>
    <xf numFmtId="14" fontId="25" fillId="0" borderId="15" xfId="0" applyNumberFormat="1" applyFont="1" applyBorder="1" applyAlignment="1">
      <alignment horizontal="center" vertical="center" wrapText="1"/>
    </xf>
    <xf numFmtId="0" fontId="16" fillId="0" borderId="2" xfId="0" applyFont="1" applyBorder="1" applyAlignment="1">
      <alignment horizontal="center" vertical="center"/>
    </xf>
    <xf numFmtId="14" fontId="21" fillId="0" borderId="100" xfId="0" applyNumberFormat="1" applyFont="1" applyBorder="1" applyAlignment="1">
      <alignment horizontal="center" vertical="center" wrapText="1"/>
    </xf>
    <xf numFmtId="14" fontId="21" fillId="0" borderId="101" xfId="0" applyNumberFormat="1" applyFont="1" applyBorder="1" applyAlignment="1">
      <alignment horizontal="center" vertical="center" wrapText="1"/>
    </xf>
    <xf numFmtId="14" fontId="21" fillId="0" borderId="2" xfId="0" applyNumberFormat="1" applyFont="1" applyBorder="1" applyAlignment="1">
      <alignment horizontal="center" vertical="center" wrapText="1"/>
    </xf>
    <xf numFmtId="14" fontId="21" fillId="0" borderId="3" xfId="0" applyNumberFormat="1" applyFont="1" applyBorder="1" applyAlignment="1">
      <alignment horizontal="center" vertical="center" wrapText="1"/>
    </xf>
    <xf numFmtId="0" fontId="16" fillId="0" borderId="15" xfId="0" applyFont="1" applyBorder="1" applyAlignment="1">
      <alignment horizontal="center" vertical="center"/>
    </xf>
    <xf numFmtId="0" fontId="16" fillId="0" borderId="11" xfId="0" applyFont="1" applyBorder="1" applyAlignment="1">
      <alignment horizontal="center" vertical="center"/>
    </xf>
    <xf numFmtId="0" fontId="44" fillId="0" borderId="2" xfId="0" applyFont="1" applyBorder="1" applyAlignment="1">
      <alignment horizontal="center" vertical="center"/>
    </xf>
    <xf numFmtId="0" fontId="44" fillId="0" borderId="3" xfId="0" applyFont="1" applyBorder="1" applyAlignment="1">
      <alignment horizontal="center" vertical="center"/>
    </xf>
    <xf numFmtId="0" fontId="45" fillId="22" borderId="2" xfId="0" applyFont="1" applyFill="1" applyBorder="1" applyAlignment="1">
      <alignment horizontal="center" vertical="center"/>
    </xf>
    <xf numFmtId="0" fontId="46" fillId="0" borderId="15" xfId="0" applyFont="1" applyBorder="1" applyAlignment="1">
      <alignment horizontal="center" vertical="center"/>
    </xf>
    <xf numFmtId="0" fontId="46" fillId="0" borderId="2" xfId="0" applyFont="1" applyBorder="1" applyAlignment="1">
      <alignment horizontal="center" vertical="center"/>
    </xf>
    <xf numFmtId="0" fontId="49" fillId="22" borderId="15" xfId="0" applyFont="1" applyFill="1" applyBorder="1" applyAlignment="1">
      <alignment horizontal="center" vertical="center" wrapText="1"/>
    </xf>
    <xf numFmtId="0" fontId="49" fillId="22" borderId="3" xfId="0" applyFont="1" applyFill="1" applyBorder="1" applyAlignment="1">
      <alignment horizontal="center" vertical="center" wrapText="1"/>
    </xf>
    <xf numFmtId="0" fontId="16" fillId="0" borderId="2" xfId="0" applyFont="1" applyBorder="1" applyAlignment="1">
      <alignment horizontal="center" vertical="center" wrapText="1"/>
    </xf>
    <xf numFmtId="14" fontId="25" fillId="0" borderId="2" xfId="0" applyNumberFormat="1" applyFont="1" applyBorder="1" applyAlignment="1">
      <alignment horizontal="center" vertical="center" wrapText="1"/>
    </xf>
    <xf numFmtId="0" fontId="25" fillId="0" borderId="3" xfId="0" applyFont="1" applyBorder="1" applyAlignment="1">
      <alignment horizontal="center" vertical="center" wrapText="1"/>
    </xf>
    <xf numFmtId="0" fontId="25" fillId="0" borderId="91" xfId="0" applyFont="1" applyBorder="1" applyAlignment="1">
      <alignment horizontal="center" vertical="center" wrapText="1"/>
    </xf>
    <xf numFmtId="0" fontId="25" fillId="0" borderId="92" xfId="0" applyFont="1" applyBorder="1" applyAlignment="1">
      <alignment horizontal="center" vertical="center" wrapText="1"/>
    </xf>
    <xf numFmtId="0" fontId="25" fillId="0" borderId="52" xfId="0" applyFont="1" applyBorder="1" applyAlignment="1">
      <alignment horizontal="center" vertical="center" wrapText="1"/>
    </xf>
    <xf numFmtId="0" fontId="25" fillId="0" borderId="15" xfId="0" applyFont="1" applyBorder="1" applyAlignment="1">
      <alignment horizontal="center" vertical="center" wrapText="1"/>
    </xf>
    <xf numFmtId="0" fontId="44" fillId="0" borderId="1" xfId="0" applyFont="1" applyBorder="1" applyAlignment="1">
      <alignment horizontal="center" vertical="center"/>
    </xf>
    <xf numFmtId="0" fontId="42" fillId="0" borderId="2" xfId="0" applyFont="1" applyFill="1" applyBorder="1" applyAlignment="1">
      <alignment horizontal="center" vertical="center"/>
    </xf>
    <xf numFmtId="0" fontId="42" fillId="0" borderId="10" xfId="0" applyFont="1" applyFill="1" applyBorder="1" applyAlignment="1">
      <alignment horizontal="center" vertical="center"/>
    </xf>
    <xf numFmtId="0" fontId="42" fillId="0" borderId="15" xfId="0" applyFont="1" applyFill="1" applyBorder="1" applyAlignment="1">
      <alignment horizontal="center" vertical="center"/>
    </xf>
    <xf numFmtId="0" fontId="42" fillId="0" borderId="11" xfId="0" applyFont="1" applyFill="1" applyBorder="1" applyAlignment="1">
      <alignment horizontal="center" vertical="center"/>
    </xf>
    <xf numFmtId="0" fontId="11" fillId="0" borderId="78" xfId="0" applyFont="1" applyBorder="1" applyAlignment="1">
      <alignment horizontal="center" vertical="center"/>
    </xf>
    <xf numFmtId="0" fontId="11" fillId="0" borderId="57" xfId="0" applyFont="1" applyBorder="1" applyAlignment="1">
      <alignment horizontal="center" vertical="center"/>
    </xf>
    <xf numFmtId="0" fontId="11" fillId="0" borderId="79" xfId="0" applyFont="1" applyBorder="1" applyAlignment="1">
      <alignment horizontal="center" vertical="center"/>
    </xf>
    <xf numFmtId="0" fontId="47" fillId="0" borderId="15" xfId="0" applyFont="1" applyBorder="1" applyAlignment="1">
      <alignment horizontal="center" vertical="center"/>
    </xf>
    <xf numFmtId="0" fontId="47" fillId="0" borderId="2" xfId="0" applyFont="1" applyBorder="1" applyAlignment="1">
      <alignment horizontal="center" vertical="center"/>
    </xf>
    <xf numFmtId="0" fontId="11" fillId="0" borderId="56" xfId="0" applyFont="1" applyBorder="1" applyAlignment="1">
      <alignment horizontal="center" vertical="center"/>
    </xf>
    <xf numFmtId="0" fontId="11" fillId="0" borderId="77" xfId="0" applyFont="1" applyBorder="1" applyAlignment="1">
      <alignment horizontal="center" vertical="center"/>
    </xf>
    <xf numFmtId="0" fontId="42" fillId="0" borderId="3" xfId="0" applyFont="1" applyFill="1" applyBorder="1" applyAlignment="1">
      <alignment horizontal="center" vertical="center"/>
    </xf>
    <xf numFmtId="0" fontId="42" fillId="0" borderId="91" xfId="0" applyFont="1" applyFill="1" applyBorder="1" applyAlignment="1">
      <alignment horizontal="center" vertical="center"/>
    </xf>
    <xf numFmtId="0" fontId="42" fillId="0" borderId="92" xfId="0" applyFont="1" applyFill="1" applyBorder="1" applyAlignment="1">
      <alignment horizontal="center" vertical="center"/>
    </xf>
    <xf numFmtId="0" fontId="44" fillId="0" borderId="2" xfId="0" applyFont="1" applyFill="1" applyBorder="1" applyAlignment="1">
      <alignment horizontal="center" vertical="center"/>
    </xf>
    <xf numFmtId="0" fontId="43" fillId="22" borderId="15" xfId="0" applyFont="1" applyFill="1" applyBorder="1" applyAlignment="1">
      <alignment horizontal="center" vertical="center"/>
    </xf>
    <xf numFmtId="0" fontId="43" fillId="22" borderId="3" xfId="0" applyFont="1" applyFill="1" applyBorder="1" applyAlignment="1">
      <alignment horizontal="center" vertical="center"/>
    </xf>
    <xf numFmtId="0" fontId="0" fillId="27" borderId="87" xfId="0" applyFill="1" applyBorder="1" applyAlignment="1">
      <alignment horizontal="center" vertical="center"/>
    </xf>
    <xf numFmtId="0" fontId="0" fillId="27" borderId="88" xfId="0" applyFill="1" applyBorder="1" applyAlignment="1">
      <alignment horizontal="center" vertical="center"/>
    </xf>
    <xf numFmtId="0" fontId="0" fillId="27" borderId="40" xfId="0" applyFill="1" applyBorder="1" applyAlignment="1">
      <alignment horizontal="center" vertical="center"/>
    </xf>
    <xf numFmtId="0" fontId="27" fillId="0" borderId="2" xfId="0" applyFont="1" applyBorder="1" applyAlignment="1">
      <alignment horizontal="center" vertical="center"/>
    </xf>
    <xf numFmtId="0" fontId="21" fillId="0" borderId="2" xfId="0" applyFont="1" applyBorder="1" applyAlignment="1">
      <alignment horizontal="center" vertical="center"/>
    </xf>
    <xf numFmtId="0" fontId="21" fillId="0" borderId="3" xfId="0" applyFont="1" applyBorder="1" applyAlignment="1">
      <alignment horizontal="center" vertical="center"/>
    </xf>
    <xf numFmtId="0" fontId="52" fillId="22" borderId="2" xfId="0" applyFont="1" applyFill="1" applyBorder="1" applyAlignment="1">
      <alignment horizontal="center" vertical="center"/>
    </xf>
    <xf numFmtId="0" fontId="27" fillId="0" borderId="40" xfId="0" applyFont="1" applyBorder="1" applyAlignment="1">
      <alignment horizontal="center" vertical="center"/>
    </xf>
    <xf numFmtId="0" fontId="27" fillId="0" borderId="15" xfId="0" applyFont="1" applyBorder="1" applyAlignment="1">
      <alignment horizontal="center" vertical="center"/>
    </xf>
    <xf numFmtId="0" fontId="16" fillId="0" borderId="104" xfId="0" applyFont="1" applyBorder="1" applyAlignment="1">
      <alignment horizontal="center" vertical="center"/>
    </xf>
    <xf numFmtId="0" fontId="16" fillId="0" borderId="90" xfId="0" applyFont="1" applyBorder="1" applyAlignment="1">
      <alignment horizontal="center" vertical="center"/>
    </xf>
    <xf numFmtId="0" fontId="12" fillId="0" borderId="16" xfId="0" applyFont="1" applyBorder="1" applyAlignment="1">
      <alignment horizontal="center" vertical="center" wrapText="1"/>
    </xf>
    <xf numFmtId="0" fontId="12" fillId="0" borderId="30" xfId="0" applyFont="1" applyBorder="1" applyAlignment="1">
      <alignment horizontal="center" vertical="center" wrapText="1"/>
    </xf>
    <xf numFmtId="0" fontId="12" fillId="0" borderId="6" xfId="0" applyFont="1" applyBorder="1" applyAlignment="1">
      <alignment horizontal="center" vertical="center" wrapText="1"/>
    </xf>
    <xf numFmtId="0" fontId="16" fillId="0" borderId="2" xfId="0" applyFont="1" applyFill="1" applyBorder="1" applyAlignment="1">
      <alignment horizontal="center" vertical="center"/>
    </xf>
    <xf numFmtId="0" fontId="36" fillId="22" borderId="2" xfId="0" applyFont="1" applyFill="1" applyBorder="1" applyAlignment="1">
      <alignment horizontal="center" vertical="center"/>
    </xf>
    <xf numFmtId="0" fontId="16" fillId="0" borderId="10" xfId="0" applyFont="1" applyFill="1" applyBorder="1" applyAlignment="1">
      <alignment horizontal="center" vertical="center"/>
    </xf>
    <xf numFmtId="0" fontId="16" fillId="0" borderId="40" xfId="0" applyFont="1" applyFill="1" applyBorder="1" applyAlignment="1">
      <alignment horizontal="center" vertical="center"/>
    </xf>
    <xf numFmtId="0" fontId="16" fillId="0" borderId="15" xfId="0" applyFont="1" applyFill="1" applyBorder="1" applyAlignment="1">
      <alignment horizontal="center" vertical="center"/>
    </xf>
    <xf numFmtId="0" fontId="32" fillId="0" borderId="40" xfId="0" applyFont="1" applyBorder="1" applyAlignment="1">
      <alignment horizontal="center" vertical="center"/>
    </xf>
    <xf numFmtId="0" fontId="36" fillId="22" borderId="15" xfId="0" applyFont="1" applyFill="1" applyBorder="1" applyAlignment="1">
      <alignment horizontal="center" vertical="center"/>
    </xf>
    <xf numFmtId="0" fontId="21" fillId="0" borderId="2" xfId="0" applyFont="1" applyFill="1" applyBorder="1" applyAlignment="1">
      <alignment horizontal="center" vertical="center"/>
    </xf>
    <xf numFmtId="0" fontId="68" fillId="22" borderId="2" xfId="0" applyFont="1" applyFill="1" applyBorder="1" applyAlignment="1">
      <alignment horizontal="center" vertical="center" wrapText="1"/>
    </xf>
    <xf numFmtId="0" fontId="68" fillId="22" borderId="3" xfId="0" applyFont="1" applyFill="1" applyBorder="1" applyAlignment="1">
      <alignment horizontal="center" vertical="center" wrapText="1"/>
    </xf>
    <xf numFmtId="0" fontId="68" fillId="22" borderId="122" xfId="0" applyFont="1" applyFill="1" applyBorder="1" applyAlignment="1">
      <alignment horizontal="center" vertical="center" wrapText="1"/>
    </xf>
    <xf numFmtId="0" fontId="68" fillId="22" borderId="121" xfId="0" applyFont="1" applyFill="1" applyBorder="1" applyAlignment="1">
      <alignment horizontal="center" vertical="center" wrapText="1"/>
    </xf>
    <xf numFmtId="0" fontId="68" fillId="22" borderId="11" xfId="0" applyFont="1" applyFill="1" applyBorder="1" applyAlignment="1">
      <alignment horizontal="center" vertical="center" wrapText="1"/>
    </xf>
    <xf numFmtId="0" fontId="16" fillId="0" borderId="3" xfId="0" applyFont="1" applyBorder="1" applyAlignment="1">
      <alignment horizontal="left" vertical="center"/>
    </xf>
    <xf numFmtId="0" fontId="16" fillId="0" borderId="15" xfId="0" applyFont="1" applyBorder="1" applyAlignment="1">
      <alignment horizontal="left" vertical="center"/>
    </xf>
    <xf numFmtId="0" fontId="16" fillId="0" borderId="47" xfId="0" applyFont="1" applyBorder="1" applyAlignment="1">
      <alignment horizontal="left" vertical="center"/>
    </xf>
    <xf numFmtId="0" fontId="16" fillId="0" borderId="36" xfId="0" applyFont="1" applyBorder="1" applyAlignment="1">
      <alignment horizontal="left" vertical="center"/>
    </xf>
    <xf numFmtId="0" fontId="70" fillId="0" borderId="53" xfId="0" applyFont="1" applyBorder="1" applyAlignment="1">
      <alignment horizontal="center" vertical="center" wrapText="1"/>
    </xf>
    <xf numFmtId="0" fontId="70" fillId="0" borderId="58" xfId="0" applyFont="1" applyBorder="1" applyAlignment="1">
      <alignment horizontal="center" vertical="center" wrapText="1"/>
    </xf>
    <xf numFmtId="0" fontId="72" fillId="0" borderId="0" xfId="0" applyFont="1" applyAlignment="1">
      <alignment horizontal="center" vertical="center" wrapText="1"/>
    </xf>
    <xf numFmtId="0" fontId="72" fillId="0" borderId="61" xfId="0" applyFont="1" applyBorder="1" applyAlignment="1">
      <alignment horizontal="center" vertical="center" wrapText="1"/>
    </xf>
    <xf numFmtId="0" fontId="16" fillId="0" borderId="130" xfId="0" applyFont="1" applyBorder="1" applyAlignment="1">
      <alignment horizontal="left" vertical="center"/>
    </xf>
    <xf numFmtId="0" fontId="16" fillId="0" borderId="129" xfId="0" applyFont="1" applyBorder="1" applyAlignment="1">
      <alignment horizontal="left" vertical="center"/>
    </xf>
    <xf numFmtId="0" fontId="16" fillId="0" borderId="128" xfId="0" applyFont="1" applyBorder="1" applyAlignment="1">
      <alignment horizontal="left" vertical="center"/>
    </xf>
    <xf numFmtId="0" fontId="68" fillId="2" borderId="126" xfId="0" applyFont="1" applyFill="1" applyBorder="1" applyAlignment="1">
      <alignment horizontal="center" vertical="center" wrapText="1"/>
    </xf>
    <xf numFmtId="0" fontId="68" fillId="2" borderId="125" xfId="0" applyFont="1" applyFill="1" applyBorder="1" applyAlignment="1">
      <alignment horizontal="center" vertical="center" wrapText="1"/>
    </xf>
    <xf numFmtId="0" fontId="68" fillId="2" borderId="124" xfId="0" applyFont="1" applyFill="1" applyBorder="1" applyAlignment="1">
      <alignment horizontal="center" vertical="center" wrapText="1"/>
    </xf>
    <xf numFmtId="0" fontId="20" fillId="0" borderId="132" xfId="0" applyFont="1" applyBorder="1" applyAlignment="1">
      <alignment horizontal="center" vertical="center"/>
    </xf>
    <xf numFmtId="0" fontId="20" fillId="0" borderId="52" xfId="0" applyFont="1" applyBorder="1" applyAlignment="1">
      <alignment horizontal="center" vertical="center"/>
    </xf>
    <xf numFmtId="0" fontId="20" fillId="0" borderId="49" xfId="0" applyFont="1" applyBorder="1" applyAlignment="1">
      <alignment horizontal="center" vertical="center"/>
    </xf>
    <xf numFmtId="0" fontId="21" fillId="0" borderId="2" xfId="0" applyFont="1" applyBorder="1" applyAlignment="1">
      <alignment horizontal="center" vertical="center" wrapText="1"/>
    </xf>
    <xf numFmtId="0" fontId="21" fillId="0" borderId="10" xfId="0" applyFont="1" applyBorder="1" applyAlignment="1">
      <alignment horizontal="center" vertical="center" wrapText="1"/>
    </xf>
    <xf numFmtId="0" fontId="70" fillId="0" borderId="27" xfId="0" applyFont="1" applyBorder="1" applyAlignment="1">
      <alignment horizontal="center" vertical="center" wrapText="1"/>
    </xf>
    <xf numFmtId="0" fontId="20" fillId="0" borderId="15" xfId="0" applyFont="1" applyBorder="1" applyAlignment="1">
      <alignment horizontal="center" vertical="center"/>
    </xf>
    <xf numFmtId="0" fontId="16" fillId="0" borderId="131" xfId="0" applyFont="1" applyBorder="1" applyAlignment="1">
      <alignment horizontal="left" vertical="center"/>
    </xf>
    <xf numFmtId="0" fontId="68" fillId="22" borderId="123" xfId="0" applyFont="1" applyFill="1" applyBorder="1" applyAlignment="1">
      <alignment horizontal="center" vertical="center" wrapText="1"/>
    </xf>
    <xf numFmtId="0" fontId="70" fillId="0" borderId="140" xfId="0" applyFont="1" applyBorder="1" applyAlignment="1">
      <alignment horizontal="center" vertical="center" wrapText="1"/>
    </xf>
    <xf numFmtId="0" fontId="70" fillId="0" borderId="139" xfId="0" applyFont="1" applyBorder="1" applyAlignment="1">
      <alignment horizontal="center" vertical="center" wrapText="1"/>
    </xf>
    <xf numFmtId="0" fontId="70" fillId="0" borderId="138" xfId="0" applyFont="1" applyBorder="1" applyAlignment="1">
      <alignment horizontal="center" vertical="center" wrapText="1"/>
    </xf>
    <xf numFmtId="0" fontId="23" fillId="0" borderId="135" xfId="581" applyFont="1" applyBorder="1" applyAlignment="1">
      <alignment horizontal="center" vertical="center" wrapText="1"/>
    </xf>
    <xf numFmtId="0" fontId="23" fillId="0" borderId="134" xfId="581" applyFont="1" applyBorder="1" applyAlignment="1">
      <alignment horizontal="center" vertical="center" wrapText="1"/>
    </xf>
    <xf numFmtId="0" fontId="70" fillId="0" borderId="38" xfId="0" applyFont="1" applyBorder="1" applyAlignment="1">
      <alignment horizontal="center" vertical="center" wrapText="1"/>
    </xf>
    <xf numFmtId="0" fontId="70" fillId="0" borderId="8" xfId="0" applyFont="1" applyBorder="1" applyAlignment="1">
      <alignment horizontal="center" vertical="center" wrapText="1"/>
    </xf>
    <xf numFmtId="0" fontId="70" fillId="0" borderId="18" xfId="0" applyFont="1" applyBorder="1" applyAlignment="1">
      <alignment horizontal="center" vertical="center" wrapText="1"/>
    </xf>
    <xf numFmtId="0" fontId="70" fillId="0" borderId="19" xfId="0" applyFont="1" applyBorder="1" applyAlignment="1">
      <alignment horizontal="center" vertical="center" wrapText="1"/>
    </xf>
    <xf numFmtId="0" fontId="70" fillId="0" borderId="20" xfId="0" applyFont="1" applyBorder="1" applyAlignment="1">
      <alignment horizontal="center" vertical="center" wrapText="1"/>
    </xf>
    <xf numFmtId="0" fontId="70" fillId="0" borderId="54" xfId="0" applyFont="1" applyBorder="1" applyAlignment="1">
      <alignment horizontal="center" vertical="center" wrapText="1"/>
    </xf>
    <xf numFmtId="0" fontId="71" fillId="0" borderId="144" xfId="0" applyFont="1" applyBorder="1" applyAlignment="1">
      <alignment horizontal="center" vertical="center"/>
    </xf>
    <xf numFmtId="0" fontId="71" fillId="0" borderId="46" xfId="0" applyFont="1" applyBorder="1" applyAlignment="1">
      <alignment horizontal="center" vertical="center"/>
    </xf>
    <xf numFmtId="0" fontId="71" fillId="0" borderId="143" xfId="0" applyFont="1" applyBorder="1" applyAlignment="1">
      <alignment horizontal="center" vertical="center"/>
    </xf>
    <xf numFmtId="0" fontId="71" fillId="0" borderId="141" xfId="0" applyFont="1" applyBorder="1" applyAlignment="1">
      <alignment horizontal="center" vertical="center"/>
    </xf>
    <xf numFmtId="0" fontId="71" fillId="0" borderId="68" xfId="0" applyFont="1" applyBorder="1" applyAlignment="1">
      <alignment horizontal="center" vertical="center"/>
    </xf>
    <xf numFmtId="0" fontId="71" fillId="0" borderId="69" xfId="0" applyFont="1" applyBorder="1" applyAlignment="1">
      <alignment horizontal="center" vertical="center"/>
    </xf>
  </cellXfs>
  <cellStyles count="8205">
    <cellStyle name="20% - Accent3 2" xfId="8120" xr:uid="{00000000-0005-0000-0000-000000000000}"/>
    <cellStyle name="20% - Accent3 3" xfId="8123" xr:uid="{00000000-0005-0000-0000-000001000000}"/>
    <cellStyle name="Followed Hyperlink" xfId="1235" builtinId="9" hidden="1"/>
    <cellStyle name="Followed Hyperlink" xfId="7385" builtinId="9" hidden="1"/>
    <cellStyle name="Followed Hyperlink" xfId="7871" builtinId="9" hidden="1"/>
    <cellStyle name="Followed Hyperlink" xfId="7797" builtinId="9" hidden="1"/>
    <cellStyle name="Followed Hyperlink" xfId="6023" builtinId="9" hidden="1"/>
    <cellStyle name="Followed Hyperlink" xfId="136" builtinId="9" hidden="1"/>
    <cellStyle name="Followed Hyperlink" xfId="5523" builtinId="9" hidden="1"/>
    <cellStyle name="Followed Hyperlink" xfId="5221" builtinId="9" hidden="1"/>
    <cellStyle name="Followed Hyperlink" xfId="1135" builtinId="9" hidden="1"/>
    <cellStyle name="Followed Hyperlink" xfId="5219" builtinId="9" hidden="1"/>
    <cellStyle name="Followed Hyperlink" xfId="1299" builtinId="9" hidden="1"/>
    <cellStyle name="Followed Hyperlink" xfId="6875" builtinId="9" hidden="1"/>
    <cellStyle name="Followed Hyperlink" xfId="3819" builtinId="9" hidden="1"/>
    <cellStyle name="Followed Hyperlink" xfId="4917" builtinId="9" hidden="1"/>
    <cellStyle name="Followed Hyperlink" xfId="1987" builtinId="9" hidden="1"/>
    <cellStyle name="Followed Hyperlink" xfId="793" builtinId="9" hidden="1"/>
    <cellStyle name="Followed Hyperlink" xfId="3839" builtinId="9" hidden="1"/>
    <cellStyle name="Followed Hyperlink" xfId="6113" builtinId="9" hidden="1"/>
    <cellStyle name="Followed Hyperlink" xfId="5935" builtinId="9" hidden="1"/>
    <cellStyle name="Followed Hyperlink" xfId="7787" builtinId="9" hidden="1"/>
    <cellStyle name="Followed Hyperlink" xfId="4933" builtinId="9" hidden="1"/>
    <cellStyle name="Followed Hyperlink" xfId="6841" builtinId="9" hidden="1"/>
    <cellStyle name="Followed Hyperlink" xfId="7677" builtinId="9" hidden="1"/>
    <cellStyle name="Followed Hyperlink" xfId="4431" builtinId="9" hidden="1"/>
    <cellStyle name="Followed Hyperlink" xfId="1217" builtinId="9" hidden="1"/>
    <cellStyle name="Followed Hyperlink" xfId="7375" builtinId="9" hidden="1"/>
    <cellStyle name="Followed Hyperlink" xfId="5233" builtinId="9" hidden="1"/>
    <cellStyle name="Followed Hyperlink" xfId="5785" builtinId="9" hidden="1"/>
    <cellStyle name="Followed Hyperlink" xfId="2529" builtinId="9" hidden="1"/>
    <cellStyle name="Followed Hyperlink" xfId="619" builtinId="9" hidden="1"/>
    <cellStyle name="Followed Hyperlink" xfId="176" builtinId="9" hidden="1"/>
    <cellStyle name="Followed Hyperlink" xfId="6137" builtinId="9" hidden="1"/>
    <cellStyle name="Followed Hyperlink" xfId="8043" builtinId="9" hidden="1"/>
    <cellStyle name="Followed Hyperlink" xfId="1079" builtinId="9" hidden="1"/>
    <cellStyle name="Followed Hyperlink" xfId="8196" builtinId="9" hidden="1"/>
    <cellStyle name="Followed Hyperlink" xfId="2535" builtinId="9" hidden="1"/>
    <cellStyle name="Followed Hyperlink" xfId="799" builtinId="9" hidden="1"/>
    <cellStyle name="Followed Hyperlink" xfId="1549" builtinId="9" hidden="1"/>
    <cellStyle name="Followed Hyperlink" xfId="6389" builtinId="9" hidden="1"/>
    <cellStyle name="Followed Hyperlink" xfId="576" builtinId="9" hidden="1"/>
    <cellStyle name="Followed Hyperlink" xfId="7243" builtinId="9" hidden="1"/>
    <cellStyle name="Followed Hyperlink" xfId="725" builtinId="9" hidden="1"/>
    <cellStyle name="Followed Hyperlink" xfId="8017" builtinId="9" hidden="1"/>
    <cellStyle name="Followed Hyperlink" xfId="4273" builtinId="9" hidden="1"/>
    <cellStyle name="Followed Hyperlink" xfId="7477" builtinId="9" hidden="1"/>
    <cellStyle name="Followed Hyperlink" xfId="338" builtinId="9" hidden="1"/>
    <cellStyle name="Followed Hyperlink" xfId="5075" builtinId="9" hidden="1"/>
    <cellStyle name="Followed Hyperlink" xfId="5273" builtinId="9" hidden="1"/>
    <cellStyle name="Followed Hyperlink" xfId="104" builtinId="9" hidden="1"/>
    <cellStyle name="Followed Hyperlink" xfId="5877" builtinId="9" hidden="1"/>
    <cellStyle name="Followed Hyperlink" xfId="6495" builtinId="9" hidden="1"/>
    <cellStyle name="Followed Hyperlink" xfId="2335" builtinId="9" hidden="1"/>
    <cellStyle name="Followed Hyperlink" xfId="1245" builtinId="9" hidden="1"/>
    <cellStyle name="Followed Hyperlink" xfId="5881" builtinId="9" hidden="1"/>
    <cellStyle name="Followed Hyperlink" xfId="4731" builtinId="9" hidden="1"/>
    <cellStyle name="Followed Hyperlink" xfId="2663" builtinId="9" hidden="1"/>
    <cellStyle name="Followed Hyperlink" xfId="310" builtinId="9" hidden="1"/>
    <cellStyle name="Followed Hyperlink" xfId="2569" builtinId="9" hidden="1"/>
    <cellStyle name="Followed Hyperlink" xfId="8101" builtinId="9" hidden="1"/>
    <cellStyle name="Followed Hyperlink" xfId="7703" builtinId="9" hidden="1"/>
    <cellStyle name="Followed Hyperlink" xfId="2479" builtinId="9" hidden="1"/>
    <cellStyle name="Followed Hyperlink" xfId="6485" builtinId="9" hidden="1"/>
    <cellStyle name="Followed Hyperlink" xfId="6963" builtinId="9" hidden="1"/>
    <cellStyle name="Followed Hyperlink" xfId="4039" builtinId="9" hidden="1"/>
    <cellStyle name="Followed Hyperlink" xfId="4985" builtinId="9" hidden="1"/>
    <cellStyle name="Followed Hyperlink" xfId="1651" builtinId="9" hidden="1"/>
    <cellStyle name="Followed Hyperlink" xfId="5947" builtinId="9" hidden="1"/>
    <cellStyle name="Followed Hyperlink" xfId="7743" builtinId="9" hidden="1"/>
    <cellStyle name="Followed Hyperlink" xfId="5195" builtinId="9" hidden="1"/>
    <cellStyle name="Followed Hyperlink" xfId="4093" builtinId="9" hidden="1"/>
    <cellStyle name="Followed Hyperlink" xfId="3479" builtinId="9" hidden="1"/>
    <cellStyle name="Followed Hyperlink" xfId="4449" builtinId="9" hidden="1"/>
    <cellStyle name="Followed Hyperlink" xfId="7949" builtinId="9" hidden="1"/>
    <cellStyle name="Followed Hyperlink" xfId="745" builtinId="9" hidden="1"/>
    <cellStyle name="Followed Hyperlink" xfId="5433" builtinId="9" hidden="1"/>
    <cellStyle name="Followed Hyperlink" xfId="6453" builtinId="9" hidden="1"/>
    <cellStyle name="Followed Hyperlink" xfId="3289" builtinId="9" hidden="1"/>
    <cellStyle name="Followed Hyperlink" xfId="2637" builtinId="9" hidden="1"/>
    <cellStyle name="Followed Hyperlink" xfId="2269" builtinId="9" hidden="1"/>
    <cellStyle name="Followed Hyperlink" xfId="965" builtinId="9" hidden="1"/>
    <cellStyle name="Followed Hyperlink" xfId="4125" builtinId="9" hidden="1"/>
    <cellStyle name="Followed Hyperlink" xfId="7457" builtinId="9" hidden="1"/>
    <cellStyle name="Followed Hyperlink" xfId="3149" builtinId="9" hidden="1"/>
    <cellStyle name="Followed Hyperlink" xfId="2499" builtinId="9" hidden="1"/>
    <cellStyle name="Followed Hyperlink" xfId="5903" builtinId="9" hidden="1"/>
    <cellStyle name="Followed Hyperlink" xfId="1569" builtinId="9" hidden="1"/>
    <cellStyle name="Followed Hyperlink" xfId="4971" builtinId="9" hidden="1"/>
    <cellStyle name="Followed Hyperlink" xfId="5853" builtinId="9" hidden="1"/>
    <cellStyle name="Followed Hyperlink" xfId="5441" builtinId="9" hidden="1"/>
    <cellStyle name="Followed Hyperlink" xfId="4749" builtinId="9" hidden="1"/>
    <cellStyle name="Followed Hyperlink" xfId="4753" builtinId="9" hidden="1"/>
    <cellStyle name="Followed Hyperlink" xfId="5123" builtinId="9" hidden="1"/>
    <cellStyle name="Followed Hyperlink" xfId="8175" builtinId="9" hidden="1"/>
    <cellStyle name="Followed Hyperlink" xfId="1303" builtinId="9" hidden="1"/>
    <cellStyle name="Followed Hyperlink" xfId="2495" builtinId="9" hidden="1"/>
    <cellStyle name="Followed Hyperlink" xfId="418" builtinId="9" hidden="1"/>
    <cellStyle name="Followed Hyperlink" xfId="5483" builtinId="9" hidden="1"/>
    <cellStyle name="Followed Hyperlink" xfId="4045" builtinId="9" hidden="1"/>
    <cellStyle name="Followed Hyperlink" xfId="1535" builtinId="9" hidden="1"/>
    <cellStyle name="Followed Hyperlink" xfId="232" builtinId="9" hidden="1"/>
    <cellStyle name="Followed Hyperlink" xfId="2489" builtinId="9" hidden="1"/>
    <cellStyle name="Followed Hyperlink" xfId="2223" builtinId="9" hidden="1"/>
    <cellStyle name="Followed Hyperlink" xfId="1843" builtinId="9" hidden="1"/>
    <cellStyle name="Followed Hyperlink" xfId="4" builtinId="9" hidden="1"/>
    <cellStyle name="Followed Hyperlink" xfId="3561" builtinId="9" hidden="1"/>
    <cellStyle name="Followed Hyperlink" xfId="5135" builtinId="9" hidden="1"/>
    <cellStyle name="Followed Hyperlink" xfId="6433" builtinId="9" hidden="1"/>
    <cellStyle name="Followed Hyperlink" xfId="1663" builtinId="9" hidden="1"/>
    <cellStyle name="Followed Hyperlink" xfId="1191" builtinId="9" hidden="1"/>
    <cellStyle name="Followed Hyperlink" xfId="3163" builtinId="9" hidden="1"/>
    <cellStyle name="Followed Hyperlink" xfId="1141" builtinId="9" hidden="1"/>
    <cellStyle name="Followed Hyperlink" xfId="3541" builtinId="9" hidden="1"/>
    <cellStyle name="Followed Hyperlink" xfId="246" builtinId="9" hidden="1"/>
    <cellStyle name="Followed Hyperlink" xfId="1219" builtinId="9" hidden="1"/>
    <cellStyle name="Followed Hyperlink" xfId="1897" builtinId="9" hidden="1"/>
    <cellStyle name="Followed Hyperlink" xfId="1833" builtinId="9" hidden="1"/>
    <cellStyle name="Followed Hyperlink" xfId="3605" builtinId="9" hidden="1"/>
    <cellStyle name="Followed Hyperlink" xfId="1515" builtinId="9" hidden="1"/>
    <cellStyle name="Followed Hyperlink" xfId="7809" builtinId="9" hidden="1"/>
    <cellStyle name="Followed Hyperlink" xfId="284" builtinId="9" hidden="1"/>
    <cellStyle name="Followed Hyperlink" xfId="7549" builtinId="9" hidden="1"/>
    <cellStyle name="Followed Hyperlink" xfId="7773" builtinId="9" hidden="1"/>
    <cellStyle name="Followed Hyperlink" xfId="2001" builtinId="9" hidden="1"/>
    <cellStyle name="Followed Hyperlink" xfId="1365" builtinId="9" hidden="1"/>
    <cellStyle name="Followed Hyperlink" xfId="4859" builtinId="9" hidden="1"/>
    <cellStyle name="Followed Hyperlink" xfId="743" builtinId="9" hidden="1"/>
    <cellStyle name="Followed Hyperlink" xfId="1967" builtinId="9" hidden="1"/>
    <cellStyle name="Followed Hyperlink" xfId="6169" builtinId="9" hidden="1"/>
    <cellStyle name="Followed Hyperlink" xfId="6749" builtinId="9" hidden="1"/>
    <cellStyle name="Followed Hyperlink" xfId="5773" builtinId="9" hidden="1"/>
    <cellStyle name="Followed Hyperlink" xfId="2955" builtinId="9" hidden="1"/>
    <cellStyle name="Followed Hyperlink" xfId="274" builtinId="9" hidden="1"/>
    <cellStyle name="Followed Hyperlink" xfId="5595" builtinId="9" hidden="1"/>
    <cellStyle name="Followed Hyperlink" xfId="4565" builtinId="9" hidden="1"/>
    <cellStyle name="Followed Hyperlink" xfId="4383" builtinId="9" hidden="1"/>
    <cellStyle name="Followed Hyperlink" xfId="3329" builtinId="9" hidden="1"/>
    <cellStyle name="Followed Hyperlink" xfId="6423" builtinId="9" hidden="1"/>
    <cellStyle name="Followed Hyperlink" xfId="4735" builtinId="9" hidden="1"/>
    <cellStyle name="Followed Hyperlink" xfId="1507" builtinId="9" hidden="1"/>
    <cellStyle name="Followed Hyperlink" xfId="2555" builtinId="9" hidden="1"/>
    <cellStyle name="Followed Hyperlink" xfId="1907" builtinId="9" hidden="1"/>
    <cellStyle name="Followed Hyperlink" xfId="4557" builtinId="9" hidden="1"/>
    <cellStyle name="Followed Hyperlink" xfId="957" builtinId="9" hidden="1"/>
    <cellStyle name="Followed Hyperlink" xfId="6857" builtinId="9" hidden="1"/>
    <cellStyle name="Followed Hyperlink" xfId="3959" builtinId="9" hidden="1"/>
    <cellStyle name="Followed Hyperlink" xfId="5391" builtinId="9" hidden="1"/>
    <cellStyle name="Followed Hyperlink" xfId="6387" builtinId="9" hidden="1"/>
    <cellStyle name="Followed Hyperlink" xfId="687" builtinId="9" hidden="1"/>
    <cellStyle name="Followed Hyperlink" xfId="853" builtinId="9" hidden="1"/>
    <cellStyle name="Followed Hyperlink" xfId="5203" builtinId="9" hidden="1"/>
    <cellStyle name="Followed Hyperlink" xfId="2195" builtinId="9" hidden="1"/>
    <cellStyle name="Followed Hyperlink" xfId="116" builtinId="9" hidden="1"/>
    <cellStyle name="Followed Hyperlink" xfId="5889" builtinId="9" hidden="1"/>
    <cellStyle name="Followed Hyperlink" xfId="913" builtinId="9" hidden="1"/>
    <cellStyle name="Followed Hyperlink" xfId="1993" builtinId="9" hidden="1"/>
    <cellStyle name="Followed Hyperlink" xfId="5023" builtinId="9" hidden="1"/>
    <cellStyle name="Followed Hyperlink" xfId="2047" builtinId="9" hidden="1"/>
    <cellStyle name="Followed Hyperlink" xfId="3349" builtinId="9" hidden="1"/>
    <cellStyle name="Followed Hyperlink" xfId="1687" builtinId="9" hidden="1"/>
    <cellStyle name="Followed Hyperlink" xfId="2393" builtinId="9" hidden="1"/>
    <cellStyle name="Followed Hyperlink" xfId="7563" builtinId="9" hidden="1"/>
    <cellStyle name="Followed Hyperlink" xfId="8147" builtinId="9" hidden="1"/>
    <cellStyle name="Followed Hyperlink" xfId="791" builtinId="9" hidden="1"/>
    <cellStyle name="Followed Hyperlink" xfId="6349" builtinId="9" hidden="1"/>
    <cellStyle name="Followed Hyperlink" xfId="5579" builtinId="9" hidden="1"/>
    <cellStyle name="Followed Hyperlink" xfId="3367" builtinId="9" hidden="1"/>
    <cellStyle name="Followed Hyperlink" xfId="5721" builtinId="9" hidden="1"/>
    <cellStyle name="Followed Hyperlink" xfId="4425" builtinId="9" hidden="1"/>
    <cellStyle name="Followed Hyperlink" xfId="5119" builtinId="9" hidden="1"/>
    <cellStyle name="Followed Hyperlink" xfId="833" builtinId="9" hidden="1"/>
    <cellStyle name="Followed Hyperlink" xfId="7957" builtinId="9" hidden="1"/>
    <cellStyle name="Followed Hyperlink" xfId="5929" builtinId="9" hidden="1"/>
    <cellStyle name="Followed Hyperlink" xfId="879" builtinId="9" hidden="1"/>
    <cellStyle name="Followed Hyperlink" xfId="8137" builtinId="9" hidden="1"/>
    <cellStyle name="Followed Hyperlink" xfId="446" builtinId="9" hidden="1"/>
    <cellStyle name="Followed Hyperlink" xfId="7023" builtinId="9" hidden="1"/>
    <cellStyle name="Followed Hyperlink" xfId="4079" builtinId="9" hidden="1"/>
    <cellStyle name="Followed Hyperlink" xfId="7421" builtinId="9" hidden="1"/>
    <cellStyle name="Followed Hyperlink" xfId="6551" builtinId="9" hidden="1"/>
    <cellStyle name="Followed Hyperlink" xfId="420" builtinId="9" hidden="1"/>
    <cellStyle name="Followed Hyperlink" xfId="5619" builtinId="9" hidden="1"/>
    <cellStyle name="Followed Hyperlink" xfId="1555" builtinId="9" hidden="1"/>
    <cellStyle name="Followed Hyperlink" xfId="6055" builtinId="9" hidden="1"/>
    <cellStyle name="Followed Hyperlink" xfId="5453" builtinId="9" hidden="1"/>
    <cellStyle name="Followed Hyperlink" xfId="3973" builtinId="9" hidden="1"/>
    <cellStyle name="Followed Hyperlink" xfId="3413" builtinId="9" hidden="1"/>
    <cellStyle name="Followed Hyperlink" xfId="4201" builtinId="9" hidden="1"/>
    <cellStyle name="Followed Hyperlink" xfId="6643" builtinId="9" hidden="1"/>
    <cellStyle name="Followed Hyperlink" xfId="7405" builtinId="9" hidden="1"/>
    <cellStyle name="Followed Hyperlink" xfId="5339" builtinId="9" hidden="1"/>
    <cellStyle name="Followed Hyperlink" xfId="7827" builtinId="9" hidden="1"/>
    <cellStyle name="Followed Hyperlink" xfId="4603" builtinId="9" hidden="1"/>
    <cellStyle name="Followed Hyperlink" xfId="2315" builtinId="9" hidden="1"/>
    <cellStyle name="Followed Hyperlink" xfId="1995" builtinId="9" hidden="1"/>
    <cellStyle name="Followed Hyperlink" xfId="2557" builtinId="9" hidden="1"/>
    <cellStyle name="Followed Hyperlink" xfId="8069" builtinId="9" hidden="1"/>
    <cellStyle name="Followed Hyperlink" xfId="3909" builtinId="9" hidden="1"/>
    <cellStyle name="Followed Hyperlink" xfId="1405" builtinId="9" hidden="1"/>
    <cellStyle name="Followed Hyperlink" xfId="2725" builtinId="9" hidden="1"/>
    <cellStyle name="Followed Hyperlink" xfId="6363" builtinId="9" hidden="1"/>
    <cellStyle name="Followed Hyperlink" xfId="3991" builtinId="9" hidden="1"/>
    <cellStyle name="Followed Hyperlink" xfId="5063" builtinId="9" hidden="1"/>
    <cellStyle name="Followed Hyperlink" xfId="5983" builtinId="9" hidden="1"/>
    <cellStyle name="Followed Hyperlink" xfId="4513" builtinId="9" hidden="1"/>
    <cellStyle name="Followed Hyperlink" xfId="1085" builtinId="9" hidden="1"/>
    <cellStyle name="Followed Hyperlink" xfId="3203" builtinId="9" hidden="1"/>
    <cellStyle name="Followed Hyperlink" xfId="5685" builtinId="9" hidden="1"/>
    <cellStyle name="Followed Hyperlink" xfId="6377" builtinId="9" hidden="1"/>
    <cellStyle name="Followed Hyperlink" xfId="3837" builtinId="9" hidden="1"/>
    <cellStyle name="Followed Hyperlink" xfId="4613" builtinId="9" hidden="1"/>
    <cellStyle name="Followed Hyperlink" xfId="6761" builtinId="9" hidden="1"/>
    <cellStyle name="Followed Hyperlink" xfId="5437" builtinId="9" hidden="1"/>
    <cellStyle name="Followed Hyperlink" xfId="4601" builtinId="9" hidden="1"/>
    <cellStyle name="Followed Hyperlink" xfId="6821" builtinId="9" hidden="1"/>
    <cellStyle name="Followed Hyperlink" xfId="1101" builtinId="9" hidden="1"/>
    <cellStyle name="Followed Hyperlink" xfId="6813" builtinId="9" hidden="1"/>
    <cellStyle name="Followed Hyperlink" xfId="4849" builtinId="9" hidden="1"/>
    <cellStyle name="Followed Hyperlink" xfId="6073" builtinId="9" hidden="1"/>
    <cellStyle name="Followed Hyperlink" xfId="4127" builtinId="9" hidden="1"/>
    <cellStyle name="Followed Hyperlink" xfId="14" builtinId="9" hidden="1"/>
    <cellStyle name="Followed Hyperlink" xfId="3251" builtinId="9" hidden="1"/>
    <cellStyle name="Followed Hyperlink" xfId="2671" builtinId="9" hidden="1"/>
    <cellStyle name="Followed Hyperlink" xfId="5349" builtinId="9" hidden="1"/>
    <cellStyle name="Followed Hyperlink" xfId="5055" builtinId="9" hidden="1"/>
    <cellStyle name="Followed Hyperlink" xfId="7757" builtinId="9" hidden="1"/>
    <cellStyle name="Followed Hyperlink" xfId="903" builtinId="9" hidden="1"/>
    <cellStyle name="Followed Hyperlink" xfId="4143" builtinId="9" hidden="1"/>
    <cellStyle name="Followed Hyperlink" xfId="5353" builtinId="9" hidden="1"/>
    <cellStyle name="Followed Hyperlink" xfId="1121" builtinId="9" hidden="1"/>
    <cellStyle name="Followed Hyperlink" xfId="8159" builtinId="9" hidden="1"/>
    <cellStyle name="Followed Hyperlink" xfId="4813" builtinId="9" hidden="1"/>
    <cellStyle name="Followed Hyperlink" xfId="3135" builtinId="9" hidden="1"/>
    <cellStyle name="Followed Hyperlink" xfId="5257" builtinId="9" hidden="1"/>
    <cellStyle name="Followed Hyperlink" xfId="530" builtinId="9" hidden="1"/>
    <cellStyle name="Followed Hyperlink" xfId="2207" builtinId="9" hidden="1"/>
    <cellStyle name="Followed Hyperlink" xfId="5043" builtinId="9" hidden="1"/>
    <cellStyle name="Followed Hyperlink" xfId="4553" builtinId="9" hidden="1"/>
    <cellStyle name="Followed Hyperlink" xfId="4511" builtinId="9" hidden="1"/>
    <cellStyle name="Followed Hyperlink" xfId="6861" builtinId="9" hidden="1"/>
    <cellStyle name="Followed Hyperlink" xfId="3751" builtinId="9" hidden="1"/>
    <cellStyle name="Followed Hyperlink" xfId="6091" builtinId="9" hidden="1"/>
    <cellStyle name="Followed Hyperlink" xfId="74" builtinId="9" hidden="1"/>
    <cellStyle name="Followed Hyperlink" xfId="5819" builtinId="9" hidden="1"/>
    <cellStyle name="Followed Hyperlink" xfId="7187" builtinId="9" hidden="1"/>
    <cellStyle name="Followed Hyperlink" xfId="3025" builtinId="9" hidden="1"/>
    <cellStyle name="Followed Hyperlink" xfId="6049" builtinId="9" hidden="1"/>
    <cellStyle name="Followed Hyperlink" xfId="4811" builtinId="9" hidden="1"/>
    <cellStyle name="Followed Hyperlink" xfId="3453" builtinId="9" hidden="1"/>
    <cellStyle name="Followed Hyperlink" xfId="7351" builtinId="9" hidden="1"/>
    <cellStyle name="Followed Hyperlink" xfId="3391" builtinId="9" hidden="1"/>
    <cellStyle name="Followed Hyperlink" xfId="2247" builtinId="9" hidden="1"/>
    <cellStyle name="Followed Hyperlink" xfId="2447" builtinId="9" hidden="1"/>
    <cellStyle name="Followed Hyperlink" xfId="5099" builtinId="9" hidden="1"/>
    <cellStyle name="Followed Hyperlink" xfId="6391" builtinId="9" hidden="1"/>
    <cellStyle name="Followed Hyperlink" xfId="4219" builtinId="9" hidden="1"/>
    <cellStyle name="Followed Hyperlink" xfId="2347" builtinId="9" hidden="1"/>
    <cellStyle name="Followed Hyperlink" xfId="641" builtinId="9" hidden="1"/>
    <cellStyle name="Followed Hyperlink" xfId="7147" builtinId="9" hidden="1"/>
    <cellStyle name="Followed Hyperlink" xfId="2579" builtinId="9" hidden="1"/>
    <cellStyle name="Followed Hyperlink" xfId="558" builtinId="9" hidden="1"/>
    <cellStyle name="Followed Hyperlink" xfId="1331" builtinId="9" hidden="1"/>
    <cellStyle name="Followed Hyperlink" xfId="2503" builtinId="9" hidden="1"/>
    <cellStyle name="Followed Hyperlink" xfId="717" builtinId="9" hidden="1"/>
    <cellStyle name="Followed Hyperlink" xfId="3859" builtinId="9" hidden="1"/>
    <cellStyle name="Followed Hyperlink" xfId="4475" builtinId="9" hidden="1"/>
    <cellStyle name="Followed Hyperlink" xfId="3731" builtinId="9" hidden="1"/>
    <cellStyle name="Followed Hyperlink" xfId="6865" builtinId="9" hidden="1"/>
    <cellStyle name="Followed Hyperlink" xfId="7275" builtinId="9" hidden="1"/>
    <cellStyle name="Followed Hyperlink" xfId="977" builtinId="9" hidden="1"/>
    <cellStyle name="Followed Hyperlink" xfId="3095" builtinId="9" hidden="1"/>
    <cellStyle name="Followed Hyperlink" xfId="6473" builtinId="9" hidden="1"/>
    <cellStyle name="Followed Hyperlink" xfId="701" builtinId="9" hidden="1"/>
    <cellStyle name="Followed Hyperlink" xfId="5851" builtinId="9" hidden="1"/>
    <cellStyle name="Followed Hyperlink" xfId="635" builtinId="9" hidden="1"/>
    <cellStyle name="Followed Hyperlink" xfId="6381" builtinId="9" hidden="1"/>
    <cellStyle name="Followed Hyperlink" xfId="1221" builtinId="9" hidden="1"/>
    <cellStyle name="Followed Hyperlink" xfId="1089" builtinId="9" hidden="1"/>
    <cellStyle name="Followed Hyperlink" xfId="773" builtinId="9" hidden="1"/>
    <cellStyle name="Followed Hyperlink" xfId="1673" builtinId="9" hidden="1"/>
    <cellStyle name="Followed Hyperlink" xfId="4067" builtinId="9" hidden="1"/>
    <cellStyle name="Followed Hyperlink" xfId="4537" builtinId="9" hidden="1"/>
    <cellStyle name="Followed Hyperlink" xfId="2795" builtinId="9" hidden="1"/>
    <cellStyle name="Followed Hyperlink" xfId="7359" builtinId="9" hidden="1"/>
    <cellStyle name="Followed Hyperlink" xfId="6601" builtinId="9" hidden="1"/>
    <cellStyle name="Followed Hyperlink" xfId="2493" builtinId="9" hidden="1"/>
    <cellStyle name="Followed Hyperlink" xfId="1551" builtinId="9" hidden="1"/>
    <cellStyle name="Followed Hyperlink" xfId="5605" builtinId="9" hidden="1"/>
    <cellStyle name="Followed Hyperlink" xfId="3999" builtinId="9" hidden="1"/>
    <cellStyle name="Followed Hyperlink" xfId="6047" builtinId="9" hidden="1"/>
    <cellStyle name="Followed Hyperlink" xfId="3981" builtinId="9" hidden="1"/>
    <cellStyle name="Followed Hyperlink" xfId="7769" builtinId="9" hidden="1"/>
    <cellStyle name="Followed Hyperlink" xfId="2821" builtinId="9" hidden="1"/>
    <cellStyle name="Followed Hyperlink" xfId="4783" builtinId="9" hidden="1"/>
    <cellStyle name="Followed Hyperlink" xfId="4773" builtinId="9" hidden="1"/>
    <cellStyle name="Followed Hyperlink" xfId="6715" builtinId="9" hidden="1"/>
    <cellStyle name="Followed Hyperlink" xfId="5975" builtinId="9" hidden="1"/>
    <cellStyle name="Followed Hyperlink" xfId="4907" builtinId="9" hidden="1"/>
    <cellStyle name="Followed Hyperlink" xfId="615" builtinId="9" hidden="1"/>
    <cellStyle name="Followed Hyperlink" xfId="1471" builtinId="9" hidden="1"/>
    <cellStyle name="Followed Hyperlink" xfId="5129" builtinId="9" hidden="1"/>
    <cellStyle name="Followed Hyperlink" xfId="3691" builtinId="9" hidden="1"/>
    <cellStyle name="Followed Hyperlink" xfId="7189" builtinId="9" hidden="1"/>
    <cellStyle name="Followed Hyperlink" xfId="3423" builtinId="9" hidden="1"/>
    <cellStyle name="Followed Hyperlink" xfId="7553" builtinId="9" hidden="1"/>
    <cellStyle name="Followed Hyperlink" xfId="2657" builtinId="9" hidden="1"/>
    <cellStyle name="Followed Hyperlink" xfId="6723" builtinId="9" hidden="1"/>
    <cellStyle name="Followed Hyperlink" xfId="3047" builtinId="9" hidden="1"/>
    <cellStyle name="Followed Hyperlink" xfId="3473" builtinId="9" hidden="1"/>
    <cellStyle name="Followed Hyperlink" xfId="2581" builtinId="9" hidden="1"/>
    <cellStyle name="Followed Hyperlink" xfId="6849" builtinId="9" hidden="1"/>
    <cellStyle name="Followed Hyperlink" xfId="4427" builtinId="9" hidden="1"/>
    <cellStyle name="Followed Hyperlink" xfId="3079" builtinId="9" hidden="1"/>
    <cellStyle name="Followed Hyperlink" xfId="8191" builtinId="9" hidden="1"/>
    <cellStyle name="Followed Hyperlink" xfId="5175" builtinId="9" hidden="1"/>
    <cellStyle name="Followed Hyperlink" xfId="2153" builtinId="9" hidden="1"/>
    <cellStyle name="Followed Hyperlink" xfId="3879" builtinId="9" hidden="1"/>
    <cellStyle name="Followed Hyperlink" xfId="6583" builtinId="9" hidden="1"/>
    <cellStyle name="Followed Hyperlink" xfId="7205" builtinId="9" hidden="1"/>
    <cellStyle name="Followed Hyperlink" xfId="621" builtinId="9" hidden="1"/>
    <cellStyle name="Followed Hyperlink" xfId="1979" builtinId="9" hidden="1"/>
    <cellStyle name="Followed Hyperlink" xfId="3843" builtinId="9" hidden="1"/>
    <cellStyle name="Followed Hyperlink" xfId="2605" builtinId="9" hidden="1"/>
    <cellStyle name="Followed Hyperlink" xfId="5209" builtinId="9" hidden="1"/>
    <cellStyle name="Followed Hyperlink" xfId="7983" builtinId="9" hidden="1"/>
    <cellStyle name="Followed Hyperlink" xfId="7833" builtinId="9" hidden="1"/>
    <cellStyle name="Followed Hyperlink" xfId="5537" builtinId="9" hidden="1"/>
    <cellStyle name="Followed Hyperlink" xfId="7607" builtinId="9" hidden="1"/>
    <cellStyle name="Followed Hyperlink" xfId="3545" builtinId="9" hidden="1"/>
    <cellStyle name="Followed Hyperlink" xfId="3483" builtinId="9" hidden="1"/>
    <cellStyle name="Followed Hyperlink" xfId="1439" builtinId="9" hidden="1"/>
    <cellStyle name="Followed Hyperlink" xfId="6947" builtinId="9" hidden="1"/>
    <cellStyle name="Followed Hyperlink" xfId="1771" builtinId="9" hidden="1"/>
    <cellStyle name="Followed Hyperlink" xfId="5363" builtinId="9" hidden="1"/>
    <cellStyle name="Followed Hyperlink" xfId="5913" builtinId="9" hidden="1"/>
    <cellStyle name="Followed Hyperlink" xfId="8015" builtinId="9" hidden="1"/>
    <cellStyle name="Followed Hyperlink" xfId="4455" builtinId="9" hidden="1"/>
    <cellStyle name="Followed Hyperlink" xfId="1291" builtinId="9" hidden="1"/>
    <cellStyle name="Followed Hyperlink" xfId="298" builtinId="9" hidden="1"/>
    <cellStyle name="Followed Hyperlink" xfId="1931" builtinId="9" hidden="1"/>
    <cellStyle name="Followed Hyperlink" xfId="4541" builtinId="9" hidden="1"/>
    <cellStyle name="Followed Hyperlink" xfId="5327" builtinId="9" hidden="1"/>
    <cellStyle name="Followed Hyperlink" xfId="1891" builtinId="9" hidden="1"/>
    <cellStyle name="Followed Hyperlink" xfId="128" builtinId="9" hidden="1"/>
    <cellStyle name="Followed Hyperlink" xfId="4051" builtinId="9" hidden="1"/>
    <cellStyle name="Followed Hyperlink" xfId="6429" builtinId="9" hidden="1"/>
    <cellStyle name="Followed Hyperlink" xfId="6273" builtinId="9" hidden="1"/>
    <cellStyle name="Followed Hyperlink" xfId="4787" builtinId="9" hidden="1"/>
    <cellStyle name="Followed Hyperlink" xfId="4159" builtinId="9" hidden="1"/>
    <cellStyle name="Followed Hyperlink" xfId="1619" builtinId="9" hidden="1"/>
    <cellStyle name="Followed Hyperlink" xfId="6763" builtinId="9" hidden="1"/>
    <cellStyle name="Followed Hyperlink" xfId="5525" builtinId="9" hidden="1"/>
    <cellStyle name="Followed Hyperlink" xfId="3439" builtinId="9" hidden="1"/>
    <cellStyle name="Followed Hyperlink" xfId="3173" builtinId="9" hidden="1"/>
    <cellStyle name="Followed Hyperlink" xfId="4851" builtinId="9" hidden="1"/>
    <cellStyle name="Followed Hyperlink" xfId="5945" builtinId="9" hidden="1"/>
    <cellStyle name="Followed Hyperlink" xfId="1193" builtinId="9" hidden="1"/>
    <cellStyle name="Followed Hyperlink" xfId="4129" builtinId="9" hidden="1"/>
    <cellStyle name="Followed Hyperlink" xfId="50" builtinId="9" hidden="1"/>
    <cellStyle name="Followed Hyperlink" xfId="1559" builtinId="9" hidden="1"/>
    <cellStyle name="Followed Hyperlink" xfId="1647" builtinId="9" hidden="1"/>
    <cellStyle name="Followed Hyperlink" xfId="3271" builtinId="9" hidden="1"/>
    <cellStyle name="Followed Hyperlink" xfId="3621" builtinId="9" hidden="1"/>
    <cellStyle name="Followed Hyperlink" xfId="1203" builtinId="9" hidden="1"/>
    <cellStyle name="Followed Hyperlink" xfId="5161" builtinId="9" hidden="1"/>
    <cellStyle name="Followed Hyperlink" xfId="2265" builtinId="9" hidden="1"/>
    <cellStyle name="Followed Hyperlink" xfId="6799" builtinId="9" hidden="1"/>
    <cellStyle name="Followed Hyperlink" xfId="7555" builtinId="9" hidden="1"/>
    <cellStyle name="Followed Hyperlink" xfId="4877" builtinId="9" hidden="1"/>
    <cellStyle name="Followed Hyperlink" xfId="1041" builtinId="9" hidden="1"/>
    <cellStyle name="Followed Hyperlink" xfId="7469" builtinId="9" hidden="1"/>
    <cellStyle name="Followed Hyperlink" xfId="7263" builtinId="9" hidden="1"/>
    <cellStyle name="Followed Hyperlink" xfId="6081" builtinId="9" hidden="1"/>
    <cellStyle name="Followed Hyperlink" xfId="4951" builtinId="9" hidden="1"/>
    <cellStyle name="Followed Hyperlink" xfId="1731" builtinId="9" hidden="1"/>
    <cellStyle name="Followed Hyperlink" xfId="3027" builtinId="9" hidden="1"/>
    <cellStyle name="Followed Hyperlink" xfId="404" builtinId="9" hidden="1"/>
    <cellStyle name="Followed Hyperlink" xfId="470" builtinId="9" hidden="1"/>
    <cellStyle name="Followed Hyperlink" xfId="4461" builtinId="9" hidden="1"/>
    <cellStyle name="Followed Hyperlink" xfId="5841" builtinId="9" hidden="1"/>
    <cellStyle name="Followed Hyperlink" xfId="1823" builtinId="9" hidden="1"/>
    <cellStyle name="Followed Hyperlink" xfId="785" builtinId="9" hidden="1"/>
    <cellStyle name="Followed Hyperlink" xfId="38" builtinId="9" hidden="1"/>
    <cellStyle name="Followed Hyperlink" xfId="3685" builtinId="9" hidden="1"/>
    <cellStyle name="Followed Hyperlink" xfId="959" builtinId="9" hidden="1"/>
    <cellStyle name="Followed Hyperlink" xfId="7643" builtinId="9" hidden="1"/>
    <cellStyle name="Followed Hyperlink" xfId="2273" builtinId="9" hidden="1"/>
    <cellStyle name="Followed Hyperlink" xfId="995" builtinId="9" hidden="1"/>
    <cellStyle name="Followed Hyperlink" xfId="8165" builtinId="9" hidden="1"/>
    <cellStyle name="Followed Hyperlink" xfId="6803" builtinId="9" hidden="1"/>
    <cellStyle name="Followed Hyperlink" xfId="1477" builtinId="9" hidden="1"/>
    <cellStyle name="Followed Hyperlink" xfId="3431" builtinId="9" hidden="1"/>
    <cellStyle name="Followed Hyperlink" xfId="3217" builtinId="9" hidden="1"/>
    <cellStyle name="Followed Hyperlink" xfId="6549" builtinId="9" hidden="1"/>
    <cellStyle name="Followed Hyperlink" xfId="907" builtinId="9" hidden="1"/>
    <cellStyle name="Followed Hyperlink" xfId="3003" builtinId="9" hidden="1"/>
    <cellStyle name="Followed Hyperlink" xfId="5081" builtinId="9" hidden="1"/>
    <cellStyle name="Followed Hyperlink" xfId="2237" builtinId="9" hidden="1"/>
    <cellStyle name="Followed Hyperlink" xfId="3175" builtinId="9" hidden="1"/>
    <cellStyle name="Followed Hyperlink" xfId="5425" builtinId="9" hidden="1"/>
    <cellStyle name="Followed Hyperlink" xfId="4209" builtinId="9" hidden="1"/>
    <cellStyle name="Followed Hyperlink" xfId="7071" builtinId="9" hidden="1"/>
    <cellStyle name="Followed Hyperlink" xfId="5413" builtinId="9" hidden="1"/>
    <cellStyle name="Followed Hyperlink" xfId="4345" builtinId="9" hidden="1"/>
    <cellStyle name="Followed Hyperlink" xfId="8011" builtinId="9" hidden="1"/>
    <cellStyle name="Followed Hyperlink" xfId="3231" builtinId="9" hidden="1"/>
    <cellStyle name="Followed Hyperlink" xfId="6891" builtinId="9" hidden="1"/>
    <cellStyle name="Followed Hyperlink" xfId="1285" builtinId="9" hidden="1"/>
    <cellStyle name="Followed Hyperlink" xfId="7917" builtinId="9" hidden="1"/>
    <cellStyle name="Followed Hyperlink" xfId="6035" builtinId="9" hidden="1"/>
    <cellStyle name="Followed Hyperlink" xfId="3033" builtinId="9" hidden="1"/>
    <cellStyle name="Followed Hyperlink" xfId="5965" builtinId="9" hidden="1"/>
    <cellStyle name="Followed Hyperlink" xfId="1509" builtinId="9" hidden="1"/>
    <cellStyle name="Followed Hyperlink" xfId="2129" builtinId="9" hidden="1"/>
    <cellStyle name="Followed Hyperlink" xfId="5641" builtinId="9" hidden="1"/>
    <cellStyle name="Followed Hyperlink" xfId="1005" builtinId="9" hidden="1"/>
    <cellStyle name="Followed Hyperlink" xfId="665" builtinId="9" hidden="1"/>
    <cellStyle name="Followed Hyperlink" xfId="7153" builtinId="9" hidden="1"/>
    <cellStyle name="Followed Hyperlink" xfId="7113" builtinId="9" hidden="1"/>
    <cellStyle name="Followed Hyperlink" xfId="2791" builtinId="9" hidden="1"/>
    <cellStyle name="Followed Hyperlink" xfId="4695" builtinId="9" hidden="1"/>
    <cellStyle name="Followed Hyperlink" xfId="3687" builtinId="9" hidden="1"/>
    <cellStyle name="Followed Hyperlink" xfId="4055" builtinId="9" hidden="1"/>
    <cellStyle name="Followed Hyperlink" xfId="7061" builtinId="9" hidden="1"/>
    <cellStyle name="Followed Hyperlink" xfId="5179" builtinId="9" hidden="1"/>
    <cellStyle name="Followed Hyperlink" xfId="5973" builtinId="9" hidden="1"/>
    <cellStyle name="Followed Hyperlink" xfId="180" builtinId="9" hidden="1"/>
    <cellStyle name="Followed Hyperlink" xfId="2073" builtinId="9" hidden="1"/>
    <cellStyle name="Followed Hyperlink" xfId="7883" builtinId="9" hidden="1"/>
    <cellStyle name="Followed Hyperlink" xfId="4443" builtinId="9" hidden="1"/>
    <cellStyle name="Followed Hyperlink" xfId="2875" builtinId="9" hidden="1"/>
    <cellStyle name="Followed Hyperlink" xfId="5787" builtinId="9" hidden="1"/>
    <cellStyle name="Followed Hyperlink" xfId="5515" builtinId="9" hidden="1"/>
    <cellStyle name="Followed Hyperlink" xfId="7519" builtinId="9" hidden="1"/>
    <cellStyle name="Followed Hyperlink" xfId="3593" builtinId="9" hidden="1"/>
    <cellStyle name="Followed Hyperlink" xfId="6089" builtinId="9" hidden="1"/>
    <cellStyle name="Followed Hyperlink" xfId="8047" builtinId="9" hidden="1"/>
    <cellStyle name="Followed Hyperlink" xfId="2215" builtinId="9" hidden="1"/>
    <cellStyle name="Followed Hyperlink" xfId="6193" builtinId="9" hidden="1"/>
    <cellStyle name="Followed Hyperlink" xfId="6739" builtinId="9" hidden="1"/>
    <cellStyle name="Followed Hyperlink" xfId="4353" builtinId="9" hidden="1"/>
    <cellStyle name="Followed Hyperlink" xfId="46" builtinId="9" hidden="1"/>
    <cellStyle name="Followed Hyperlink" xfId="7293" builtinId="9" hidden="1"/>
    <cellStyle name="Followed Hyperlink" xfId="5663" builtinId="9" hidden="1"/>
    <cellStyle name="Followed Hyperlink" xfId="2235" builtinId="9" hidden="1"/>
    <cellStyle name="Followed Hyperlink" xfId="6885" builtinId="9" hidden="1"/>
    <cellStyle name="Followed Hyperlink" xfId="6471" builtinId="9" hidden="1"/>
    <cellStyle name="Followed Hyperlink" xfId="7183" builtinId="9" hidden="1"/>
    <cellStyle name="Followed Hyperlink" xfId="4949" builtinId="9" hidden="1"/>
    <cellStyle name="Followed Hyperlink" xfId="1485" builtinId="9" hidden="1"/>
    <cellStyle name="Followed Hyperlink" xfId="3565" builtinId="9" hidden="1"/>
    <cellStyle name="Followed Hyperlink" xfId="7895" builtinId="9" hidden="1"/>
    <cellStyle name="Followed Hyperlink" xfId="7739" builtinId="9" hidden="1"/>
    <cellStyle name="Followed Hyperlink" xfId="2365" builtinId="9" hidden="1"/>
    <cellStyle name="Followed Hyperlink" xfId="7093" builtinId="9" hidden="1"/>
    <cellStyle name="Followed Hyperlink" xfId="7503" builtinId="9" hidden="1"/>
    <cellStyle name="Followed Hyperlink" xfId="2797" builtinId="9" hidden="1"/>
    <cellStyle name="Followed Hyperlink" xfId="1523" builtinId="9" hidden="1"/>
    <cellStyle name="Followed Hyperlink" xfId="5445" builtinId="9" hidden="1"/>
    <cellStyle name="Followed Hyperlink" xfId="7687" builtinId="9" hidden="1"/>
    <cellStyle name="Followed Hyperlink" xfId="7117" builtinId="9" hidden="1"/>
    <cellStyle name="Followed Hyperlink" xfId="152" builtinId="9" hidden="1"/>
    <cellStyle name="Followed Hyperlink" xfId="2677" builtinId="9" hidden="1"/>
    <cellStyle name="Followed Hyperlink" xfId="4687" builtinId="9" hidden="1"/>
    <cellStyle name="Followed Hyperlink" xfId="2267" builtinId="9" hidden="1"/>
    <cellStyle name="Followed Hyperlink" xfId="6727" builtinId="9" hidden="1"/>
    <cellStyle name="Followed Hyperlink" xfId="2693" builtinId="9" hidden="1"/>
    <cellStyle name="Followed Hyperlink" xfId="5455" builtinId="9" hidden="1"/>
    <cellStyle name="Followed Hyperlink" xfId="6621" builtinId="9" hidden="1"/>
    <cellStyle name="Followed Hyperlink" xfId="4043" builtinId="9" hidden="1"/>
    <cellStyle name="Followed Hyperlink" xfId="4173" builtinId="9" hidden="1"/>
    <cellStyle name="Followed Hyperlink" xfId="1031" builtinId="9" hidden="1"/>
    <cellStyle name="Followed Hyperlink" xfId="8065" builtinId="9" hidden="1"/>
    <cellStyle name="Followed Hyperlink" xfId="5171" builtinId="9" hidden="1"/>
    <cellStyle name="Followed Hyperlink" xfId="94" builtinId="9" hidden="1"/>
    <cellStyle name="Followed Hyperlink" xfId="1113" builtinId="9" hidden="1"/>
    <cellStyle name="Followed Hyperlink" xfId="6567" builtinId="9" hidden="1"/>
    <cellStyle name="Followed Hyperlink" xfId="6449" builtinId="9" hidden="1"/>
    <cellStyle name="Followed Hyperlink" xfId="5407" builtinId="9" hidden="1"/>
    <cellStyle name="Followed Hyperlink" xfId="7911" builtinId="9" hidden="1"/>
    <cellStyle name="Followed Hyperlink" xfId="5621" builtinId="9" hidden="1"/>
    <cellStyle name="Followed Hyperlink" xfId="2701" builtinId="9" hidden="1"/>
    <cellStyle name="Followed Hyperlink" xfId="6209" builtinId="9" hidden="1"/>
    <cellStyle name="Followed Hyperlink" xfId="8117" builtinId="9" hidden="1"/>
    <cellStyle name="Followed Hyperlink" xfId="805" builtinId="9" hidden="1"/>
    <cellStyle name="Followed Hyperlink" xfId="7727" builtinId="9" hidden="1"/>
    <cellStyle name="Followed Hyperlink" xfId="1871" builtinId="9" hidden="1"/>
    <cellStyle name="Followed Hyperlink" xfId="5567" builtinId="9" hidden="1"/>
    <cellStyle name="Followed Hyperlink" xfId="8033" builtinId="9" hidden="1"/>
    <cellStyle name="Followed Hyperlink" xfId="3241" builtinId="9" hidden="1"/>
    <cellStyle name="Followed Hyperlink" xfId="5613" builtinId="9" hidden="1"/>
    <cellStyle name="Followed Hyperlink" xfId="3985" builtinId="9" hidden="1"/>
    <cellStyle name="Followed Hyperlink" xfId="2307" builtinId="9" hidden="1"/>
    <cellStyle name="Followed Hyperlink" xfId="6251" builtinId="9" hidden="1"/>
    <cellStyle name="Followed Hyperlink" xfId="66" builtinId="9" hidden="1"/>
    <cellStyle name="Followed Hyperlink" xfId="8167" builtinId="9" hidden="1"/>
    <cellStyle name="Followed Hyperlink" xfId="6693" builtinId="9" hidden="1"/>
    <cellStyle name="Followed Hyperlink" xfId="1039" builtinId="9" hidden="1"/>
    <cellStyle name="Followed Hyperlink" xfId="6335" builtinId="9" hidden="1"/>
    <cellStyle name="Followed Hyperlink" xfId="4807" builtinId="9" hidden="1"/>
    <cellStyle name="Followed Hyperlink" xfId="5805" builtinId="9" hidden="1"/>
    <cellStyle name="Followed Hyperlink" xfId="7225" builtinId="9" hidden="1"/>
    <cellStyle name="Followed Hyperlink" xfId="1127" builtinId="9" hidden="1"/>
    <cellStyle name="Followed Hyperlink" xfId="5893" builtinId="9" hidden="1"/>
    <cellStyle name="Followed Hyperlink" xfId="4479" builtinId="9" hidden="1"/>
    <cellStyle name="Followed Hyperlink" xfId="6467" builtinId="9" hidden="1"/>
    <cellStyle name="Followed Hyperlink" xfId="6233" builtinId="9" hidden="1"/>
    <cellStyle name="Followed Hyperlink" xfId="3177" builtinId="9" hidden="1"/>
    <cellStyle name="Followed Hyperlink" xfId="7213" builtinId="9" hidden="1"/>
    <cellStyle name="Followed Hyperlink" xfId="1111" builtinId="9" hidden="1"/>
    <cellStyle name="Followed Hyperlink" xfId="7297" builtinId="9" hidden="1"/>
    <cellStyle name="Followed Hyperlink" xfId="2281" builtinId="9" hidden="1"/>
    <cellStyle name="Followed Hyperlink" xfId="2597" builtinId="9" hidden="1"/>
    <cellStyle name="Followed Hyperlink" xfId="3045" builtinId="9" hidden="1"/>
    <cellStyle name="Followed Hyperlink" xfId="7567" builtinId="9" hidden="1"/>
    <cellStyle name="Followed Hyperlink" xfId="5733" builtinId="9" hidden="1"/>
    <cellStyle name="Followed Hyperlink" xfId="4137" builtinId="9" hidden="1"/>
    <cellStyle name="Followed Hyperlink" xfId="6765" builtinId="9" hidden="1"/>
    <cellStyle name="Followed Hyperlink" xfId="214" builtinId="9" hidden="1"/>
    <cellStyle name="Followed Hyperlink" xfId="4649" builtinId="9" hidden="1"/>
    <cellStyle name="Followed Hyperlink" xfId="4681" builtinId="9" hidden="1"/>
    <cellStyle name="Followed Hyperlink" xfId="2355" builtinId="9" hidden="1"/>
    <cellStyle name="Followed Hyperlink" xfId="1945" builtinId="9" hidden="1"/>
    <cellStyle name="Followed Hyperlink" xfId="2653" builtinId="9" hidden="1"/>
    <cellStyle name="Followed Hyperlink" xfId="6115" builtinId="9" hidden="1"/>
    <cellStyle name="Followed Hyperlink" xfId="6253" builtinId="9" hidden="1"/>
    <cellStyle name="Followed Hyperlink" xfId="4221" builtinId="9" hidden="1"/>
    <cellStyle name="Followed Hyperlink" xfId="304" builtinId="9" hidden="1"/>
    <cellStyle name="Followed Hyperlink" xfId="6697" builtinId="9" hidden="1"/>
    <cellStyle name="Followed Hyperlink" xfId="2615" builtinId="9" hidden="1"/>
    <cellStyle name="Followed Hyperlink" xfId="6971" builtinId="9" hidden="1"/>
    <cellStyle name="Followed Hyperlink" xfId="3939" builtinId="9" hidden="1"/>
    <cellStyle name="Followed Hyperlink" xfId="1617" builtinId="9" hidden="1"/>
    <cellStyle name="Followed Hyperlink" xfId="5803" builtinId="9" hidden="1"/>
    <cellStyle name="Followed Hyperlink" xfId="6847" builtinId="9" hidden="1"/>
    <cellStyle name="Followed Hyperlink" xfId="2623" builtinId="9" hidden="1"/>
    <cellStyle name="Followed Hyperlink" xfId="4559" builtinId="9" hidden="1"/>
    <cellStyle name="Followed Hyperlink" xfId="6923" builtinId="9" hidden="1"/>
    <cellStyle name="Followed Hyperlink" xfId="4959" builtinId="9" hidden="1"/>
    <cellStyle name="Followed Hyperlink" xfId="4643" builtinId="9" hidden="1"/>
    <cellStyle name="Followed Hyperlink" xfId="6121" builtinId="9" hidden="1"/>
    <cellStyle name="Followed Hyperlink" xfId="4415" builtinId="9" hidden="1"/>
    <cellStyle name="Followed Hyperlink" xfId="3537" builtinId="9" hidden="1"/>
    <cellStyle name="Followed Hyperlink" xfId="5427" builtinId="9" hidden="1"/>
    <cellStyle name="Followed Hyperlink" xfId="7881" builtinId="9" hidden="1"/>
    <cellStyle name="Followed Hyperlink" xfId="1567" builtinId="9" hidden="1"/>
    <cellStyle name="Followed Hyperlink" xfId="4759" builtinId="9" hidden="1"/>
    <cellStyle name="Followed Hyperlink" xfId="5415" builtinId="9" hidden="1"/>
    <cellStyle name="Followed Hyperlink" xfId="1347" builtinId="9" hidden="1"/>
    <cellStyle name="Followed Hyperlink" xfId="54" builtinId="9" hidden="1"/>
    <cellStyle name="Followed Hyperlink" xfId="2025" builtinId="9" hidden="1"/>
    <cellStyle name="Followed Hyperlink" xfId="1271" builtinId="9" hidden="1"/>
    <cellStyle name="Followed Hyperlink" xfId="5223" builtinId="9" hidden="1"/>
    <cellStyle name="Followed Hyperlink" xfId="1455" builtinId="9" hidden="1"/>
    <cellStyle name="Followed Hyperlink" xfId="1183" builtinId="9" hidden="1"/>
    <cellStyle name="Followed Hyperlink" xfId="2123" builtinId="9" hidden="1"/>
    <cellStyle name="Followed Hyperlink" xfId="2727" builtinId="9" hidden="1"/>
    <cellStyle name="Followed Hyperlink" xfId="7081" builtinId="9" hidden="1"/>
    <cellStyle name="Followed Hyperlink" xfId="5071" builtinId="9" hidden="1"/>
    <cellStyle name="Followed Hyperlink" xfId="4333" builtinId="9" hidden="1"/>
    <cellStyle name="Followed Hyperlink" xfId="1499" builtinId="9" hidden="1"/>
    <cellStyle name="Followed Hyperlink" xfId="5191" builtinId="9" hidden="1"/>
    <cellStyle name="Followed Hyperlink" xfId="7783" builtinId="9" hidden="1"/>
    <cellStyle name="Followed Hyperlink" xfId="7207" builtinId="9" hidden="1"/>
    <cellStyle name="Followed Hyperlink" xfId="7369" builtinId="9" hidden="1"/>
    <cellStyle name="Followed Hyperlink" xfId="3925" builtinId="9" hidden="1"/>
    <cellStyle name="Followed Hyperlink" xfId="7527" builtinId="9" hidden="1"/>
    <cellStyle name="Followed Hyperlink" xfId="3597" builtinId="9" hidden="1"/>
    <cellStyle name="Followed Hyperlink" xfId="2589" builtinId="9" hidden="1"/>
    <cellStyle name="Followed Hyperlink" xfId="3131" builtinId="9" hidden="1"/>
    <cellStyle name="Followed Hyperlink" xfId="1769" builtinId="9" hidden="1"/>
    <cellStyle name="Followed Hyperlink" xfId="266" builtinId="9" hidden="1"/>
    <cellStyle name="Followed Hyperlink" xfId="2019" builtinId="9" hidden="1"/>
    <cellStyle name="Followed Hyperlink" xfId="6569" builtinId="9" hidden="1"/>
    <cellStyle name="Followed Hyperlink" xfId="6255" builtinId="9" hidden="1"/>
    <cellStyle name="Followed Hyperlink" xfId="3707" builtinId="9" hidden="1"/>
    <cellStyle name="Followed Hyperlink" xfId="3373" builtinId="9" hidden="1"/>
    <cellStyle name="Followed Hyperlink" xfId="3061" builtinId="9" hidden="1"/>
    <cellStyle name="Followed Hyperlink" xfId="1467" builtinId="9" hidden="1"/>
    <cellStyle name="Followed Hyperlink" xfId="1527" builtinId="9" hidden="1"/>
    <cellStyle name="Followed Hyperlink" xfId="4617" builtinId="9" hidden="1"/>
    <cellStyle name="Followed Hyperlink" xfId="7235" builtinId="9" hidden="1"/>
    <cellStyle name="Followed Hyperlink" xfId="1335" builtinId="9" hidden="1"/>
    <cellStyle name="Followed Hyperlink" xfId="7725" builtinId="9" hidden="1"/>
    <cellStyle name="Followed Hyperlink" xfId="3557" builtinId="9" hidden="1"/>
    <cellStyle name="Followed Hyperlink" xfId="2351" builtinId="9" hidden="1"/>
    <cellStyle name="Followed Hyperlink" xfId="2507" builtinId="9" hidden="1"/>
    <cellStyle name="Followed Hyperlink" xfId="1721" builtinId="9" hidden="1"/>
    <cellStyle name="Followed Hyperlink" xfId="2243" builtinId="9" hidden="1"/>
    <cellStyle name="Followed Hyperlink" xfId="5627" builtinId="9" hidden="1"/>
    <cellStyle name="Followed Hyperlink" xfId="1611" builtinId="9" hidden="1"/>
    <cellStyle name="Followed Hyperlink" xfId="7371" builtinId="9" hidden="1"/>
    <cellStyle name="Followed Hyperlink" xfId="3411" builtinId="9" hidden="1"/>
    <cellStyle name="Followed Hyperlink" xfId="7961" builtinId="9" hidden="1"/>
    <cellStyle name="Followed Hyperlink" xfId="8189" builtinId="9" hidden="1"/>
    <cellStyle name="Followed Hyperlink" xfId="3037" builtinId="9" hidden="1"/>
    <cellStyle name="Followed Hyperlink" xfId="7245" builtinId="9" hidden="1"/>
    <cellStyle name="Followed Hyperlink" xfId="5857" builtinId="9" hidden="1"/>
    <cellStyle name="Followed Hyperlink" xfId="5655" builtinId="9" hidden="1"/>
    <cellStyle name="Followed Hyperlink" xfId="6611" builtinId="9" hidden="1"/>
    <cellStyle name="Followed Hyperlink" xfId="1601" builtinId="9" hidden="1"/>
    <cellStyle name="Followed Hyperlink" xfId="7569" builtinId="9" hidden="1"/>
    <cellStyle name="Followed Hyperlink" xfId="3117" builtinId="9" hidden="1"/>
    <cellStyle name="Followed Hyperlink" xfId="1353" builtinId="9" hidden="1"/>
    <cellStyle name="Followed Hyperlink" xfId="5051" builtinId="9" hidden="1"/>
    <cellStyle name="Followed Hyperlink" xfId="803" builtinId="9" hidden="1"/>
    <cellStyle name="Followed Hyperlink" xfId="3167" builtinId="9" hidden="1"/>
    <cellStyle name="Followed Hyperlink" xfId="2065" builtinId="9" hidden="1"/>
    <cellStyle name="Followed Hyperlink" xfId="5109" builtinId="9" hidden="1"/>
    <cellStyle name="Followed Hyperlink" xfId="4033" builtinId="9" hidden="1"/>
    <cellStyle name="Followed Hyperlink" xfId="8063" builtinId="9" hidden="1"/>
    <cellStyle name="Followed Hyperlink" xfId="6779" builtinId="9" hidden="1"/>
    <cellStyle name="Followed Hyperlink" xfId="4225" builtinId="9" hidden="1"/>
    <cellStyle name="Followed Hyperlink" xfId="106" builtinId="9" hidden="1"/>
    <cellStyle name="Followed Hyperlink" xfId="8027" builtinId="9" hidden="1"/>
    <cellStyle name="Followed Hyperlink" xfId="6309" builtinId="9" hidden="1"/>
    <cellStyle name="Followed Hyperlink" xfId="781" builtinId="9" hidden="1"/>
    <cellStyle name="Followed Hyperlink" xfId="4423" builtinId="9" hidden="1"/>
    <cellStyle name="Followed Hyperlink" xfId="5707" builtinId="9" hidden="1"/>
    <cellStyle name="Followed Hyperlink" xfId="1565" builtinId="9" hidden="1"/>
    <cellStyle name="Followed Hyperlink" xfId="6753" builtinId="9" hidden="1"/>
    <cellStyle name="Followed Hyperlink" xfId="5989" builtinId="9" hidden="1"/>
    <cellStyle name="Followed Hyperlink" xfId="6773" builtinId="9" hidden="1"/>
    <cellStyle name="Followed Hyperlink" xfId="1727" builtinId="9" hidden="1"/>
    <cellStyle name="Followed Hyperlink" xfId="2889" builtinId="9" hidden="1"/>
    <cellStyle name="Followed Hyperlink" xfId="5539" builtinId="9" hidden="1"/>
    <cellStyle name="Followed Hyperlink" xfId="4369" builtinId="9" hidden="1"/>
    <cellStyle name="Followed Hyperlink" xfId="587" builtinId="9" hidden="1"/>
    <cellStyle name="Followed Hyperlink" xfId="6505" builtinId="9" hidden="1"/>
    <cellStyle name="Followed Hyperlink" xfId="779" builtinId="9" hidden="1"/>
    <cellStyle name="Followed Hyperlink" xfId="1295" builtinId="9" hidden="1"/>
    <cellStyle name="Followed Hyperlink" xfId="7067" builtinId="9" hidden="1"/>
    <cellStyle name="Followed Hyperlink" xfId="3007" builtinId="9" hidden="1"/>
    <cellStyle name="Followed Hyperlink" xfId="7923" builtinId="9" hidden="1"/>
    <cellStyle name="Followed Hyperlink" xfId="6061" builtinId="9" hidden="1"/>
    <cellStyle name="Followed Hyperlink" xfId="6037" builtinId="9" hidden="1"/>
    <cellStyle name="Followed Hyperlink" xfId="7447" builtinId="9" hidden="1"/>
    <cellStyle name="Followed Hyperlink" xfId="162" builtinId="9" hidden="1"/>
    <cellStyle name="Followed Hyperlink" xfId="1941" builtinId="9" hidden="1"/>
    <cellStyle name="Followed Hyperlink" xfId="4567" builtinId="9" hidden="1"/>
    <cellStyle name="Followed Hyperlink" xfId="6911" builtinId="9" hidden="1"/>
    <cellStyle name="Followed Hyperlink" xfId="3261" builtinId="9" hidden="1"/>
    <cellStyle name="Followed Hyperlink" xfId="1213" builtinId="9" hidden="1"/>
    <cellStyle name="Followed Hyperlink" xfId="3057" builtinId="9" hidden="1"/>
    <cellStyle name="Followed Hyperlink" xfId="5379" builtinId="9" hidden="1"/>
    <cellStyle name="Followed Hyperlink" xfId="2683" builtinId="9" hidden="1"/>
    <cellStyle name="Followed Hyperlink" xfId="2873" builtinId="9" hidden="1"/>
    <cellStyle name="Followed Hyperlink" xfId="4199" builtinId="9" hidden="1"/>
    <cellStyle name="Followed Hyperlink" xfId="6159" builtinId="9" hidden="1"/>
    <cellStyle name="Followed Hyperlink" xfId="7451" builtinId="9" hidden="1"/>
    <cellStyle name="Followed Hyperlink" xfId="7011" builtinId="9" hidden="1"/>
    <cellStyle name="Followed Hyperlink" xfId="6909" builtinId="9" hidden="1"/>
    <cellStyle name="Followed Hyperlink" xfId="5227" builtinId="9" hidden="1"/>
    <cellStyle name="Followed Hyperlink" xfId="1939" builtinId="9" hidden="1"/>
    <cellStyle name="Followed Hyperlink" xfId="2621" builtinId="9" hidden="1"/>
    <cellStyle name="Followed Hyperlink" xfId="6669" builtinId="9" hidden="1"/>
    <cellStyle name="Followed Hyperlink" xfId="7465" builtinId="9" hidden="1"/>
    <cellStyle name="Followed Hyperlink" xfId="320" builtinId="9" hidden="1"/>
    <cellStyle name="Followed Hyperlink" xfId="6223" builtinId="9" hidden="1"/>
    <cellStyle name="Followed Hyperlink" xfId="7539" builtinId="9" hidden="1"/>
    <cellStyle name="Followed Hyperlink" xfId="10" builtinId="9" hidden="1"/>
    <cellStyle name="Followed Hyperlink" xfId="144" builtinId="9" hidden="1"/>
    <cellStyle name="Followed Hyperlink" xfId="5969" builtinId="9" hidden="1"/>
    <cellStyle name="Followed Hyperlink" xfId="3793" builtinId="9" hidden="1"/>
    <cellStyle name="Followed Hyperlink" xfId="4371" builtinId="9" hidden="1"/>
    <cellStyle name="Followed Hyperlink" xfId="8185" builtinId="9" hidden="1"/>
    <cellStyle name="Followed Hyperlink" xfId="7823" builtinId="9" hidden="1"/>
    <cellStyle name="Followed Hyperlink" xfId="4119" builtinId="9" hidden="1"/>
    <cellStyle name="Followed Hyperlink" xfId="3153" builtinId="9" hidden="1"/>
    <cellStyle name="Followed Hyperlink" xfId="2455" builtinId="9" hidden="1"/>
    <cellStyle name="Followed Hyperlink" xfId="1909" builtinId="9" hidden="1"/>
    <cellStyle name="Followed Hyperlink" xfId="979" builtinId="9" hidden="1"/>
    <cellStyle name="Followed Hyperlink" xfId="1307" builtinId="9" hidden="1"/>
    <cellStyle name="Followed Hyperlink" xfId="6863" builtinId="9" hidden="1"/>
    <cellStyle name="Followed Hyperlink" xfId="4023" builtinId="9" hidden="1"/>
    <cellStyle name="Followed Hyperlink" xfId="7475" builtinId="9" hidden="1"/>
    <cellStyle name="Followed Hyperlink" xfId="7751" builtinId="9" hidden="1"/>
    <cellStyle name="Followed Hyperlink" xfId="3239" builtinId="9" hidden="1"/>
    <cellStyle name="Followed Hyperlink" xfId="5275" builtinId="9" hidden="1"/>
    <cellStyle name="Followed Hyperlink" xfId="4485" builtinId="9" hidden="1"/>
    <cellStyle name="Followed Hyperlink" xfId="5901" builtinId="9" hidden="1"/>
    <cellStyle name="Followed Hyperlink" xfId="4897" builtinId="9" hidden="1"/>
    <cellStyle name="Followed Hyperlink" xfId="352" builtinId="9" hidden="1"/>
    <cellStyle name="Followed Hyperlink" xfId="6425" builtinId="9" hidden="1"/>
    <cellStyle name="Followed Hyperlink" xfId="653" builtinId="9" hidden="1"/>
    <cellStyle name="Followed Hyperlink" xfId="5855" builtinId="9" hidden="1"/>
    <cellStyle name="Followed Hyperlink" xfId="5245" builtinId="9" hidden="1"/>
    <cellStyle name="Followed Hyperlink" xfId="3387" builtinId="9" hidden="1"/>
    <cellStyle name="Followed Hyperlink" xfId="1105" builtinId="9" hidden="1"/>
    <cellStyle name="Followed Hyperlink" xfId="4821" builtinId="9" hidden="1"/>
    <cellStyle name="Followed Hyperlink" xfId="7155" builtinId="9" hidden="1"/>
    <cellStyle name="Followed Hyperlink" xfId="6593" builtinId="9" hidden="1"/>
    <cellStyle name="Followed Hyperlink" xfId="7031" builtinId="9" hidden="1"/>
    <cellStyle name="Followed Hyperlink" xfId="3601" builtinId="9" hidden="1"/>
    <cellStyle name="Followed Hyperlink" xfId="2943" builtinId="9" hidden="1"/>
    <cellStyle name="Followed Hyperlink" xfId="819" builtinId="9" hidden="1"/>
    <cellStyle name="Followed Hyperlink" xfId="2425" builtinId="9" hidden="1"/>
    <cellStyle name="Followed Hyperlink" xfId="8009" builtinId="9" hidden="1"/>
    <cellStyle name="Followed Hyperlink" xfId="3607" builtinId="9" hidden="1"/>
    <cellStyle name="Followed Hyperlink" xfId="3913" builtinId="9" hidden="1"/>
    <cellStyle name="Followed Hyperlink" xfId="5593" builtinId="9" hidden="1"/>
    <cellStyle name="Followed Hyperlink" xfId="7341" builtinId="9" hidden="1"/>
    <cellStyle name="Followed Hyperlink" xfId="4493" builtinId="9" hidden="1"/>
    <cellStyle name="Followed Hyperlink" xfId="2255" builtinId="9" hidden="1"/>
    <cellStyle name="Followed Hyperlink" xfId="288" builtinId="9" hidden="1"/>
    <cellStyle name="Followed Hyperlink" xfId="1433" builtinId="9" hidden="1"/>
    <cellStyle name="Followed Hyperlink" xfId="7409" builtinId="9" hidden="1"/>
    <cellStyle name="Followed Hyperlink" xfId="6537" builtinId="9" hidden="1"/>
    <cellStyle name="Followed Hyperlink" xfId="2647" builtinId="9" hidden="1"/>
    <cellStyle name="Followed Hyperlink" xfId="3615" builtinId="9" hidden="1"/>
    <cellStyle name="Followed Hyperlink" xfId="663" builtinId="9" hidden="1"/>
    <cellStyle name="Followed Hyperlink" xfId="3169" builtinId="9" hidden="1"/>
    <cellStyle name="Followed Hyperlink" xfId="3927" builtinId="9" hidden="1"/>
    <cellStyle name="Followed Hyperlink" xfId="709" builtinId="9" hidden="1"/>
    <cellStyle name="Followed Hyperlink" xfId="7237" builtinId="9" hidden="1"/>
    <cellStyle name="Followed Hyperlink" xfId="3171" builtinId="9" hidden="1"/>
    <cellStyle name="Followed Hyperlink" xfId="5665" builtinId="9" hidden="1"/>
    <cellStyle name="Followed Hyperlink" xfId="6597" builtinId="9" hidden="1"/>
    <cellStyle name="Followed Hyperlink" xfId="3847" builtinId="9" hidden="1"/>
    <cellStyle name="Followed Hyperlink" xfId="554" builtinId="9" hidden="1"/>
    <cellStyle name="Followed Hyperlink" xfId="322" builtinId="9" hidden="1"/>
    <cellStyle name="Followed Hyperlink" xfId="2613" builtinId="9" hidden="1"/>
    <cellStyle name="Followed Hyperlink" xfId="8171" builtinId="9" hidden="1"/>
    <cellStyle name="Followed Hyperlink" xfId="6741" builtinId="9" hidden="1"/>
    <cellStyle name="Followed Hyperlink" xfId="3461" builtinId="9" hidden="1"/>
    <cellStyle name="Followed Hyperlink" xfId="3499" builtinId="9" hidden="1"/>
    <cellStyle name="Followed Hyperlink" xfId="3773" builtinId="9" hidden="1"/>
    <cellStyle name="Followed Hyperlink" xfId="6919" builtinId="9" hidden="1"/>
    <cellStyle name="Followed Hyperlink" xfId="6745" builtinId="9" hidden="1"/>
    <cellStyle name="Followed Hyperlink" xfId="845" builtinId="9" hidden="1"/>
    <cellStyle name="Followed Hyperlink" xfId="8001" builtinId="9" hidden="1"/>
    <cellStyle name="Followed Hyperlink" xfId="428" builtinId="9" hidden="1"/>
    <cellStyle name="Followed Hyperlink" xfId="3303" builtinId="9" hidden="1"/>
    <cellStyle name="Followed Hyperlink" xfId="2957" builtinId="9" hidden="1"/>
    <cellStyle name="Followed Hyperlink" xfId="2793" builtinId="9" hidden="1"/>
    <cellStyle name="Followed Hyperlink" xfId="7463" builtinId="9" hidden="1"/>
    <cellStyle name="Followed Hyperlink" xfId="5269" builtinId="9" hidden="1"/>
    <cellStyle name="Followed Hyperlink" xfId="1641" builtinId="9" hidden="1"/>
    <cellStyle name="Followed Hyperlink" xfId="6943" builtinId="9" hidden="1"/>
    <cellStyle name="Followed Hyperlink" xfId="2035" builtinId="9" hidden="1"/>
    <cellStyle name="Followed Hyperlink" xfId="6411" builtinId="9" hidden="1"/>
    <cellStyle name="Followed Hyperlink" xfId="410" builtinId="9" hidden="1"/>
    <cellStyle name="Followed Hyperlink" xfId="6617" builtinId="9" hidden="1"/>
    <cellStyle name="Followed Hyperlink" xfId="6899" builtinId="9" hidden="1"/>
    <cellStyle name="Followed Hyperlink" xfId="4429" builtinId="9" hidden="1"/>
    <cellStyle name="Followed Hyperlink" xfId="4515" builtinId="9" hidden="1"/>
    <cellStyle name="Followed Hyperlink" xfId="2451" builtinId="9" hidden="1"/>
    <cellStyle name="Followed Hyperlink" xfId="5745" builtinId="9" hidden="1"/>
    <cellStyle name="Followed Hyperlink" xfId="8061" builtinId="9" hidden="1"/>
    <cellStyle name="Followed Hyperlink" xfId="1927" builtinId="9" hidden="1"/>
    <cellStyle name="Followed Hyperlink" xfId="166" builtinId="9" hidden="1"/>
    <cellStyle name="Followed Hyperlink" xfId="5681" builtinId="9" hidden="1"/>
    <cellStyle name="Followed Hyperlink" xfId="3183" builtinId="9" hidden="1"/>
    <cellStyle name="Followed Hyperlink" xfId="4395" builtinId="9" hidden="1"/>
    <cellStyle name="Followed Hyperlink" xfId="3359" builtinId="9" hidden="1"/>
    <cellStyle name="Followed Hyperlink" xfId="8013" builtinId="9" hidden="1"/>
    <cellStyle name="Followed Hyperlink" xfId="6607" builtinId="9" hidden="1"/>
    <cellStyle name="Followed Hyperlink" xfId="5713" builtinId="9" hidden="1"/>
    <cellStyle name="Followed Hyperlink" xfId="7307" builtinId="9" hidden="1"/>
    <cellStyle name="Followed Hyperlink" xfId="3021" builtinId="9" hidden="1"/>
    <cellStyle name="Followed Hyperlink" xfId="2471" builtinId="9" hidden="1"/>
    <cellStyle name="Followed Hyperlink" xfId="5421" builtinId="9" hidden="1"/>
    <cellStyle name="Followed Hyperlink" xfId="5997" builtinId="9" hidden="1"/>
    <cellStyle name="Followed Hyperlink" xfId="2391" builtinId="9" hidden="1"/>
    <cellStyle name="Followed Hyperlink" xfId="4595" builtinId="9" hidden="1"/>
    <cellStyle name="Followed Hyperlink" xfId="6051" builtinId="9" hidden="1"/>
    <cellStyle name="Followed Hyperlink" xfId="2721" builtinId="9" hidden="1"/>
    <cellStyle name="Followed Hyperlink" xfId="6645" builtinId="9" hidden="1"/>
    <cellStyle name="Followed Hyperlink" xfId="1209" builtinId="9" hidden="1"/>
    <cellStyle name="Followed Hyperlink" xfId="4403" builtinId="9" hidden="1"/>
    <cellStyle name="Followed Hyperlink" xfId="6565" builtinId="9" hidden="1"/>
    <cellStyle name="Followed Hyperlink" xfId="4433" builtinId="9" hidden="1"/>
    <cellStyle name="Followed Hyperlink" xfId="2147" builtinId="9" hidden="1"/>
    <cellStyle name="Followed Hyperlink" xfId="7311" builtinId="9" hidden="1"/>
    <cellStyle name="Followed Hyperlink" xfId="1381" builtinId="9" hidden="1"/>
    <cellStyle name="Followed Hyperlink" xfId="2139" builtinId="9" hidden="1"/>
    <cellStyle name="Followed Hyperlink" xfId="1793" builtinId="9" hidden="1"/>
    <cellStyle name="Followed Hyperlink" xfId="7941" builtinId="9" hidden="1"/>
    <cellStyle name="Followed Hyperlink" xfId="4157" builtinId="9" hidden="1"/>
    <cellStyle name="Followed Hyperlink" xfId="4843" builtinId="9" hidden="1"/>
    <cellStyle name="Followed Hyperlink" xfId="6417" builtinId="9" hidden="1"/>
    <cellStyle name="Followed Hyperlink" xfId="5131" builtinId="9" hidden="1"/>
    <cellStyle name="Followed Hyperlink" xfId="3527" builtinId="9" hidden="1"/>
    <cellStyle name="Followed Hyperlink" xfId="5387" builtinId="9" hidden="1"/>
    <cellStyle name="Followed Hyperlink" xfId="6119" builtinId="9" hidden="1"/>
    <cellStyle name="Followed Hyperlink" xfId="5923" builtinId="9" hidden="1"/>
    <cellStyle name="Followed Hyperlink" xfId="875" builtinId="9" hidden="1"/>
    <cellStyle name="Followed Hyperlink" xfId="3897" builtinId="9" hidden="1"/>
    <cellStyle name="Followed Hyperlink" xfId="1007" builtinId="9" hidden="1"/>
    <cellStyle name="Followed Hyperlink" xfId="3543" builtinId="9" hidden="1"/>
    <cellStyle name="Followed Hyperlink" xfId="7397" builtinId="9" hidden="1"/>
    <cellStyle name="Followed Hyperlink" xfId="5777" builtinId="9" hidden="1"/>
    <cellStyle name="Followed Hyperlink" xfId="4637" builtinId="9" hidden="1"/>
    <cellStyle name="Followed Hyperlink" xfId="7337" builtinId="9" hidden="1"/>
    <cellStyle name="Followed Hyperlink" xfId="3711" builtinId="9" hidden="1"/>
    <cellStyle name="Followed Hyperlink" xfId="6517" builtinId="9" hidden="1"/>
    <cellStyle name="Followed Hyperlink" xfId="1635" builtinId="9" hidden="1"/>
    <cellStyle name="Followed Hyperlink" xfId="4941" builtinId="9" hidden="1"/>
    <cellStyle name="Followed Hyperlink" xfId="142" builtinId="9" hidden="1"/>
    <cellStyle name="Followed Hyperlink" xfId="2437" builtinId="9" hidden="1"/>
    <cellStyle name="Followed Hyperlink" xfId="7435" builtinId="9" hidden="1"/>
    <cellStyle name="Followed Hyperlink" xfId="2403" builtinId="9" hidden="1"/>
    <cellStyle name="Followed Hyperlink" xfId="1983" builtinId="9" hidden="1"/>
    <cellStyle name="Followed Hyperlink" xfId="2707" builtinId="9" hidden="1"/>
    <cellStyle name="Followed Hyperlink" xfId="1033" builtinId="9" hidden="1"/>
    <cellStyle name="Followed Hyperlink" xfId="4253" builtinId="9" hidden="1"/>
    <cellStyle name="Followed Hyperlink" xfId="4611" builtinId="9" hidden="1"/>
    <cellStyle name="Followed Hyperlink" xfId="1695" builtinId="9" hidden="1"/>
    <cellStyle name="Followed Hyperlink" xfId="2055" builtinId="9" hidden="1"/>
    <cellStyle name="Followed Hyperlink" xfId="7655" builtinId="9" hidden="1"/>
    <cellStyle name="Followed Hyperlink" xfId="60" builtinId="9" hidden="1"/>
    <cellStyle name="Followed Hyperlink" xfId="6339" builtinId="9" hidden="1"/>
    <cellStyle name="Followed Hyperlink" xfId="2713" builtinId="9" hidden="1"/>
    <cellStyle name="Followed Hyperlink" xfId="6469" builtinId="9" hidden="1"/>
    <cellStyle name="Followed Hyperlink" xfId="3019" builtinId="9" hidden="1"/>
    <cellStyle name="Followed Hyperlink" xfId="6007" builtinId="9" hidden="1"/>
    <cellStyle name="Followed Hyperlink" xfId="6927" builtinId="9" hidden="1"/>
    <cellStyle name="Followed Hyperlink" xfId="7701" builtinId="9" hidden="1"/>
    <cellStyle name="Followed Hyperlink" xfId="6499" builtinId="9" hidden="1"/>
    <cellStyle name="Followed Hyperlink" xfId="2279" builtinId="9" hidden="1"/>
    <cellStyle name="Followed Hyperlink" xfId="3221" builtinId="9" hidden="1"/>
    <cellStyle name="Followed Hyperlink" xfId="1329" builtinId="9" hidden="1"/>
    <cellStyle name="Followed Hyperlink" xfId="1879" builtinId="9" hidden="1"/>
    <cellStyle name="Followed Hyperlink" xfId="4277" builtinId="9" hidden="1"/>
    <cellStyle name="Followed Hyperlink" xfId="6071" builtinId="9" hidden="1"/>
    <cellStyle name="Followed Hyperlink" xfId="6951" builtinId="9" hidden="1"/>
    <cellStyle name="Followed Hyperlink" xfId="6157" builtinId="9" hidden="1"/>
    <cellStyle name="Followed Hyperlink" xfId="16" builtinId="9" hidden="1"/>
    <cellStyle name="Followed Hyperlink" xfId="4539" builtinId="9" hidden="1"/>
    <cellStyle name="Followed Hyperlink" xfId="7863" builtinId="9" hidden="1"/>
    <cellStyle name="Followed Hyperlink" xfId="6415" builtinId="9" hidden="1"/>
    <cellStyle name="Followed Hyperlink" xfId="4879" builtinId="9" hidden="1"/>
    <cellStyle name="Followed Hyperlink" xfId="5469" builtinId="9" hidden="1"/>
    <cellStyle name="Followed Hyperlink" xfId="8194" builtinId="9" hidden="1"/>
    <cellStyle name="Followed Hyperlink" xfId="7901" builtinId="9" hidden="1"/>
    <cellStyle name="Followed Hyperlink" xfId="645" builtinId="9" hidden="1"/>
    <cellStyle name="Followed Hyperlink" xfId="2177" builtinId="9" hidden="1"/>
    <cellStyle name="Followed Hyperlink" xfId="2217" builtinId="9" hidden="1"/>
    <cellStyle name="Followed Hyperlink" xfId="5493" builtinId="9" hidden="1"/>
    <cellStyle name="Followed Hyperlink" xfId="6989" builtinId="9" hidden="1"/>
    <cellStyle name="Followed Hyperlink" xfId="7629" builtinId="9" hidden="1"/>
    <cellStyle name="Followed Hyperlink" xfId="1977" builtinId="9" hidden="1"/>
    <cellStyle name="Followed Hyperlink" xfId="296" builtinId="9" hidden="1"/>
    <cellStyle name="Followed Hyperlink" xfId="4095" builtinId="9" hidden="1"/>
    <cellStyle name="Followed Hyperlink" xfId="6527" builtinId="9" hidden="1"/>
    <cellStyle name="Followed Hyperlink" xfId="3725" builtinId="9" hidden="1"/>
    <cellStyle name="Followed Hyperlink" xfId="2537" builtinId="9" hidden="1"/>
    <cellStyle name="Followed Hyperlink" xfId="1115" builtinId="9" hidden="1"/>
    <cellStyle name="Followed Hyperlink" xfId="2635" builtinId="9" hidden="1"/>
    <cellStyle name="Followed Hyperlink" xfId="7695" builtinId="9" hidden="1"/>
    <cellStyle name="Followed Hyperlink" xfId="484" builtinId="9" hidden="1"/>
    <cellStyle name="Followed Hyperlink" xfId="5329" builtinId="9" hidden="1"/>
    <cellStyle name="Followed Hyperlink" xfId="4249" builtinId="9" hidden="1"/>
    <cellStyle name="Followed Hyperlink" xfId="7277" builtinId="9" hidden="1"/>
    <cellStyle name="Followed Hyperlink" xfId="6131" builtinId="9" hidden="1"/>
    <cellStyle name="Followed Hyperlink" xfId="5355" builtinId="9" hidden="1"/>
    <cellStyle name="Followed Hyperlink" xfId="4389" builtinId="9" hidden="1"/>
    <cellStyle name="Followed Hyperlink" xfId="4587" builtinId="9" hidden="1"/>
    <cellStyle name="Followed Hyperlink" xfId="3083" builtinId="9" hidden="1"/>
    <cellStyle name="Followed Hyperlink" xfId="7675" builtinId="9" hidden="1"/>
    <cellStyle name="Followed Hyperlink" xfId="4323" builtinId="9" hidden="1"/>
    <cellStyle name="Followed Hyperlink" xfId="2121" builtinId="9" hidden="1"/>
    <cellStyle name="Followed Hyperlink" xfId="5037" builtinId="9" hidden="1"/>
    <cellStyle name="Followed Hyperlink" xfId="3871" builtinId="9" hidden="1"/>
    <cellStyle name="Followed Hyperlink" xfId="2075" builtinId="9" hidden="1"/>
    <cellStyle name="Followed Hyperlink" xfId="4303" builtinId="9" hidden="1"/>
    <cellStyle name="Followed Hyperlink" xfId="1395" builtinId="9" hidden="1"/>
    <cellStyle name="Followed Hyperlink" xfId="749" builtinId="9" hidden="1"/>
    <cellStyle name="Followed Hyperlink" xfId="2013" builtinId="9" hidden="1"/>
    <cellStyle name="Followed Hyperlink" xfId="58" builtinId="9" hidden="1"/>
    <cellStyle name="Followed Hyperlink" xfId="2093" builtinId="9" hidden="1"/>
    <cellStyle name="Followed Hyperlink" xfId="5533" builtinId="9" hidden="1"/>
    <cellStyle name="Followed Hyperlink" xfId="5647" builtinId="9" hidden="1"/>
    <cellStyle name="Followed Hyperlink" xfId="1723" builtinId="9" hidden="1"/>
    <cellStyle name="Followed Hyperlink" xfId="6929" builtinId="9" hidden="1"/>
    <cellStyle name="Followed Hyperlink" xfId="7937" builtinId="9" hidden="1"/>
    <cellStyle name="Followed Hyperlink" xfId="7439" builtinId="9" hidden="1"/>
    <cellStyle name="Followed Hyperlink" xfId="7177" builtinId="9" hidden="1"/>
    <cellStyle name="Followed Hyperlink" xfId="8179" builtinId="9" hidden="1"/>
    <cellStyle name="Followed Hyperlink" xfId="2411" builtinId="9" hidden="1"/>
    <cellStyle name="Followed Hyperlink" xfId="2197" builtinId="9" hidden="1"/>
    <cellStyle name="Followed Hyperlink" xfId="7269" builtinId="9" hidden="1"/>
    <cellStyle name="Followed Hyperlink" xfId="5961" builtinId="9" hidden="1"/>
    <cellStyle name="Followed Hyperlink" xfId="5527" builtinId="9" hidden="1"/>
    <cellStyle name="Followed Hyperlink" xfId="4373" builtinId="9" hidden="1"/>
    <cellStyle name="Followed Hyperlink" xfId="2699" builtinId="9" hidden="1"/>
    <cellStyle name="Followed Hyperlink" xfId="426" builtinId="9" hidden="1"/>
    <cellStyle name="Followed Hyperlink" xfId="4741" builtinId="9" hidden="1"/>
    <cellStyle name="Followed Hyperlink" xfId="4211" builtinId="9" hidden="1"/>
    <cellStyle name="Followed Hyperlink" xfId="2881" builtinId="9" hidden="1"/>
    <cellStyle name="Followed Hyperlink" xfId="552" builtinId="9" hidden="1"/>
    <cellStyle name="Followed Hyperlink" xfId="5585" builtinId="9" hidden="1"/>
    <cellStyle name="Followed Hyperlink" xfId="7433" builtinId="9" hidden="1"/>
    <cellStyle name="Followed Hyperlink" xfId="154" builtinId="9" hidden="1"/>
    <cellStyle name="Followed Hyperlink" xfId="5815" builtinId="9" hidden="1"/>
    <cellStyle name="Followed Hyperlink" xfId="1269" builtinId="9" hidden="1"/>
    <cellStyle name="Followed Hyperlink" xfId="4745" builtinId="9" hidden="1"/>
    <cellStyle name="Followed Hyperlink" xfId="4339" builtinId="9" hidden="1"/>
    <cellStyle name="Followed Hyperlink" xfId="5289" builtinId="9" hidden="1"/>
    <cellStyle name="Followed Hyperlink" xfId="2385" builtinId="9" hidden="1"/>
    <cellStyle name="Followed Hyperlink" xfId="1281" builtinId="9" hidden="1"/>
    <cellStyle name="Followed Hyperlink" xfId="3193" builtinId="9" hidden="1"/>
    <cellStyle name="Followed Hyperlink" xfId="7251" builtinId="9" hidden="1"/>
    <cellStyle name="Followed Hyperlink" xfId="7319" builtinId="9" hidden="1"/>
    <cellStyle name="Followed Hyperlink" xfId="4141" builtinId="9" hidden="1"/>
    <cellStyle name="Followed Hyperlink" xfId="1595" builtinId="9" hidden="1"/>
    <cellStyle name="Followed Hyperlink" xfId="224" builtinId="9" hidden="1"/>
    <cellStyle name="Followed Hyperlink" xfId="3953" builtinId="9" hidden="1"/>
    <cellStyle name="Followed Hyperlink" xfId="4495" builtinId="9" hidden="1"/>
    <cellStyle name="Followed Hyperlink" xfId="5559" builtinId="9" hidden="1"/>
    <cellStyle name="Followed Hyperlink" xfId="3933" builtinId="9" hidden="1"/>
    <cellStyle name="Followed Hyperlink" xfId="1517" builtinId="9" hidden="1"/>
    <cellStyle name="Followed Hyperlink" xfId="2841" builtinId="9" hidden="1"/>
    <cellStyle name="Followed Hyperlink" xfId="7659" builtinId="9" hidden="1"/>
    <cellStyle name="Followed Hyperlink" xfId="7613" builtinId="9" hidden="1"/>
    <cellStyle name="Followed Hyperlink" xfId="4955" builtinId="9" hidden="1"/>
    <cellStyle name="Followed Hyperlink" xfId="158" builtinId="9" hidden="1"/>
    <cellStyle name="Followed Hyperlink" xfId="5331" builtinId="9" hidden="1"/>
    <cellStyle name="Followed Hyperlink" xfId="1733" builtinId="9" hidden="1"/>
    <cellStyle name="Followed Hyperlink" xfId="3229" builtinId="9" hidden="1"/>
    <cellStyle name="Followed Hyperlink" xfId="4993" builtinId="9" hidden="1"/>
    <cellStyle name="Followed Hyperlink" xfId="2973" builtinId="9" hidden="1"/>
    <cellStyle name="Followed Hyperlink" xfId="4535" builtinId="9" hidden="1"/>
    <cellStyle name="Followed Hyperlink" xfId="2457" builtinId="9" hidden="1"/>
    <cellStyle name="Followed Hyperlink" xfId="2549" builtinId="9" hidden="1"/>
    <cellStyle name="Followed Hyperlink" xfId="8025" builtinId="9" hidden="1"/>
    <cellStyle name="Followed Hyperlink" xfId="3377" builtinId="9" hidden="1"/>
    <cellStyle name="Followed Hyperlink" xfId="270" builtinId="9" hidden="1"/>
    <cellStyle name="Followed Hyperlink" xfId="1953" builtinId="9" hidden="1"/>
    <cellStyle name="Followed Hyperlink" xfId="6717" builtinId="9" hidden="1"/>
    <cellStyle name="Followed Hyperlink" xfId="6421" builtinId="9" hidden="1"/>
    <cellStyle name="Followed Hyperlink" xfId="5383" builtinId="9" hidden="1"/>
    <cellStyle name="Followed Hyperlink" xfId="3035" builtinId="9" hidden="1"/>
    <cellStyle name="Followed Hyperlink" xfId="639" builtinId="9" hidden="1"/>
    <cellStyle name="Followed Hyperlink" xfId="7195" builtinId="9" hidden="1"/>
    <cellStyle name="Followed Hyperlink" xfId="8055" builtinId="9" hidden="1"/>
    <cellStyle name="Followed Hyperlink" xfId="528" builtinId="9" hidden="1"/>
    <cellStyle name="Followed Hyperlink" xfId="881" builtinId="9" hidden="1"/>
    <cellStyle name="Followed Hyperlink" xfId="841" builtinId="9" hidden="1"/>
    <cellStyle name="Followed Hyperlink" xfId="3213" builtinId="9" hidden="1"/>
    <cellStyle name="Followed Hyperlink" xfId="4795" builtinId="9" hidden="1"/>
    <cellStyle name="Followed Hyperlink" xfId="5237" builtinId="9" hidden="1"/>
    <cellStyle name="Followed Hyperlink" xfId="2133" builtinId="9" hidden="1"/>
    <cellStyle name="Followed Hyperlink" xfId="5959" builtinId="9" hidden="1"/>
    <cellStyle name="Followed Hyperlink" xfId="1313" builtinId="9" hidden="1"/>
    <cellStyle name="Followed Hyperlink" xfId="7755" builtinId="9" hidden="1"/>
    <cellStyle name="Followed Hyperlink" xfId="5659" builtinId="9" hidden="1"/>
    <cellStyle name="Followed Hyperlink" xfId="3677" builtinId="9" hidden="1"/>
    <cellStyle name="Followed Hyperlink" xfId="3111" builtinId="9" hidden="1"/>
    <cellStyle name="Followed Hyperlink" xfId="7989" builtinId="9" hidden="1"/>
    <cellStyle name="Followed Hyperlink" xfId="5429" builtinId="9" hidden="1"/>
    <cellStyle name="Followed Hyperlink" xfId="1975" builtinId="9" hidden="1"/>
    <cellStyle name="Followed Hyperlink" xfId="945" builtinId="9" hidden="1"/>
    <cellStyle name="Followed Hyperlink" xfId="7233" builtinId="9" hidden="1"/>
    <cellStyle name="Followed Hyperlink" xfId="2085" builtinId="9" hidden="1"/>
    <cellStyle name="Followed Hyperlink" xfId="4625" builtinId="9" hidden="1"/>
    <cellStyle name="Followed Hyperlink" xfId="370" builtinId="9" hidden="1"/>
    <cellStyle name="Followed Hyperlink" xfId="4911" builtinId="9" hidden="1"/>
    <cellStyle name="Followed Hyperlink" xfId="5419" builtinId="9" hidden="1"/>
    <cellStyle name="Followed Hyperlink" xfId="6345" builtinId="9" hidden="1"/>
    <cellStyle name="Followed Hyperlink" xfId="6945" builtinId="9" hidden="1"/>
    <cellStyle name="Followed Hyperlink" xfId="2097" builtinId="9" hidden="1"/>
    <cellStyle name="Followed Hyperlink" xfId="4599" builtinId="9" hidden="1"/>
    <cellStyle name="Followed Hyperlink" xfId="4673" builtinId="9" hidden="1"/>
    <cellStyle name="Followed Hyperlink" xfId="2865" builtinId="9" hidden="1"/>
    <cellStyle name="Followed Hyperlink" xfId="2609" builtinId="9" hidden="1"/>
    <cellStyle name="Followed Hyperlink" xfId="5451" builtinId="9" hidden="1"/>
    <cellStyle name="Followed Hyperlink" xfId="2145" builtinId="9" hidden="1"/>
    <cellStyle name="Followed Hyperlink" xfId="5409" builtinId="9" hidden="1"/>
    <cellStyle name="Followed Hyperlink" xfId="5779" builtinId="9" hidden="1"/>
    <cellStyle name="Followed Hyperlink" xfId="3077" builtinId="9" hidden="1"/>
    <cellStyle name="Followed Hyperlink" xfId="7427" builtinId="9" hidden="1"/>
    <cellStyle name="Followed Hyperlink" xfId="8155" builtinId="9" hidden="1"/>
    <cellStyle name="Followed Hyperlink" xfId="6851" builtinId="9" hidden="1"/>
    <cellStyle name="Followed Hyperlink" xfId="7973" builtinId="9" hidden="1"/>
    <cellStyle name="Followed Hyperlink" xfId="3781" builtinId="9" hidden="1"/>
    <cellStyle name="Followed Hyperlink" xfId="2127" builtinId="9" hidden="1"/>
    <cellStyle name="Followed Hyperlink" xfId="490" builtinId="9" hidden="1"/>
    <cellStyle name="Followed Hyperlink" xfId="188" builtinId="9" hidden="1"/>
    <cellStyle name="Followed Hyperlink" xfId="1015" builtinId="9" hidden="1"/>
    <cellStyle name="Followed Hyperlink" xfId="5977" builtinId="9" hidden="1"/>
    <cellStyle name="Followed Hyperlink" xfId="3825" builtinId="9" hidden="1"/>
    <cellStyle name="Followed Hyperlink" xfId="254" builtinId="9" hidden="1"/>
    <cellStyle name="Followed Hyperlink" xfId="4693" builtinId="9" hidden="1"/>
    <cellStyle name="Followed Hyperlink" xfId="2291" builtinId="9" hidden="1"/>
    <cellStyle name="Followed Hyperlink" xfId="7749" builtinId="9" hidden="1"/>
    <cellStyle name="Followed Hyperlink" xfId="3185" builtinId="9" hidden="1"/>
    <cellStyle name="Followed Hyperlink" xfId="4663" builtinId="9" hidden="1"/>
    <cellStyle name="Followed Hyperlink" xfId="3421" builtinId="9" hidden="1"/>
    <cellStyle name="Followed Hyperlink" xfId="5321" builtinId="9" hidden="1"/>
    <cellStyle name="Followed Hyperlink" xfId="5505" builtinId="9" hidden="1"/>
    <cellStyle name="Followed Hyperlink" xfId="685" builtinId="9" hidden="1"/>
    <cellStyle name="Followed Hyperlink" xfId="496" builtinId="9" hidden="1"/>
    <cellStyle name="Followed Hyperlink" xfId="4149" builtinId="9" hidden="1"/>
    <cellStyle name="Followed Hyperlink" xfId="5077" builtinId="9" hidden="1"/>
    <cellStyle name="Followed Hyperlink" xfId="422" builtinId="9" hidden="1"/>
    <cellStyle name="Followed Hyperlink" xfId="5467" builtinId="9" hidden="1"/>
    <cellStyle name="Followed Hyperlink" xfId="7431" builtinId="9" hidden="1"/>
    <cellStyle name="Followed Hyperlink" xfId="3901" builtinId="9" hidden="1"/>
    <cellStyle name="Followed Hyperlink" xfId="927" builtinId="9" hidden="1"/>
    <cellStyle name="Followed Hyperlink" xfId="84" builtinId="9" hidden="1"/>
    <cellStyle name="Followed Hyperlink" xfId="4549" builtinId="9" hidden="1"/>
    <cellStyle name="Followed Hyperlink" xfId="1675" builtinId="9" hidden="1"/>
    <cellStyle name="Followed Hyperlink" xfId="1969" builtinId="9" hidden="1"/>
    <cellStyle name="Followed Hyperlink" xfId="865" builtinId="9" hidden="1"/>
    <cellStyle name="Followed Hyperlink" xfId="5045" builtinId="9" hidden="1"/>
    <cellStyle name="Followed Hyperlink" xfId="3807" builtinId="9" hidden="1"/>
    <cellStyle name="Followed Hyperlink" xfId="42" builtinId="9" hidden="1"/>
    <cellStyle name="Followed Hyperlink" xfId="5185" builtinId="9" hidden="1"/>
    <cellStyle name="Followed Hyperlink" xfId="2163" builtinId="9" hidden="1"/>
    <cellStyle name="Followed Hyperlink" xfId="252" builtinId="9" hidden="1"/>
    <cellStyle name="Followed Hyperlink" xfId="4721" builtinId="9" hidden="1"/>
    <cellStyle name="Followed Hyperlink" xfId="6547" builtinId="9" hidden="1"/>
    <cellStyle name="Followed Hyperlink" xfId="681" builtinId="9" hidden="1"/>
    <cellStyle name="Followed Hyperlink" xfId="5093" builtinId="9" hidden="1"/>
    <cellStyle name="Followed Hyperlink" xfId="6447" builtinId="9" hidden="1"/>
    <cellStyle name="Followed Hyperlink" xfId="8035" builtinId="9" hidden="1"/>
    <cellStyle name="Followed Hyperlink" xfId="5669" builtinId="9" hidden="1"/>
    <cellStyle name="Followed Hyperlink" xfId="4679" builtinId="9" hidden="1"/>
    <cellStyle name="Followed Hyperlink" xfId="4771" builtinId="9" hidden="1"/>
    <cellStyle name="Followed Hyperlink" xfId="3817" builtinId="9" hidden="1"/>
    <cellStyle name="Followed Hyperlink" xfId="6013" builtinId="9" hidden="1"/>
    <cellStyle name="Followed Hyperlink" xfId="198" builtinId="9" hidden="1"/>
    <cellStyle name="Followed Hyperlink" xfId="4769" builtinId="9" hidden="1"/>
    <cellStyle name="Followed Hyperlink" xfId="52" builtinId="9" hidden="1"/>
    <cellStyle name="Followed Hyperlink" xfId="3353" builtinId="9" hidden="1"/>
    <cellStyle name="Followed Hyperlink" xfId="2933" builtinId="9" hidden="1"/>
    <cellStyle name="Followed Hyperlink" xfId="5631" builtinId="9" hidden="1"/>
    <cellStyle name="Followed Hyperlink" xfId="2143" builtinId="9" hidden="1"/>
    <cellStyle name="Followed Hyperlink" xfId="6711" builtinId="9" hidden="1"/>
    <cellStyle name="Followed Hyperlink" xfId="3649" builtinId="9" hidden="1"/>
    <cellStyle name="Followed Hyperlink" xfId="1851" builtinId="9" hidden="1"/>
    <cellStyle name="Followed Hyperlink" xfId="6705" builtinId="9" hidden="1"/>
    <cellStyle name="Followed Hyperlink" xfId="1613" builtinId="9" hidden="1"/>
    <cellStyle name="Followed Hyperlink" xfId="4709" builtinId="9" hidden="1"/>
    <cellStyle name="Followed Hyperlink" xfId="3889" builtinId="9" hidden="1"/>
    <cellStyle name="Followed Hyperlink" xfId="1869" builtinId="9" hidden="1"/>
    <cellStyle name="Followed Hyperlink" xfId="1855" builtinId="9" hidden="1"/>
    <cellStyle name="Followed Hyperlink" xfId="2319" builtinId="9" hidden="1"/>
    <cellStyle name="Followed Hyperlink" xfId="540" builtinId="9" hidden="1"/>
    <cellStyle name="Followed Hyperlink" xfId="4533" builtinId="9" hidden="1"/>
    <cellStyle name="Followed Hyperlink" xfId="5797" builtinId="9" hidden="1"/>
    <cellStyle name="Followed Hyperlink" xfId="7361" builtinId="9" hidden="1"/>
    <cellStyle name="Followed Hyperlink" xfId="7115" builtinId="9" hidden="1"/>
    <cellStyle name="Followed Hyperlink" xfId="3385" builtinId="9" hidden="1"/>
    <cellStyle name="Followed Hyperlink" xfId="609" builtinId="9" hidden="1"/>
    <cellStyle name="Followed Hyperlink" xfId="3853" builtinId="9" hidden="1"/>
    <cellStyle name="Followed Hyperlink" xfId="1475" builtinId="9" hidden="1"/>
    <cellStyle name="Followed Hyperlink" xfId="6419" builtinId="9" hidden="1"/>
    <cellStyle name="Followed Hyperlink" xfId="7565" builtinId="9" hidden="1"/>
    <cellStyle name="Followed Hyperlink" xfId="1893" builtinId="9" hidden="1"/>
    <cellStyle name="Followed Hyperlink" xfId="3205" builtinId="9" hidden="1"/>
    <cellStyle name="Followed Hyperlink" xfId="2287" builtinId="9" hidden="1"/>
    <cellStyle name="Followed Hyperlink" xfId="346" builtinId="9" hidden="1"/>
    <cellStyle name="Followed Hyperlink" xfId="1725" builtinId="9" hidden="1"/>
    <cellStyle name="Followed Hyperlink" xfId="7723" builtinId="9" hidden="1"/>
    <cellStyle name="Followed Hyperlink" xfId="4627" builtinId="9" hidden="1"/>
    <cellStyle name="Followed Hyperlink" xfId="7907" builtinId="9" hidden="1"/>
    <cellStyle name="Followed Hyperlink" xfId="5259" builtinId="9" hidden="1"/>
    <cellStyle name="Followed Hyperlink" xfId="2303" builtinId="9" hidden="1"/>
    <cellStyle name="Followed Hyperlink" xfId="6155" builtinId="9" hidden="1"/>
    <cellStyle name="Followed Hyperlink" xfId="4577" builtinId="9" hidden="1"/>
    <cellStyle name="Followed Hyperlink" xfId="1185" builtinId="9" hidden="1"/>
    <cellStyle name="Followed Hyperlink" xfId="909" builtinId="9" hidden="1"/>
    <cellStyle name="Followed Hyperlink" xfId="4853" builtinId="9" hidden="1"/>
    <cellStyle name="Followed Hyperlink" xfId="7039" builtinId="9" hidden="1"/>
    <cellStyle name="Followed Hyperlink" xfId="8045" builtinId="9" hidden="1"/>
    <cellStyle name="Followed Hyperlink" xfId="2853" builtinId="9" hidden="1"/>
    <cellStyle name="Followed Hyperlink" xfId="2789" builtinId="9" hidden="1"/>
    <cellStyle name="Followed Hyperlink" xfId="4797" builtinId="9" hidden="1"/>
    <cellStyle name="Followed Hyperlink" xfId="494" builtinId="9" hidden="1"/>
    <cellStyle name="Followed Hyperlink" xfId="2011" builtinId="9" hidden="1"/>
    <cellStyle name="Followed Hyperlink" xfId="7021" builtinId="9" hidden="1"/>
    <cellStyle name="Followed Hyperlink" xfId="5629" builtinId="9" hidden="1"/>
    <cellStyle name="Followed Hyperlink" xfId="6957" builtinId="9" hidden="1"/>
    <cellStyle name="Followed Hyperlink" xfId="3151" builtinId="9" hidden="1"/>
    <cellStyle name="Followed Hyperlink" xfId="4775" builtinId="9" hidden="1"/>
    <cellStyle name="Followed Hyperlink" xfId="1259" builtinId="9" hidden="1"/>
    <cellStyle name="Followed Hyperlink" xfId="3955" builtinId="9" hidden="1"/>
    <cellStyle name="Followed Hyperlink" xfId="4071" builtinId="9" hidden="1"/>
    <cellStyle name="Followed Hyperlink" xfId="5371" builtinId="9" hidden="1"/>
    <cellStyle name="Followed Hyperlink" xfId="4169" builtinId="9" hidden="1"/>
    <cellStyle name="Followed Hyperlink" xfId="4089" builtinId="9" hidden="1"/>
    <cellStyle name="Followed Hyperlink" xfId="4407" builtinId="9" hidden="1"/>
    <cellStyle name="Followed Hyperlink" xfId="3813" builtinId="9" hidden="1"/>
    <cellStyle name="Followed Hyperlink" xfId="1973" builtinId="9" hidden="1"/>
    <cellStyle name="Followed Hyperlink" xfId="7877" builtinId="9" hidden="1"/>
    <cellStyle name="Followed Hyperlink" xfId="7779" builtinId="9" hidden="1"/>
    <cellStyle name="Followed Hyperlink" xfId="675" builtinId="9" hidden="1"/>
    <cellStyle name="Followed Hyperlink" xfId="1541" builtinId="9" hidden="1"/>
    <cellStyle name="Followed Hyperlink" xfId="2925" builtinId="9" hidden="1"/>
    <cellStyle name="Followed Hyperlink" xfId="394" builtinId="9" hidden="1"/>
    <cellStyle name="Followed Hyperlink" xfId="5295" builtinId="9" hidden="1"/>
    <cellStyle name="Followed Hyperlink" xfId="4509" builtinId="9" hidden="1"/>
    <cellStyle name="Followed Hyperlink" xfId="2377" builtinId="9" hidden="1"/>
    <cellStyle name="Followed Hyperlink" xfId="4123" builtinId="9" hidden="1"/>
    <cellStyle name="Followed Hyperlink" xfId="7943" builtinId="9" hidden="1"/>
    <cellStyle name="Followed Hyperlink" xfId="1277" builtinId="9" hidden="1"/>
    <cellStyle name="Followed Hyperlink" xfId="3299" builtinId="9" hidden="1"/>
    <cellStyle name="Followed Hyperlink" xfId="857" builtinId="9" hidden="1"/>
    <cellStyle name="Followed Hyperlink" xfId="4713" builtinId="9" hidden="1"/>
    <cellStyle name="Followed Hyperlink" xfId="7741" builtinId="9" hidden="1"/>
    <cellStyle name="Followed Hyperlink" xfId="2625" builtinId="9" hidden="1"/>
    <cellStyle name="Followed Hyperlink" xfId="2539" builtinId="9" hidden="1"/>
    <cellStyle name="Followed Hyperlink" xfId="5311" builtinId="9" hidden="1"/>
    <cellStyle name="Followed Hyperlink" xfId="1825" builtinId="9" hidden="1"/>
    <cellStyle name="Followed Hyperlink" xfId="7201" builtinId="9" hidden="1"/>
    <cellStyle name="Followed Hyperlink" xfId="6413" builtinId="9" hidden="1"/>
    <cellStyle name="Followed Hyperlink" xfId="2473" builtinId="9" hidden="1"/>
    <cellStyle name="Followed Hyperlink" xfId="2917" builtinId="9" hidden="1"/>
    <cellStyle name="Followed Hyperlink" xfId="6401" builtinId="9" hidden="1"/>
    <cellStyle name="Followed Hyperlink" xfId="6117" builtinId="9" hidden="1"/>
    <cellStyle name="Followed Hyperlink" xfId="7033" builtinId="9" hidden="1"/>
    <cellStyle name="Followed Hyperlink" xfId="4409" builtinId="9" hidden="1"/>
    <cellStyle name="Followed Hyperlink" xfId="4077" builtinId="9" hidden="1"/>
    <cellStyle name="Followed Hyperlink" xfId="6535" builtinId="9" hidden="1"/>
    <cellStyle name="Followed Hyperlink" xfId="7489" builtinId="9" hidden="1"/>
    <cellStyle name="Followed Hyperlink" xfId="3389" builtinId="9" hidden="1"/>
    <cellStyle name="Followed Hyperlink" xfId="7139" builtinId="9" hidden="1"/>
    <cellStyle name="Followed Hyperlink" xfId="22" builtinId="9" hidden="1"/>
    <cellStyle name="Followed Hyperlink" xfId="5465" builtinId="9" hidden="1"/>
    <cellStyle name="Followed Hyperlink" xfId="5121" builtinId="9" hidden="1"/>
    <cellStyle name="Followed Hyperlink" xfId="556" builtinId="9" hidden="1"/>
    <cellStyle name="Followed Hyperlink" xfId="1665" builtinId="9" hidden="1"/>
    <cellStyle name="Followed Hyperlink" xfId="3199" builtinId="9" hidden="1"/>
    <cellStyle name="Followed Hyperlink" xfId="1513" builtinId="9" hidden="1"/>
    <cellStyle name="Followed Hyperlink" xfId="6801" builtinId="9" hidden="1"/>
    <cellStyle name="Followed Hyperlink" xfId="7255" builtinId="9" hidden="1"/>
    <cellStyle name="Followed Hyperlink" xfId="5489" builtinId="9" hidden="1"/>
    <cellStyle name="Followed Hyperlink" xfId="6221" builtinId="9" hidden="1"/>
    <cellStyle name="Followed Hyperlink" xfId="2759" builtinId="9" hidden="1"/>
    <cellStyle name="Followed Hyperlink" xfId="7345" builtinId="9" hidden="1"/>
    <cellStyle name="Followed Hyperlink" xfId="174" builtinId="9" hidden="1"/>
    <cellStyle name="Followed Hyperlink" xfId="1915" builtinId="9" hidden="1"/>
    <cellStyle name="Followed Hyperlink" xfId="4115" builtinId="9" hidden="1"/>
    <cellStyle name="Followed Hyperlink" xfId="1419" builtinId="9" hidden="1"/>
    <cellStyle name="Followed Hyperlink" xfId="2607" builtinId="9" hidden="1"/>
    <cellStyle name="Followed Hyperlink" xfId="4229" builtinId="9" hidden="1"/>
    <cellStyle name="Followed Hyperlink" xfId="5873" builtinId="9" hidden="1"/>
    <cellStyle name="Followed Hyperlink" xfId="2571" builtinId="9" hidden="1"/>
    <cellStyle name="Followed Hyperlink" xfId="2975" builtinId="9" hidden="1"/>
    <cellStyle name="Followed Hyperlink" xfId="5755" builtinId="9" hidden="1"/>
    <cellStyle name="Followed Hyperlink" xfId="2431" builtinId="9" hidden="1"/>
    <cellStyle name="Followed Hyperlink" xfId="6325" builtinId="9" hidden="1"/>
    <cellStyle name="Followed Hyperlink" xfId="4311" builtinId="9" hidden="1"/>
    <cellStyle name="Followed Hyperlink" xfId="4791" builtinId="9" hidden="1"/>
    <cellStyle name="Followed Hyperlink" xfId="5519" builtinId="9" hidden="1"/>
    <cellStyle name="Followed Hyperlink" xfId="7967" builtinId="9" hidden="1"/>
    <cellStyle name="Followed Hyperlink" xfId="2157" builtinId="9" hidden="1"/>
    <cellStyle name="Followed Hyperlink" xfId="4805" builtinId="9" hidden="1"/>
    <cellStyle name="Followed Hyperlink" xfId="6177" builtinId="9" hidden="1"/>
    <cellStyle name="Followed Hyperlink" xfId="4335" builtinId="9" hidden="1"/>
    <cellStyle name="Followed Hyperlink" xfId="7653" builtinId="9" hidden="1"/>
    <cellStyle name="Followed Hyperlink" xfId="8119" builtinId="9" hidden="1"/>
    <cellStyle name="Followed Hyperlink" xfId="3063" builtinId="9" hidden="1"/>
    <cellStyle name="Followed Hyperlink" xfId="6513" builtinId="9" hidden="1"/>
    <cellStyle name="Followed Hyperlink" xfId="5937" builtinId="9" hidden="1"/>
    <cellStyle name="Followed Hyperlink" xfId="1735" builtinId="9" hidden="1"/>
    <cellStyle name="Followed Hyperlink" xfId="753" builtinId="9" hidden="1"/>
    <cellStyle name="Followed Hyperlink" xfId="3911" builtinId="9" hidden="1"/>
    <cellStyle name="Followed Hyperlink" xfId="1905" builtinId="9" hidden="1"/>
    <cellStyle name="Followed Hyperlink" xfId="7935" builtinId="9" hidden="1"/>
    <cellStyle name="Followed Hyperlink" xfId="1581" builtinId="9" hidden="1"/>
    <cellStyle name="Followed Hyperlink" xfId="8139" builtinId="9" hidden="1"/>
    <cellStyle name="Followed Hyperlink" xfId="7915" builtinId="9" hidden="1"/>
    <cellStyle name="Followed Hyperlink" xfId="1197" builtinId="9" hidden="1"/>
    <cellStyle name="Followed Hyperlink" xfId="1265" builtinId="9" hidden="1"/>
    <cellStyle name="Followed Hyperlink" xfId="5021" builtinId="9" hidden="1"/>
    <cellStyle name="Followed Hyperlink" xfId="7259" builtinId="9" hidden="1"/>
    <cellStyle name="Followed Hyperlink" xfId="1519" builtinId="9" hidden="1"/>
    <cellStyle name="Followed Hyperlink" xfId="5243" builtinId="9" hidden="1"/>
    <cellStyle name="Followed Hyperlink" xfId="1819" builtinId="9" hidden="1"/>
    <cellStyle name="Followed Hyperlink" xfId="6327" builtinId="9" hidden="1"/>
    <cellStyle name="Followed Hyperlink" xfId="5867" builtinId="9" hidden="1"/>
    <cellStyle name="Followed Hyperlink" xfId="3603" builtinId="9" hidden="1"/>
    <cellStyle name="Followed Hyperlink" xfId="7009" builtinId="9" hidden="1"/>
    <cellStyle name="Followed Hyperlink" xfId="599" builtinId="9" hidden="1"/>
    <cellStyle name="Followed Hyperlink" xfId="4405" builtinId="9" hidden="1"/>
    <cellStyle name="Followed Hyperlink" xfId="4103" builtinId="9" hidden="1"/>
    <cellStyle name="Followed Hyperlink" xfId="2927" builtinId="9" hidden="1"/>
    <cellStyle name="Followed Hyperlink" xfId="3181" builtinId="9" hidden="1"/>
    <cellStyle name="Followed Hyperlink" xfId="328" builtinId="9" hidden="1"/>
    <cellStyle name="Followed Hyperlink" xfId="3809" builtinId="9" hidden="1"/>
    <cellStyle name="Followed Hyperlink" xfId="4237" builtinId="9" hidden="1"/>
    <cellStyle name="Followed Hyperlink" xfId="7479" builtinId="9" hidden="1"/>
    <cellStyle name="Followed Hyperlink" xfId="2705" builtinId="9" hidden="1"/>
    <cellStyle name="Followed Hyperlink" xfId="6811" builtinId="9" hidden="1"/>
    <cellStyle name="Followed Hyperlink" xfId="7717" builtinId="9" hidden="1"/>
    <cellStyle name="Followed Hyperlink" xfId="6187" builtinId="9" hidden="1"/>
    <cellStyle name="Followed Hyperlink" xfId="2107" builtinId="9" hidden="1"/>
    <cellStyle name="Followed Hyperlink" xfId="2999" builtinId="9" hidden="1"/>
    <cellStyle name="Followed Hyperlink" xfId="2643" builtinId="9" hidden="1"/>
    <cellStyle name="Followed Hyperlink" xfId="3119" builtinId="9" hidden="1"/>
    <cellStyle name="Followed Hyperlink" xfId="2245" builtinId="9" hidden="1"/>
    <cellStyle name="Followed Hyperlink" xfId="7085" builtinId="9" hidden="1"/>
    <cellStyle name="Followed Hyperlink" xfId="216" builtinId="9" hidden="1"/>
    <cellStyle name="Followed Hyperlink" xfId="1849" builtinId="9" hidden="1"/>
    <cellStyle name="Followed Hyperlink" xfId="4247" builtinId="9" hidden="1"/>
    <cellStyle name="Followed Hyperlink" xfId="2735" builtinId="9" hidden="1"/>
    <cellStyle name="Followed Hyperlink" xfId="3129" builtinId="9" hidden="1"/>
    <cellStyle name="Followed Hyperlink" xfId="869" builtinId="9" hidden="1"/>
    <cellStyle name="Followed Hyperlink" xfId="386" builtinId="9" hidden="1"/>
    <cellStyle name="Followed Hyperlink" xfId="7179" builtinId="9" hidden="1"/>
    <cellStyle name="Followed Hyperlink" xfId="3043" builtinId="9" hidden="1"/>
    <cellStyle name="Followed Hyperlink" xfId="4767" builtinId="9" hidden="1"/>
    <cellStyle name="Followed Hyperlink" xfId="518" builtinId="9" hidden="1"/>
    <cellStyle name="Followed Hyperlink" xfId="5079" builtinId="9" hidden="1"/>
    <cellStyle name="Followed Hyperlink" xfId="130" builtinId="9" hidden="1"/>
    <cellStyle name="Followed Hyperlink" xfId="3507" builtinId="9" hidden="1"/>
    <cellStyle name="Followed Hyperlink" xfId="3435" builtinId="9" hidden="1"/>
    <cellStyle name="Followed Hyperlink" xfId="4551" builtinId="9" hidden="1"/>
    <cellStyle name="Followed Hyperlink" xfId="8019" builtinId="9" hidden="1"/>
    <cellStyle name="Followed Hyperlink" xfId="5065" builtinId="9" hidden="1"/>
    <cellStyle name="Followed Hyperlink" xfId="7939" builtinId="9" hidden="1"/>
    <cellStyle name="Followed Hyperlink" xfId="3287" builtinId="9" hidden="1"/>
    <cellStyle name="Followed Hyperlink" xfId="2831" builtinId="9" hidden="1"/>
    <cellStyle name="Followed Hyperlink" xfId="1577" builtinId="9" hidden="1"/>
    <cellStyle name="Followed Hyperlink" xfId="5731" builtinId="9" hidden="1"/>
    <cellStyle name="Followed Hyperlink" xfId="6887" builtinId="9" hidden="1"/>
    <cellStyle name="Followed Hyperlink" xfId="3753" builtinId="9" hidden="1"/>
    <cellStyle name="Followed Hyperlink" xfId="396" builtinId="9" hidden="1"/>
    <cellStyle name="Followed Hyperlink" xfId="3017" builtinId="9" hidden="1"/>
    <cellStyle name="Followed Hyperlink" xfId="8" builtinId="9" hidden="1"/>
    <cellStyle name="Followed Hyperlink" xfId="112" builtinId="9" hidden="1"/>
    <cellStyle name="Followed Hyperlink" xfId="6139" builtinId="9" hidden="1"/>
    <cellStyle name="Followed Hyperlink" xfId="302" builtinId="9" hidden="1"/>
    <cellStyle name="Followed Hyperlink" xfId="1829" builtinId="9" hidden="1"/>
    <cellStyle name="Followed Hyperlink" xfId="4503" builtinId="9" hidden="1"/>
    <cellStyle name="Followed Hyperlink" xfId="4605" builtinId="9" hidden="1"/>
    <cellStyle name="Followed Hyperlink" xfId="1461" builtinId="9" hidden="1"/>
    <cellStyle name="Followed Hyperlink" xfId="5009" builtinId="9" hidden="1"/>
    <cellStyle name="Followed Hyperlink" xfId="4439" builtinId="9" hidden="1"/>
    <cellStyle name="Followed Hyperlink" xfId="3097" builtinId="9" hidden="1"/>
    <cellStyle name="Followed Hyperlink" xfId="2309" builtinId="9" hidden="1"/>
    <cellStyle name="Followed Hyperlink" xfId="3267" builtinId="9" hidden="1"/>
    <cellStyle name="Followed Hyperlink" xfId="3645" builtinId="9" hidden="1"/>
    <cellStyle name="Followed Hyperlink" xfId="1181" builtinId="9" hidden="1"/>
    <cellStyle name="Followed Hyperlink" xfId="2049" builtinId="9" hidden="1"/>
    <cellStyle name="Followed Hyperlink" xfId="6299" builtinId="9" hidden="1"/>
    <cellStyle name="Followed Hyperlink" xfId="6825" builtinId="9" hidden="1"/>
    <cellStyle name="Followed Hyperlink" xfId="2771" builtinId="9" hidden="1"/>
    <cellStyle name="Followed Hyperlink" xfId="5879" builtinId="9" hidden="1"/>
    <cellStyle name="Followed Hyperlink" xfId="6217" builtinId="9" hidden="1"/>
    <cellStyle name="Followed Hyperlink" xfId="7193" builtinId="9" hidden="1"/>
    <cellStyle name="Followed Hyperlink" xfId="1671" builtinId="9" hidden="1"/>
    <cellStyle name="Followed Hyperlink" xfId="6479" builtinId="9" hidden="1"/>
    <cellStyle name="Followed Hyperlink" xfId="6399" builtinId="9" hidden="1"/>
    <cellStyle name="Followed Hyperlink" xfId="5013" builtinId="9" hidden="1"/>
    <cellStyle name="Followed Hyperlink" xfId="4195" builtinId="9" hidden="1"/>
    <cellStyle name="Followed Hyperlink" xfId="532" builtinId="9" hidden="1"/>
    <cellStyle name="Followed Hyperlink" xfId="6101" builtinId="9" hidden="1"/>
    <cellStyle name="Followed Hyperlink" xfId="2937" builtinId="9" hidden="1"/>
    <cellStyle name="Followed Hyperlink" xfId="8135" builtinId="9" hidden="1"/>
    <cellStyle name="Followed Hyperlink" xfId="1155" builtinId="9" hidden="1"/>
    <cellStyle name="Followed Hyperlink" xfId="192" builtinId="9" hidden="1"/>
    <cellStyle name="Followed Hyperlink" xfId="1677" builtinId="9" hidden="1"/>
    <cellStyle name="Followed Hyperlink" xfId="2761" builtinId="9" hidden="1"/>
    <cellStyle name="Followed Hyperlink" xfId="1327" builtinId="9" hidden="1"/>
    <cellStyle name="Followed Hyperlink" xfId="7869" builtinId="9" hidden="1"/>
    <cellStyle name="Followed Hyperlink" xfId="2005" builtinId="9" hidden="1"/>
    <cellStyle name="Followed Hyperlink" xfId="278" builtinId="9" hidden="1"/>
    <cellStyle name="Followed Hyperlink" xfId="689" builtinId="9" hidden="1"/>
    <cellStyle name="Followed Hyperlink" xfId="264" builtinId="9" hidden="1"/>
    <cellStyle name="Followed Hyperlink" xfId="1357" builtinId="9" hidden="1"/>
    <cellStyle name="Followed Hyperlink" xfId="3701" builtinId="9" hidden="1"/>
    <cellStyle name="Followed Hyperlink" xfId="2231" builtinId="9" hidden="1"/>
    <cellStyle name="Followed Hyperlink" xfId="1627" builtinId="9" hidden="1"/>
    <cellStyle name="Followed Hyperlink" xfId="1225" builtinId="9" hidden="1"/>
    <cellStyle name="Followed Hyperlink" xfId="7473" builtinId="9" hidden="1"/>
    <cellStyle name="Followed Hyperlink" xfId="1991" builtinId="9" hidden="1"/>
    <cellStyle name="Followed Hyperlink" xfId="4905" builtinId="9" hidden="1"/>
    <cellStyle name="Followed Hyperlink" xfId="5615" builtinId="9" hidden="1"/>
    <cellStyle name="Followed Hyperlink" xfId="3195" builtinId="9" hidden="1"/>
    <cellStyle name="Followed Hyperlink" xfId="763" builtinId="9" hidden="1"/>
    <cellStyle name="Followed Hyperlink" xfId="2813" builtinId="9" hidden="1"/>
    <cellStyle name="Followed Hyperlink" xfId="1067" builtinId="9" hidden="1"/>
    <cellStyle name="Followed Hyperlink" xfId="4341" builtinId="9" hidden="1"/>
    <cellStyle name="Followed Hyperlink" xfId="3281" builtinId="9" hidden="1"/>
    <cellStyle name="Followed Hyperlink" xfId="2773" builtinId="9" hidden="1"/>
    <cellStyle name="Followed Hyperlink" xfId="2263" builtinId="9" hidden="1"/>
    <cellStyle name="Followed Hyperlink" xfId="3519" builtinId="9" hidden="1"/>
    <cellStyle name="Followed Hyperlink" xfId="4751" builtinId="9" hidden="1"/>
    <cellStyle name="Followed Hyperlink" xfId="5843" builtinId="9" hidden="1"/>
    <cellStyle name="Followed Hyperlink" xfId="6347" builtinId="9" hidden="1"/>
    <cellStyle name="Followed Hyperlink" xfId="5241" builtinId="9" hidden="1"/>
    <cellStyle name="Followed Hyperlink" xfId="358" builtinId="9" hidden="1"/>
    <cellStyle name="Followed Hyperlink" xfId="7581" builtinId="9" hidden="1"/>
    <cellStyle name="Followed Hyperlink" xfId="222" builtinId="9" hidden="1"/>
    <cellStyle name="Followed Hyperlink" xfId="1239" builtinId="9" hidden="1"/>
    <cellStyle name="Followed Hyperlink" xfId="6823" builtinId="9" hidden="1"/>
    <cellStyle name="Followed Hyperlink" xfId="3309" builtinId="9" hidden="1"/>
    <cellStyle name="Followed Hyperlink" xfId="2383" builtinId="9" hidden="1"/>
    <cellStyle name="Followed Hyperlink" xfId="1623" builtinId="9" hidden="1"/>
    <cellStyle name="Followed Hyperlink" xfId="2151" builtinId="9" hidden="1"/>
    <cellStyle name="Followed Hyperlink" xfId="2655" builtinId="9" hidden="1"/>
    <cellStyle name="Followed Hyperlink" xfId="5205" builtinId="9" hidden="1"/>
    <cellStyle name="Followed Hyperlink" xfId="2185" builtinId="9" hidden="1"/>
    <cellStyle name="Followed Hyperlink" xfId="993" builtinId="9" hidden="1"/>
    <cellStyle name="Followed Hyperlink" xfId="6079" builtinId="9" hidden="1"/>
    <cellStyle name="Followed Hyperlink" xfId="2541" builtinId="9" hidden="1"/>
    <cellStyle name="Followed Hyperlink" xfId="472" builtinId="9" hidden="1"/>
    <cellStyle name="Followed Hyperlink" xfId="6353" builtinId="9" hidden="1"/>
    <cellStyle name="Followed Hyperlink" xfId="4197" builtinId="9" hidden="1"/>
    <cellStyle name="Followed Hyperlink" xfId="6459" builtinId="9" hidden="1"/>
    <cellStyle name="Followed Hyperlink" xfId="4245" builtinId="9" hidden="1"/>
    <cellStyle name="Followed Hyperlink" xfId="1495" builtinId="9" hidden="1"/>
    <cellStyle name="Followed Hyperlink" xfId="1425" builtinId="9" hidden="1"/>
    <cellStyle name="Followed Hyperlink" xfId="589" builtinId="9" hidden="1"/>
    <cellStyle name="Followed Hyperlink" xfId="390" builtinId="9" hidden="1"/>
    <cellStyle name="Followed Hyperlink" xfId="5809" builtinId="9" hidden="1"/>
    <cellStyle name="Followed Hyperlink" xfId="3947" builtinId="9" hidden="1"/>
    <cellStyle name="Followed Hyperlink" xfId="2233" builtinId="9" hidden="1"/>
    <cellStyle name="Followed Hyperlink" xfId="7185" builtinId="9" hidden="1"/>
    <cellStyle name="Followed Hyperlink" xfId="1841" builtinId="9" hidden="1"/>
    <cellStyle name="Followed Hyperlink" xfId="2497" builtinId="9" hidden="1"/>
    <cellStyle name="Followed Hyperlink" xfId="8115" builtinId="9" hidden="1"/>
    <cellStyle name="Followed Hyperlink" xfId="6587" builtinId="9" hidden="1"/>
    <cellStyle name="Followed Hyperlink" xfId="7595" builtinId="9" hidden="1"/>
    <cellStyle name="Followed Hyperlink" xfId="2491" builtinId="9" hidden="1"/>
    <cellStyle name="Followed Hyperlink" xfId="2567" builtinId="9" hidden="1"/>
    <cellStyle name="Followed Hyperlink" xfId="6179" builtinId="9" hidden="1"/>
    <cellStyle name="Followed Hyperlink" xfId="5695" builtinId="9" hidden="1"/>
    <cellStyle name="Followed Hyperlink" xfId="5561" builtinId="9" hidden="1"/>
    <cellStyle name="Followed Hyperlink" xfId="4357" builtinId="9" hidden="1"/>
    <cellStyle name="Followed Hyperlink" xfId="5431" builtinId="9" hidden="1"/>
    <cellStyle name="Followed Hyperlink" xfId="7399" builtinId="9" hidden="1"/>
    <cellStyle name="Followed Hyperlink" xfId="5811" builtinId="9" hidden="1"/>
    <cellStyle name="Followed Hyperlink" xfId="3739" builtinId="9" hidden="1"/>
    <cellStyle name="Followed Hyperlink" xfId="7921" builtinId="9" hidden="1"/>
    <cellStyle name="Followed Hyperlink" xfId="825" builtinId="9" hidden="1"/>
    <cellStyle name="Followed Hyperlink" xfId="4001" builtinId="9" hidden="1"/>
    <cellStyle name="Followed Hyperlink" xfId="1537" builtinId="9" hidden="1"/>
    <cellStyle name="Followed Hyperlink" xfId="1417" builtinId="9" hidden="1"/>
    <cellStyle name="Followed Hyperlink" xfId="3777" builtinId="9" hidden="1"/>
    <cellStyle name="Followed Hyperlink" xfId="2297" builtinId="9" hidden="1"/>
    <cellStyle name="Followed Hyperlink" xfId="591" builtinId="9" hidden="1"/>
    <cellStyle name="Followed Hyperlink" xfId="2501" builtinId="9" hidden="1"/>
    <cellStyle name="Followed Hyperlink" xfId="757" builtinId="9" hidden="1"/>
    <cellStyle name="Followed Hyperlink" xfId="5865" builtinId="9" hidden="1"/>
    <cellStyle name="Followed Hyperlink" xfId="7125" builtinId="9" hidden="1"/>
    <cellStyle name="Followed Hyperlink" xfId="3943" builtinId="9" hidden="1"/>
    <cellStyle name="Followed Hyperlink" xfId="7013" builtinId="9" hidden="1"/>
    <cellStyle name="Followed Hyperlink" xfId="5307" builtinId="9" hidden="1"/>
    <cellStyle name="Followed Hyperlink" xfId="168" builtinId="9" hidden="1"/>
    <cellStyle name="Followed Hyperlink" xfId="2981" builtinId="9" hidden="1"/>
    <cellStyle name="Followed Hyperlink" xfId="5791" builtinId="9" hidden="1"/>
    <cellStyle name="Followed Hyperlink" xfId="1389" builtinId="9" hidden="1"/>
    <cellStyle name="Followed Hyperlink" xfId="8031" builtinId="9" hidden="1"/>
    <cellStyle name="Followed Hyperlink" xfId="707" builtinId="9" hidden="1"/>
    <cellStyle name="Followed Hyperlink" xfId="1377" builtinId="9" hidden="1"/>
    <cellStyle name="Followed Hyperlink" xfId="3873" builtinId="9" hidden="1"/>
    <cellStyle name="Followed Hyperlink" xfId="6521" builtinId="9" hidden="1"/>
    <cellStyle name="Followed Hyperlink" xfId="1241" builtinId="9" hidden="1"/>
    <cellStyle name="Followed Hyperlink" xfId="2321" builtinId="9" hidden="1"/>
    <cellStyle name="Followed Hyperlink" xfId="86" builtinId="9" hidden="1"/>
    <cellStyle name="Followed Hyperlink" xfId="7953" builtinId="9" hidden="1"/>
    <cellStyle name="Followed Hyperlink" xfId="354" builtinId="9" hidden="1"/>
    <cellStyle name="Followed Hyperlink" xfId="1529" builtinId="9" hidden="1"/>
    <cellStyle name="Followed Hyperlink" xfId="4381" builtinId="9" hidden="1"/>
    <cellStyle name="Followed Hyperlink" xfId="388" builtinId="9" hidden="1"/>
    <cellStyle name="Followed Hyperlink" xfId="7651" builtinId="9" hidden="1"/>
    <cellStyle name="Followed Hyperlink" xfId="1639" builtinId="9" hidden="1"/>
    <cellStyle name="Followed Hyperlink" xfId="7577" builtinId="9" hidden="1"/>
    <cellStyle name="Followed Hyperlink" xfId="8023" builtinId="9" hidden="1"/>
    <cellStyle name="Followed Hyperlink" xfId="24" builtinId="9" hidden="1"/>
    <cellStyle name="Followed Hyperlink" xfId="2021" builtinId="9" hidden="1"/>
    <cellStyle name="Followed Hyperlink" xfId="673" builtinId="9" hidden="1"/>
    <cellStyle name="Followed Hyperlink" xfId="1643" builtinId="9" hidden="1"/>
    <cellStyle name="Followed Hyperlink" xfId="8081" builtinId="9" hidden="1"/>
    <cellStyle name="Followed Hyperlink" xfId="637" builtinId="9" hidden="1"/>
    <cellStyle name="Followed Hyperlink" xfId="6371" builtinId="9" hidden="1"/>
    <cellStyle name="Followed Hyperlink" xfId="478" builtinId="9" hidden="1"/>
    <cellStyle name="Followed Hyperlink" xfId="4975" builtinId="9" hidden="1"/>
    <cellStyle name="Followed Hyperlink" xfId="3619" builtinId="9" hidden="1"/>
    <cellStyle name="Followed Hyperlink" xfId="3883" builtinId="9" hidden="1"/>
    <cellStyle name="Followed Hyperlink" xfId="897" builtinId="9" hidden="1"/>
    <cellStyle name="Followed Hyperlink" xfId="2023" builtinId="9" hidden="1"/>
    <cellStyle name="Followed Hyperlink" xfId="2825" builtinId="9" hidden="1"/>
    <cellStyle name="Followed Hyperlink" xfId="2679" builtinId="9" hidden="1"/>
    <cellStyle name="Followed Hyperlink" xfId="915" builtinId="9" hidden="1"/>
    <cellStyle name="Followed Hyperlink" xfId="2593" builtinId="9" hidden="1"/>
    <cellStyle name="Followed Hyperlink" xfId="6985" builtinId="9" hidden="1"/>
    <cellStyle name="Followed Hyperlink" xfId="8111" builtinId="9" hidden="1"/>
    <cellStyle name="Followed Hyperlink" xfId="5297" builtinId="9" hidden="1"/>
    <cellStyle name="Followed Hyperlink" xfId="1369" builtinId="9" hidden="1"/>
    <cellStyle name="Followed Hyperlink" xfId="5633" builtinId="9" hidden="1"/>
    <cellStyle name="Followed Hyperlink" xfId="817" builtinId="9" hidden="1"/>
    <cellStyle name="Followed Hyperlink" xfId="1691" builtinId="9" hidden="1"/>
    <cellStyle name="Followed Hyperlink" xfId="6543" builtinId="9" hidden="1"/>
    <cellStyle name="Followed Hyperlink" xfId="5247" builtinId="9" hidden="1"/>
    <cellStyle name="Followed Hyperlink" xfId="5769" builtinId="9" hidden="1"/>
    <cellStyle name="Followed Hyperlink" xfId="6675" builtinId="9" hidden="1"/>
    <cellStyle name="Followed Hyperlink" xfId="7349" builtinId="9" hidden="1"/>
    <cellStyle name="Followed Hyperlink" xfId="1913" builtinId="9" hidden="1"/>
    <cellStyle name="Followed Hyperlink" xfId="4517" builtinId="9" hidden="1"/>
    <cellStyle name="Followed Hyperlink" xfId="3757" builtinId="9" hidden="1"/>
    <cellStyle name="Followed Hyperlink" xfId="6525" builtinId="9" hidden="1"/>
    <cellStyle name="Followed Hyperlink" xfId="2667" builtinId="9" hidden="1"/>
    <cellStyle name="Followed Hyperlink" xfId="771" builtinId="9" hidden="1"/>
    <cellStyle name="Followed Hyperlink" xfId="2173" builtinId="9" hidden="1"/>
    <cellStyle name="Followed Hyperlink" xfId="3469" builtinId="9" hidden="1"/>
    <cellStyle name="Followed Hyperlink" xfId="7143" builtinId="9" hidden="1"/>
    <cellStyle name="Followed Hyperlink" xfId="1371" builtinId="9" hidden="1"/>
    <cellStyle name="Followed Hyperlink" xfId="6487" builtinId="9" hidden="1"/>
    <cellStyle name="Followed Hyperlink" xfId="4609" builtinId="9" hidden="1"/>
    <cellStyle name="Followed Hyperlink" xfId="250" builtinId="9" hidden="1"/>
    <cellStyle name="Followed Hyperlink" xfId="5829" builtinId="9" hidden="1"/>
    <cellStyle name="Followed Hyperlink" xfId="2905" builtinId="9" hidden="1"/>
    <cellStyle name="Followed Hyperlink" xfId="6839" builtinId="9" hidden="1"/>
    <cellStyle name="Followed Hyperlink" xfId="4675" builtinId="9" hidden="1"/>
    <cellStyle name="Followed Hyperlink" xfId="2275" builtinId="9" hidden="1"/>
    <cellStyle name="Followed Hyperlink" xfId="5471" builtinId="9" hidden="1"/>
    <cellStyle name="Followed Hyperlink" xfId="6677" builtinId="9" hidden="1"/>
    <cellStyle name="Followed Hyperlink" xfId="7357" builtinId="9" hidden="1"/>
    <cellStyle name="Followed Hyperlink" xfId="2009" builtinId="9" hidden="1"/>
    <cellStyle name="Followed Hyperlink" xfId="3863" builtinId="9" hidden="1"/>
    <cellStyle name="Followed Hyperlink" xfId="3133" builtinId="9" hidden="1"/>
    <cellStyle name="Followed Hyperlink" xfId="7977" builtinId="9" hidden="1"/>
    <cellStyle name="Followed Hyperlink" xfId="2257" builtinId="9" hidden="1"/>
    <cellStyle name="Followed Hyperlink" xfId="1423" builtinId="9" hidden="1"/>
    <cellStyle name="Followed Hyperlink" xfId="7267" builtinId="9" hidden="1"/>
    <cellStyle name="Followed Hyperlink" xfId="6995" builtinId="9" hidden="1"/>
    <cellStyle name="Followed Hyperlink" xfId="5951" builtinId="9" hidden="1"/>
    <cellStyle name="Followed Hyperlink" xfId="6329" builtinId="9" hidden="1"/>
    <cellStyle name="Followed Hyperlink" xfId="1703" builtinId="9" hidden="1"/>
    <cellStyle name="Followed Hyperlink" xfId="3155" builtinId="9" hidden="1"/>
    <cellStyle name="Followed Hyperlink" xfId="4915" builtinId="9" hidden="1"/>
    <cellStyle name="Followed Hyperlink" xfId="3957" builtinId="9" hidden="1"/>
    <cellStyle name="Followed Hyperlink" xfId="300" builtinId="9" hidden="1"/>
    <cellStyle name="Followed Hyperlink" xfId="3087" builtinId="9" hidden="1"/>
    <cellStyle name="Followed Hyperlink" xfId="7279" builtinId="9" hidden="1"/>
    <cellStyle name="Followed Hyperlink" xfId="901" builtinId="9" hidden="1"/>
    <cellStyle name="Followed Hyperlink" xfId="7891" builtinId="9" hidden="1"/>
    <cellStyle name="Followed Hyperlink" xfId="4207" builtinId="9" hidden="1"/>
    <cellStyle name="Followed Hyperlink" xfId="5133" builtinId="9" hidden="1"/>
    <cellStyle name="Followed Hyperlink" xfId="2883" builtinId="9" hidden="1"/>
    <cellStyle name="Followed Hyperlink" xfId="1637" builtinId="9" hidden="1"/>
    <cellStyle name="Followed Hyperlink" xfId="1971" builtinId="9" hidden="1"/>
    <cellStyle name="Followed Hyperlink" xfId="7333" builtinId="9" hidden="1"/>
    <cellStyle name="Followed Hyperlink" xfId="8093" builtinId="9" hidden="1"/>
    <cellStyle name="Followed Hyperlink" xfId="4575" builtinId="9" hidden="1"/>
    <cellStyle name="Followed Hyperlink" xfId="2763" builtinId="9" hidden="1"/>
    <cellStyle name="Followed Hyperlink" xfId="643" builtinId="9" hidden="1"/>
    <cellStyle name="Followed Hyperlink" xfId="849" builtinId="9" hidden="1"/>
    <cellStyle name="Followed Hyperlink" xfId="2931" builtinId="9" hidden="1"/>
    <cellStyle name="Followed Hyperlink" xfId="1323" builtinId="9" hidden="1"/>
    <cellStyle name="Followed Hyperlink" xfId="1501" builtinId="9" hidden="1"/>
    <cellStyle name="Followed Hyperlink" xfId="2665" builtinId="9" hidden="1"/>
    <cellStyle name="Followed Hyperlink" xfId="3245" builtinId="9" hidden="1"/>
    <cellStyle name="Followed Hyperlink" xfId="6267" builtinId="9" hidden="1"/>
    <cellStyle name="Followed Hyperlink" xfId="5359" builtinId="9" hidden="1"/>
    <cellStyle name="Followed Hyperlink" xfId="6093" builtinId="9" hidden="1"/>
    <cellStyle name="Followed Hyperlink" xfId="7295" builtinId="9" hidden="1"/>
    <cellStyle name="Followed Hyperlink" xfId="5639" builtinId="9" hidden="1"/>
    <cellStyle name="Followed Hyperlink" xfId="1391" builtinId="9" hidden="1"/>
    <cellStyle name="Followed Hyperlink" xfId="5645" builtinId="9" hidden="1"/>
    <cellStyle name="Followed Hyperlink" xfId="6403" builtinId="9" hidden="1"/>
    <cellStyle name="Followed Hyperlink" xfId="2573" builtinId="9" hidden="1"/>
    <cellStyle name="Followed Hyperlink" xfId="7919" builtinId="9" hidden="1"/>
    <cellStyle name="Followed Hyperlink" xfId="7707" builtinId="9" hidden="1"/>
    <cellStyle name="Followed Hyperlink" xfId="1483" builtinId="9" hidden="1"/>
    <cellStyle name="Followed Hyperlink" xfId="5581" builtinId="9" hidden="1"/>
    <cellStyle name="Followed Hyperlink" xfId="1845" builtinId="9" hidden="1"/>
    <cellStyle name="Followed Hyperlink" xfId="1625" builtinId="9" hidden="1"/>
    <cellStyle name="Followed Hyperlink" xfId="6407" builtinId="9" hidden="1"/>
    <cellStyle name="Followed Hyperlink" xfId="5849" builtinId="9" hidden="1"/>
    <cellStyle name="Followed Hyperlink" xfId="4989" builtinId="9" hidden="1"/>
    <cellStyle name="Followed Hyperlink" xfId="5263" builtinId="9" hidden="1"/>
    <cellStyle name="Followed Hyperlink" xfId="3125" builtinId="9" hidden="1"/>
    <cellStyle name="Followed Hyperlink" xfId="5401" builtinId="9" hidden="1"/>
    <cellStyle name="Followed Hyperlink" xfId="7759" builtinId="9" hidden="1"/>
    <cellStyle name="Followed Hyperlink" xfId="943" builtinId="9" hidden="1"/>
    <cellStyle name="Followed Hyperlink" xfId="1175" builtinId="9" hidden="1"/>
    <cellStyle name="Followed Hyperlink" xfId="1649" builtinId="9" hidden="1"/>
    <cellStyle name="Followed Hyperlink" xfId="711" builtinId="9" hidden="1"/>
    <cellStyle name="Followed Hyperlink" xfId="3533" builtinId="9" hidden="1"/>
    <cellStyle name="Followed Hyperlink" xfId="5291" builtinId="9" hidden="1"/>
    <cellStyle name="Followed Hyperlink" xfId="3735" builtinId="9" hidden="1"/>
    <cellStyle name="Followed Hyperlink" xfId="36" builtinId="9" hidden="1"/>
    <cellStyle name="Followed Hyperlink" xfId="4231" builtinId="9" hidden="1"/>
    <cellStyle name="Followed Hyperlink" xfId="2837" builtinId="9" hidden="1"/>
    <cellStyle name="Followed Hyperlink" xfId="8127" builtinId="9" hidden="1"/>
    <cellStyle name="Followed Hyperlink" xfId="6987" builtinId="9" hidden="1"/>
    <cellStyle name="Followed Hyperlink" xfId="3639" builtinId="9" hidden="1"/>
    <cellStyle name="Followed Hyperlink" xfId="7063" builtinId="9" hidden="1"/>
    <cellStyle name="Followed Hyperlink" xfId="408" builtinId="9" hidden="1"/>
    <cellStyle name="Followed Hyperlink" xfId="7611" builtinId="9" hidden="1"/>
    <cellStyle name="Followed Hyperlink" xfId="380" builtinId="9" hidden="1"/>
    <cellStyle name="Followed Hyperlink" xfId="2481" builtinId="9" hidden="1"/>
    <cellStyle name="Followed Hyperlink" xfId="7229" builtinId="9" hidden="1"/>
    <cellStyle name="Followed Hyperlink" xfId="2829" builtinId="9" hidden="1"/>
    <cellStyle name="Followed Hyperlink" xfId="6043" builtinId="9" hidden="1"/>
    <cellStyle name="Followed Hyperlink" xfId="1755" builtinId="9" hidden="1"/>
    <cellStyle name="Followed Hyperlink" xfId="797" builtinId="9" hidden="1"/>
    <cellStyle name="Followed Hyperlink" xfId="316" builtinId="9" hidden="1"/>
    <cellStyle name="Followed Hyperlink" xfId="2369" builtinId="9" hidden="1"/>
    <cellStyle name="Followed Hyperlink" xfId="923" builtinId="9" hidden="1"/>
    <cellStyle name="Followed Hyperlink" xfId="5743" builtinId="9" hidden="1"/>
    <cellStyle name="Followed Hyperlink" xfId="6671" builtinId="9" hidden="1"/>
    <cellStyle name="Followed Hyperlink" xfId="1211" builtinId="9" hidden="1"/>
    <cellStyle name="Followed Hyperlink" xfId="5979" builtinId="9" hidden="1"/>
    <cellStyle name="Followed Hyperlink" xfId="7933" builtinId="9" hidden="1"/>
    <cellStyle name="Followed Hyperlink" xfId="5651" builtinId="9" hidden="1"/>
    <cellStyle name="Followed Hyperlink" xfId="4315" builtinId="9" hidden="1"/>
    <cellStyle name="Followed Hyperlink" xfId="1393" builtinId="9" hidden="1"/>
    <cellStyle name="Followed Hyperlink" xfId="4059" builtinId="9" hidden="1"/>
    <cellStyle name="Followed Hyperlink" xfId="5781" builtinId="9" hidden="1"/>
    <cellStyle name="Followed Hyperlink" xfId="1229" builtinId="9" hidden="1"/>
    <cellStyle name="Followed Hyperlink" xfId="3347" builtinId="9" hidden="1"/>
    <cellStyle name="Followed Hyperlink" xfId="5085" builtinId="9" hidden="1"/>
    <cellStyle name="Followed Hyperlink" xfId="2433" builtinId="9" hidden="1"/>
    <cellStyle name="Followed Hyperlink" xfId="1451" builtinId="9" hidden="1"/>
    <cellStyle name="Followed Hyperlink" xfId="4135" builtinId="9" hidden="1"/>
    <cellStyle name="Followed Hyperlink" xfId="6477" builtinId="9" hidden="1"/>
    <cellStyle name="Followed Hyperlink" xfId="3497" builtinId="9" hidden="1"/>
    <cellStyle name="Followed Hyperlink" xfId="1669" builtinId="9" hidden="1"/>
    <cellStyle name="Followed Hyperlink" xfId="887" builtinId="9" hidden="1"/>
    <cellStyle name="Followed Hyperlink" xfId="7491" builtinId="9" hidden="1"/>
    <cellStyle name="Followed Hyperlink" xfId="3085" builtinId="9" hidden="1"/>
    <cellStyle name="Followed Hyperlink" xfId="7665" builtinId="9" hidden="1"/>
    <cellStyle name="Followed Hyperlink" xfId="2521" builtinId="9" hidden="1"/>
    <cellStyle name="Followed Hyperlink" xfId="3375" builtinId="9" hidden="1"/>
    <cellStyle name="Followed Hyperlink" xfId="7461" builtinId="9" hidden="1"/>
    <cellStyle name="Followed Hyperlink" xfId="560" builtinId="9" hidden="1"/>
    <cellStyle name="Followed Hyperlink" xfId="7289" builtinId="9" hidden="1"/>
    <cellStyle name="Followed Hyperlink" xfId="1901" builtinId="9" hidden="1"/>
    <cellStyle name="Followed Hyperlink" xfId="4967" builtinId="9" hidden="1"/>
    <cellStyle name="Followed Hyperlink" xfId="5597" builtinId="9" hidden="1"/>
    <cellStyle name="Followed Hyperlink" xfId="4829" builtinId="9" hidden="1"/>
    <cellStyle name="Followed Hyperlink" xfId="312" builtinId="9" hidden="1"/>
    <cellStyle name="Followed Hyperlink" xfId="196" builtinId="9" hidden="1"/>
    <cellStyle name="Followed Hyperlink" xfId="76" builtinId="9" hidden="1"/>
    <cellStyle name="Followed Hyperlink" xfId="3919" builtinId="9" hidden="1"/>
    <cellStyle name="Followed Hyperlink" xfId="7593" builtinId="9" hidden="1"/>
    <cellStyle name="Followed Hyperlink" xfId="398" builtinId="9" hidden="1"/>
    <cellStyle name="Followed Hyperlink" xfId="30" builtinId="9" hidden="1"/>
    <cellStyle name="Followed Hyperlink" xfId="4957" builtinId="9" hidden="1"/>
    <cellStyle name="Followed Hyperlink" xfId="1561" builtinId="9" hidden="1"/>
    <cellStyle name="Followed Hyperlink" xfId="6431" builtinId="9" hidden="1"/>
    <cellStyle name="Followed Hyperlink" xfId="6207" builtinId="9" hidden="1"/>
    <cellStyle name="Followed Hyperlink" xfId="7529" builtinId="9" hidden="1"/>
    <cellStyle name="Followed Hyperlink" xfId="2191" builtinId="9" hidden="1"/>
    <cellStyle name="Followed Hyperlink" xfId="6783" builtinId="9" hidden="1"/>
    <cellStyle name="Followed Hyperlink" xfId="3165" builtinId="9" hidden="1"/>
    <cellStyle name="Followed Hyperlink" xfId="292" builtinId="9" hidden="1"/>
    <cellStyle name="Followed Hyperlink" xfId="3579" builtinId="9" hidden="1"/>
    <cellStyle name="Followed Hyperlink" xfId="3105" builtinId="9" hidden="1"/>
    <cellStyle name="Followed Hyperlink" xfId="7413" builtinId="9" hidden="1"/>
    <cellStyle name="Followed Hyperlink" xfId="4893" builtinId="9" hidden="1"/>
    <cellStyle name="Followed Hyperlink" xfId="1137" builtinId="9" hidden="1"/>
    <cellStyle name="Followed Hyperlink" xfId="1705" builtinId="9" hidden="1"/>
    <cellStyle name="Followed Hyperlink" xfId="5991" builtinId="9" hidden="1"/>
    <cellStyle name="Followed Hyperlink" xfId="6107" builtinId="9" hidden="1"/>
    <cellStyle name="Followed Hyperlink" xfId="3143" builtinId="9" hidden="1"/>
    <cellStyle name="Followed Hyperlink" xfId="5007" builtinId="9" hidden="1"/>
    <cellStyle name="Followed Hyperlink" xfId="1069" builtinId="9" hidden="1"/>
    <cellStyle name="Followed Hyperlink" xfId="5477" builtinId="9" hidden="1"/>
    <cellStyle name="Followed Hyperlink" xfId="1403" builtinId="9" hidden="1"/>
    <cellStyle name="Followed Hyperlink" xfId="4325" builtinId="9" hidden="1"/>
    <cellStyle name="Followed Hyperlink" xfId="3437" builtinId="9" hidden="1"/>
    <cellStyle name="Followed Hyperlink" xfId="4847" builtinId="9" hidden="1"/>
    <cellStyle name="Followed Hyperlink" xfId="1797" builtinId="9" hidden="1"/>
    <cellStyle name="Followed Hyperlink" xfId="7129" builtinId="9" hidden="1"/>
    <cellStyle name="Followed Hyperlink" xfId="7523" builtinId="9" hidden="1"/>
    <cellStyle name="Followed Hyperlink" xfId="4217" builtinId="9" hidden="1"/>
    <cellStyle name="Followed Hyperlink" xfId="5821" builtinId="9" hidden="1"/>
    <cellStyle name="Followed Hyperlink" xfId="5507" builtinId="9" hidden="1"/>
    <cellStyle name="Followed Hyperlink" xfId="1599" builtinId="9" hidden="1"/>
    <cellStyle name="Followed Hyperlink" xfId="3029" builtinId="9" hidden="1"/>
    <cellStyle name="Followed Hyperlink" xfId="194" builtinId="9" hidden="1"/>
    <cellStyle name="Followed Hyperlink" xfId="2483" builtinId="9" hidden="1"/>
    <cellStyle name="Followed Hyperlink" xfId="466" builtinId="9" hidden="1"/>
    <cellStyle name="Followed Hyperlink" xfId="7513" builtinId="9" hidden="1"/>
    <cellStyle name="Followed Hyperlink" xfId="7411" builtinId="9" hidden="1"/>
    <cellStyle name="Followed Hyperlink" xfId="3189" builtinId="9" hidden="1"/>
    <cellStyle name="Followed Hyperlink" xfId="6955" builtinId="9" hidden="1"/>
    <cellStyle name="Followed Hyperlink" xfId="7453" builtinId="9" hidden="1"/>
    <cellStyle name="Followed Hyperlink" xfId="1531" builtinId="9" hidden="1"/>
    <cellStyle name="Followed Hyperlink" xfId="4359" builtinId="9" hidden="1"/>
    <cellStyle name="Followed Hyperlink" xfId="7287" builtinId="9" hidden="1"/>
    <cellStyle name="Followed Hyperlink" xfId="1697" builtinId="9" hidden="1"/>
    <cellStyle name="Followed Hyperlink" xfId="7407" builtinId="9" hidden="1"/>
    <cellStyle name="Followed Hyperlink" xfId="2827" builtinId="9" hidden="1"/>
    <cellStyle name="Followed Hyperlink" xfId="2849" builtinId="9" hidden="1"/>
    <cellStyle name="Followed Hyperlink" xfId="4343" builtinId="9" hidden="1"/>
    <cellStyle name="Followed Hyperlink" xfId="3089" builtinId="9" hidden="1"/>
    <cellStyle name="Followed Hyperlink" xfId="3651" builtinId="9" hidden="1"/>
    <cellStyle name="Followed Hyperlink" xfId="7623" builtinId="9" hidden="1"/>
    <cellStyle name="Followed Hyperlink" xfId="436" builtinId="9" hidden="1"/>
    <cellStyle name="Followed Hyperlink" xfId="3551" builtinId="9" hidden="1"/>
    <cellStyle name="Followed Hyperlink" xfId="8005" builtinId="9" hidden="1"/>
    <cellStyle name="Followed Hyperlink" xfId="3049" builtinId="9" hidden="1"/>
    <cellStyle name="Followed Hyperlink" xfId="6633" builtinId="9" hidden="1"/>
    <cellStyle name="Followed Hyperlink" xfId="4349" builtinId="9" hidden="1"/>
    <cellStyle name="Followed Hyperlink" xfId="3485" builtinId="9" hidden="1"/>
    <cellStyle name="Followed Hyperlink" xfId="5225" builtinId="9" hidden="1"/>
    <cellStyle name="Followed Hyperlink" xfId="6057" builtinId="9" hidden="1"/>
    <cellStyle name="Followed Hyperlink" xfId="8039" builtinId="9" hidden="1"/>
    <cellStyle name="Followed Hyperlink" xfId="7119" builtinId="9" hidden="1"/>
    <cellStyle name="Followed Hyperlink" xfId="2755" builtinId="9" hidden="1"/>
    <cellStyle name="Followed Hyperlink" xfId="5545" builtinId="9" hidden="1"/>
    <cellStyle name="Followed Hyperlink" xfId="7661" builtinId="9" hidden="1"/>
    <cellStyle name="Followed Hyperlink" xfId="4081" builtinId="9" hidden="1"/>
    <cellStyle name="Followed Hyperlink" xfId="2109" builtinId="9" hidden="1"/>
    <cellStyle name="Followed Hyperlink" xfId="4473" builtinId="9" hidden="1"/>
    <cellStyle name="Followed Hyperlink" xfId="8099" builtinId="9" hidden="1"/>
    <cellStyle name="Followed Hyperlink" xfId="1815" builtinId="9" hidden="1"/>
    <cellStyle name="Followed Hyperlink" xfId="6775" builtinId="9" hidden="1"/>
    <cellStyle name="Followed Hyperlink" xfId="7859" builtinId="9" hidden="1"/>
    <cellStyle name="Followed Hyperlink" xfId="4295" builtinId="9" hidden="1"/>
    <cellStyle name="Followed Hyperlink" xfId="2079" builtinId="9" hidden="1"/>
    <cellStyle name="Followed Hyperlink" xfId="2923" builtinId="9" hidden="1"/>
    <cellStyle name="Followed Hyperlink" xfId="7151" builtinId="9" hidden="1"/>
    <cellStyle name="Followed Hyperlink" xfId="5563" builtinId="9" hidden="1"/>
    <cellStyle name="Followed Hyperlink" xfId="1525" builtinId="9" hidden="1"/>
    <cellStyle name="Followed Hyperlink" xfId="4523" builtinId="9" hidden="1"/>
    <cellStyle name="Followed Hyperlink" xfId="4765" builtinId="9" hidden="1"/>
    <cellStyle name="Followed Hyperlink" xfId="5941" builtinId="9" hidden="1"/>
    <cellStyle name="Followed Hyperlink" xfId="7045" builtinId="9" hidden="1"/>
    <cellStyle name="Followed Hyperlink" xfId="7445" builtinId="9" hidden="1"/>
    <cellStyle name="Followed Hyperlink" xfId="1645" builtinId="9" hidden="1"/>
    <cellStyle name="Followed Hyperlink" xfId="4607" builtinId="9" hidden="1"/>
    <cellStyle name="Followed Hyperlink" xfId="7487" builtinId="9" hidden="1"/>
    <cellStyle name="Followed Hyperlink" xfId="2741" builtinId="9" hidden="1"/>
    <cellStyle name="Followed Hyperlink" xfId="3285" builtinId="9" hidden="1"/>
    <cellStyle name="Followed Hyperlink" xfId="1857" builtinId="9" hidden="1"/>
    <cellStyle name="Followed Hyperlink" xfId="3335" builtinId="9" hidden="1"/>
    <cellStyle name="Followed Hyperlink" xfId="1773" builtinId="9" hidden="1"/>
    <cellStyle name="Followed Hyperlink" xfId="6437" builtinId="9" hidden="1"/>
    <cellStyle name="Followed Hyperlink" xfId="8059" builtinId="9" hidden="1"/>
    <cellStyle name="Followed Hyperlink" xfId="350" builtinId="9" hidden="1"/>
    <cellStyle name="Followed Hyperlink" xfId="6295" builtinId="9" hidden="1"/>
    <cellStyle name="Followed Hyperlink" xfId="4939" builtinId="9" hidden="1"/>
    <cellStyle name="Followed Hyperlink" xfId="4347" builtinId="9" hidden="1"/>
    <cellStyle name="Followed Hyperlink" xfId="1449" builtinId="9" hidden="1"/>
    <cellStyle name="Followed Hyperlink" xfId="5933" builtinId="9" hidden="1"/>
    <cellStyle name="Followed Hyperlink" xfId="4871" builtinId="9" hidden="1"/>
    <cellStyle name="Followed Hyperlink" xfId="1503" builtinId="9" hidden="1"/>
    <cellStyle name="Followed Hyperlink" xfId="4031" builtinId="9" hidden="1"/>
    <cellStyle name="Followed Hyperlink" xfId="4099" builtinId="9" hidden="1"/>
    <cellStyle name="Followed Hyperlink" xfId="5479" builtinId="9" hidden="1"/>
    <cellStyle name="Followed Hyperlink" xfId="3907" builtinId="9" hidden="1"/>
    <cellStyle name="Followed Hyperlink" xfId="2131" builtinId="9" hidden="1"/>
    <cellStyle name="Followed Hyperlink" xfId="4497" builtinId="9" hidden="1"/>
    <cellStyle name="Followed Hyperlink" xfId="7813" builtinId="9" hidden="1"/>
    <cellStyle name="Followed Hyperlink" xfId="4387" builtinId="9" hidden="1"/>
    <cellStyle name="Followed Hyperlink" xfId="7097" builtinId="9" hidden="1"/>
    <cellStyle name="Followed Hyperlink" xfId="7873" builtinId="9" hidden="1"/>
    <cellStyle name="Followed Hyperlink" xfId="3455" builtinId="9" hidden="1"/>
    <cellStyle name="Followed Hyperlink" xfId="6665" builtinId="9" hidden="1"/>
    <cellStyle name="Followed Hyperlink" xfId="4175" builtinId="9" hidden="1"/>
    <cellStyle name="Followed Hyperlink" xfId="861" builtinId="9" hidden="1"/>
    <cellStyle name="Followed Hyperlink" xfId="1009" builtinId="9" hidden="1"/>
    <cellStyle name="Followed Hyperlink" xfId="4963" builtinId="9" hidden="1"/>
    <cellStyle name="Followed Hyperlink" xfId="186" builtinId="9" hidden="1"/>
    <cellStyle name="Followed Hyperlink" xfId="1267" builtinId="9" hidden="1"/>
    <cellStyle name="Followed Hyperlink" xfId="3641" builtinId="9" hidden="1"/>
    <cellStyle name="Followed Hyperlink" xfId="6249" builtinId="9" hidden="1"/>
    <cellStyle name="Followed Hyperlink" xfId="5491" builtinId="9" hidden="1"/>
    <cellStyle name="Followed Hyperlink" xfId="5603" builtinId="9" hidden="1"/>
    <cellStyle name="Followed Hyperlink" xfId="3381" builtinId="9" hidden="1"/>
    <cellStyle name="Followed Hyperlink" xfId="3835" builtinId="9" hidden="1"/>
    <cellStyle name="Followed Hyperlink" xfId="6103" builtinId="9" hidden="1"/>
    <cellStyle name="Followed Hyperlink" xfId="7455" builtinId="9" hidden="1"/>
    <cellStyle name="Followed Hyperlink" xfId="4305" builtinId="9" hidden="1"/>
    <cellStyle name="Followed Hyperlink" xfId="5069" builtinId="9" hidden="1"/>
    <cellStyle name="Followed Hyperlink" xfId="2465" builtinId="9" hidden="1"/>
    <cellStyle name="Followed Hyperlink" xfId="306" builtinId="9" hidden="1"/>
    <cellStyle name="Followed Hyperlink" xfId="917" builtinId="9" hidden="1"/>
    <cellStyle name="Followed Hyperlink" xfId="1319" builtinId="9" hidden="1"/>
    <cellStyle name="Followed Hyperlink" xfId="3321" builtinId="9" hidden="1"/>
    <cellStyle name="Followed Hyperlink" xfId="1573" builtinId="9" hidden="1"/>
    <cellStyle name="Followed Hyperlink" xfId="4623" builtinId="9" hidden="1"/>
    <cellStyle name="Followed Hyperlink" xfId="5019" builtinId="9" hidden="1"/>
    <cellStyle name="Followed Hyperlink" xfId="6507" builtinId="9" hidden="1"/>
    <cellStyle name="Followed Hyperlink" xfId="7753" builtinId="9" hidden="1"/>
    <cellStyle name="Followed Hyperlink" xfId="2723" builtinId="9" hidden="1"/>
    <cellStyle name="Followed Hyperlink" xfId="7947" builtinId="9" hidden="1"/>
    <cellStyle name="Followed Hyperlink" xfId="3823" builtinId="9" hidden="1"/>
    <cellStyle name="Followed Hyperlink" xfId="70" builtinId="9" hidden="1"/>
    <cellStyle name="Followed Hyperlink" xfId="7765" builtinId="9" hidden="1"/>
    <cellStyle name="Followed Hyperlink" xfId="1957" builtinId="9" hidden="1"/>
    <cellStyle name="Followed Hyperlink" xfId="4177" builtinId="9" hidden="1"/>
    <cellStyle name="Followed Hyperlink" xfId="2059" builtinId="9" hidden="1"/>
    <cellStyle name="Followed Hyperlink" xfId="2417" builtinId="9" hidden="1"/>
    <cellStyle name="Followed Hyperlink" xfId="1959" builtinId="9" hidden="1"/>
    <cellStyle name="Followed Hyperlink" xfId="4005" builtinId="9" hidden="1"/>
    <cellStyle name="Followed Hyperlink" xfId="5861" builtinId="9" hidden="1"/>
    <cellStyle name="Followed Hyperlink" xfId="98" builtinId="9" hidden="1"/>
    <cellStyle name="Followed Hyperlink" xfId="3663" builtinId="9" hidden="1"/>
    <cellStyle name="Followed Hyperlink" xfId="7241" builtinId="9" hidden="1"/>
    <cellStyle name="Followed Hyperlink" xfId="5169" builtinId="9" hidden="1"/>
    <cellStyle name="Followed Hyperlink" xfId="593" builtinId="9" hidden="1"/>
    <cellStyle name="Followed Hyperlink" xfId="6147" builtinId="9" hidden="1"/>
    <cellStyle name="Followed Hyperlink" xfId="3489" builtinId="9" hidden="1"/>
    <cellStyle name="Followed Hyperlink" xfId="4227" builtinId="9" hidden="1"/>
    <cellStyle name="Followed Hyperlink" xfId="6561" builtinId="9" hidden="1"/>
    <cellStyle name="Followed Hyperlink" xfId="4715" builtinId="9" hidden="1"/>
    <cellStyle name="Followed Hyperlink" xfId="5381" builtinId="9" hidden="1"/>
    <cellStyle name="Followed Hyperlink" xfId="546" builtinId="9" hidden="1"/>
    <cellStyle name="Followed Hyperlink" xfId="6" builtinId="9" hidden="1"/>
    <cellStyle name="Followed Hyperlink" xfId="6589" builtinId="9" hidden="1"/>
    <cellStyle name="Followed Hyperlink" xfId="516" builtinId="9" hidden="1"/>
    <cellStyle name="Followed Hyperlink" xfId="7909" builtinId="9" hidden="1"/>
    <cellStyle name="Followed Hyperlink" xfId="1355" builtinId="9" hidden="1"/>
    <cellStyle name="Followed Hyperlink" xfId="3741" builtinId="9" hidden="1"/>
    <cellStyle name="Followed Hyperlink" xfId="4419" builtinId="9" hidden="1"/>
    <cellStyle name="Followed Hyperlink" xfId="4581" builtinId="9" hidden="1"/>
    <cellStyle name="Followed Hyperlink" xfId="4499" builtinId="9" hidden="1"/>
    <cellStyle name="Followed Hyperlink" xfId="3313" builtinId="9" hidden="1"/>
    <cellStyle name="Followed Hyperlink" xfId="5333" builtinId="9" hidden="1"/>
    <cellStyle name="Followed Hyperlink" xfId="2249" builtinId="9" hidden="1"/>
    <cellStyle name="Followed Hyperlink" xfId="2341" builtinId="9" hidden="1"/>
    <cellStyle name="Followed Hyperlink" xfId="4991" builtinId="9" hidden="1"/>
    <cellStyle name="Followed Hyperlink" xfId="1061" builtinId="9" hidden="1"/>
    <cellStyle name="Followed Hyperlink" xfId="1077" builtinId="9" hidden="1"/>
    <cellStyle name="Followed Hyperlink" xfId="4019" builtinId="9" hidden="1"/>
    <cellStyle name="Followed Hyperlink" xfId="3109" builtinId="9" hidden="1"/>
    <cellStyle name="Followed Hyperlink" xfId="659" builtinId="9" hidden="1"/>
    <cellStyle name="Followed Hyperlink" xfId="6171" builtinId="9" hidden="1"/>
    <cellStyle name="Followed Hyperlink" xfId="8133" builtinId="9" hidden="1"/>
    <cellStyle name="Followed Hyperlink" xfId="7415" builtinId="9" hidden="1"/>
    <cellStyle name="Followed Hyperlink" xfId="3265" builtinId="9" hidden="1"/>
    <cellStyle name="Followed Hyperlink" xfId="3993" builtinId="9" hidden="1"/>
    <cellStyle name="Followed Hyperlink" xfId="7515" builtinId="9" hidden="1"/>
    <cellStyle name="Followed Hyperlink" xfId="6009" builtinId="9" hidden="1"/>
    <cellStyle name="Followed Hyperlink" xfId="5139" builtinId="9" hidden="1"/>
    <cellStyle name="Followed Hyperlink" xfId="683" builtinId="9" hidden="1"/>
    <cellStyle name="Followed Hyperlink" xfId="2295" builtinId="9" hidden="1"/>
    <cellStyle name="Followed Hyperlink" xfId="7721" builtinId="9" hidden="1"/>
    <cellStyle name="Followed Hyperlink" xfId="5335" builtinId="9" hidden="1"/>
    <cellStyle name="Followed Hyperlink" xfId="1985" builtinId="9" hidden="1"/>
    <cellStyle name="Followed Hyperlink" xfId="929" builtinId="9" hidden="1"/>
    <cellStyle name="Followed Hyperlink" xfId="2419" builtinId="9" hidden="1"/>
    <cellStyle name="Followed Hyperlink" xfId="1035" builtinId="9" hidden="1"/>
    <cellStyle name="Followed Hyperlink" xfId="1943" builtinId="9" hidden="1"/>
    <cellStyle name="Followed Hyperlink" xfId="5661" builtinId="9" hidden="1"/>
    <cellStyle name="Followed Hyperlink" xfId="7533" builtinId="9" hidden="1"/>
    <cellStyle name="Followed Hyperlink" xfId="7821" builtinId="9" hidden="1"/>
    <cellStyle name="Followed Hyperlink" xfId="2211" builtinId="9" hidden="1"/>
    <cellStyle name="Followed Hyperlink" xfId="1765" builtinId="9" hidden="1"/>
    <cellStyle name="Followed Hyperlink" xfId="3631" builtinId="9" hidden="1"/>
    <cellStyle name="Followed Hyperlink" xfId="4057" builtinId="9" hidden="1"/>
    <cellStyle name="Followed Hyperlink" xfId="1585" builtinId="9" hidden="1"/>
    <cellStyle name="Followed Hyperlink" xfId="5609" builtinId="9" hidden="1"/>
    <cellStyle name="Followed Hyperlink" xfId="5683" builtinId="9" hidden="1"/>
    <cellStyle name="Followed Hyperlink" xfId="7541" builtinId="9" hidden="1"/>
    <cellStyle name="Followed Hyperlink" xfId="3833" builtinId="9" hidden="1"/>
    <cellStyle name="Followed Hyperlink" xfId="7145" builtinId="9" hidden="1"/>
    <cellStyle name="Followed Hyperlink" xfId="8077" builtinId="9" hidden="1"/>
    <cellStyle name="Followed Hyperlink" xfId="6231" builtinId="9" hidden="1"/>
    <cellStyle name="Followed Hyperlink" xfId="1053" builtinId="9" hidden="1"/>
    <cellStyle name="Followed Hyperlink" xfId="969" builtinId="9" hidden="1"/>
    <cellStyle name="Followed Hyperlink" xfId="739" builtinId="9" hidden="1"/>
    <cellStyle name="Followed Hyperlink" xfId="7673" builtinId="9" hidden="1"/>
    <cellStyle name="Followed Hyperlink" xfId="4793" builtinId="9" hidden="1"/>
    <cellStyle name="Followed Hyperlink" xfId="4307" builtinId="9" hidden="1"/>
    <cellStyle name="Followed Hyperlink" xfId="526" builtinId="9" hidden="1"/>
    <cellStyle name="Followed Hyperlink" xfId="6245" builtinId="9" hidden="1"/>
    <cellStyle name="Followed Hyperlink" xfId="4881" builtinId="9" hidden="1"/>
    <cellStyle name="Followed Hyperlink" xfId="7807" builtinId="9" hidden="1"/>
    <cellStyle name="Followed Hyperlink" xfId="6397" builtinId="9" hidden="1"/>
    <cellStyle name="Followed Hyperlink" xfId="4215" builtinId="9" hidden="1"/>
    <cellStyle name="Followed Hyperlink" xfId="3075" builtinId="9" hidden="1"/>
    <cellStyle name="Followed Hyperlink" xfId="7713" builtinId="9" hidden="1"/>
    <cellStyle name="Followed Hyperlink" xfId="1359" builtinId="9" hidden="1"/>
    <cellStyle name="Followed Hyperlink" xfId="2855" builtinId="9" hidden="1"/>
    <cellStyle name="Followed Hyperlink" xfId="6983" builtinId="9" hidden="1"/>
    <cellStyle name="Followed Hyperlink" xfId="1563" builtinId="9" hidden="1"/>
    <cellStyle name="Followed Hyperlink" xfId="2867" builtinId="9" hidden="1"/>
    <cellStyle name="Followed Hyperlink" xfId="4091" builtinId="9" hidden="1"/>
    <cellStyle name="Followed Hyperlink" xfId="3555" builtinId="9" hidden="1"/>
    <cellStyle name="Followed Hyperlink" xfId="182" builtinId="9" hidden="1"/>
    <cellStyle name="Followed Hyperlink" xfId="56" builtinId="9" hidden="1"/>
    <cellStyle name="Followed Hyperlink" xfId="4251" builtinId="9" hidden="1"/>
    <cellStyle name="Followed Hyperlink" xfId="1117" builtinId="9" hidden="1"/>
    <cellStyle name="Followed Hyperlink" xfId="5253" builtinId="9" hidden="1"/>
    <cellStyle name="Followed Hyperlink" xfId="204" builtinId="9" hidden="1"/>
    <cellStyle name="Followed Hyperlink" xfId="5025" builtinId="9" hidden="1"/>
    <cellStyle name="Followed Hyperlink" xfId="6319" builtinId="9" hidden="1"/>
    <cellStyle name="Followed Hyperlink" xfId="3511" builtinId="9" hidden="1"/>
    <cellStyle name="Followed Hyperlink" xfId="2879" builtinId="9" hidden="1"/>
    <cellStyle name="Followed Hyperlink" xfId="2461" builtinId="9" hidden="1"/>
    <cellStyle name="Followed Hyperlink" xfId="2891" builtinId="9" hidden="1"/>
    <cellStyle name="Followed Hyperlink" xfId="444" builtinId="9" hidden="1"/>
    <cellStyle name="Followed Hyperlink" xfId="4999" builtinId="9" hidden="1"/>
    <cellStyle name="Followed Hyperlink" xfId="1441" builtinId="9" hidden="1"/>
    <cellStyle name="Followed Hyperlink" xfId="4883" builtinId="9" hidden="1"/>
    <cellStyle name="Followed Hyperlink" xfId="1965" builtinId="9" hidden="1"/>
    <cellStyle name="Followed Hyperlink" xfId="1297" builtinId="9" hidden="1"/>
    <cellStyle name="Followed Hyperlink" xfId="18" builtinId="9" hidden="1"/>
    <cellStyle name="Followed Hyperlink" xfId="3433" builtinId="9" hidden="1"/>
    <cellStyle name="Followed Hyperlink" xfId="4887" builtinId="9" hidden="1"/>
    <cellStyle name="Followed Hyperlink" xfId="6937" builtinId="9" hidden="1"/>
    <cellStyle name="Followed Hyperlink" xfId="4459" builtinId="9" hidden="1"/>
    <cellStyle name="Followed Hyperlink" xfId="3059" builtinId="9" hidden="1"/>
    <cellStyle name="Followed Hyperlink" xfId="1781" builtinId="9" hidden="1"/>
    <cellStyle name="Followed Hyperlink" xfId="3451" builtinId="9" hidden="1"/>
    <cellStyle name="Followed Hyperlink" xfId="4397" builtinId="9" hidden="1"/>
    <cellStyle name="Followed Hyperlink" xfId="2651" builtinId="9" hidden="1"/>
    <cellStyle name="Followed Hyperlink" xfId="5265" builtinId="9" hidden="1"/>
    <cellStyle name="Followed Hyperlink" xfId="1333" builtinId="9" hidden="1"/>
    <cellStyle name="Followed Hyperlink" xfId="7573" builtinId="9" hidden="1"/>
    <cellStyle name="Followed Hyperlink" xfId="2063" builtinId="9" hidden="1"/>
    <cellStyle name="Followed Hyperlink" xfId="5463" builtinId="9" hidden="1"/>
    <cellStyle name="Followed Hyperlink" xfId="4267" builtinId="9" hidden="1"/>
    <cellStyle name="Followed Hyperlink" xfId="919" builtinId="9" hidden="1"/>
    <cellStyle name="Followed Hyperlink" xfId="6257" builtinId="9" hidden="1"/>
    <cellStyle name="Followed Hyperlink" xfId="6837" builtinId="9" hidden="1"/>
    <cellStyle name="Followed Hyperlink" xfId="2715" builtinId="9" hidden="1"/>
    <cellStyle name="Followed Hyperlink" xfId="7897" builtinId="9" hidden="1"/>
    <cellStyle name="Followed Hyperlink" xfId="975" builtinId="9" hidden="1"/>
    <cellStyle name="Followed Hyperlink" xfId="5827" builtinId="9" hidden="1"/>
    <cellStyle name="Followed Hyperlink" xfId="4241" builtinId="9" hidden="1"/>
    <cellStyle name="Followed Hyperlink" xfId="1171" builtinId="9" hidden="1"/>
    <cellStyle name="Followed Hyperlink" xfId="4073" builtinId="9" hidden="1"/>
    <cellStyle name="Followed Hyperlink" xfId="5149" builtinId="9" hidden="1"/>
    <cellStyle name="Followed Hyperlink" xfId="520" builtinId="9" hidden="1"/>
    <cellStyle name="Followed Hyperlink" xfId="1453" builtinId="9" hidden="1"/>
    <cellStyle name="Followed Hyperlink" xfId="6591" builtinId="9" hidden="1"/>
    <cellStyle name="Followed Hyperlink" xfId="374" builtinId="9" hidden="1"/>
    <cellStyle name="Followed Hyperlink" xfId="7499" builtinId="9" hidden="1"/>
    <cellStyle name="Followed Hyperlink" xfId="4689" builtinId="9" hidden="1"/>
    <cellStyle name="Followed Hyperlink" xfId="5709" builtinId="9" hidden="1"/>
    <cellStyle name="Followed Hyperlink" xfId="2603" builtinId="9" hidden="1"/>
    <cellStyle name="Followed Hyperlink" xfId="3073" builtinId="9" hidden="1"/>
    <cellStyle name="Followed Hyperlink" xfId="6829" builtinId="9" hidden="1"/>
    <cellStyle name="Followed Hyperlink" xfId="6965" builtinId="9" hidden="1"/>
    <cellStyle name="Followed Hyperlink" xfId="7641" builtinId="9" hidden="1"/>
    <cellStyle name="Followed Hyperlink" xfId="2939" builtinId="9" hidden="1"/>
    <cellStyle name="Followed Hyperlink" xfId="5741" builtinId="9" hidden="1"/>
    <cellStyle name="Followed Hyperlink" xfId="548" builtinId="9" hidden="1"/>
    <cellStyle name="Followed Hyperlink" xfId="4835" builtinId="9" hidden="1"/>
    <cellStyle name="Followed Hyperlink" xfId="6083" builtinId="9" hidden="1"/>
    <cellStyle name="Followed Hyperlink" xfId="2627" builtinId="9" hidden="1"/>
    <cellStyle name="Followed Hyperlink" xfId="2611" builtinId="9" hidden="1"/>
    <cellStyle name="Followed Hyperlink" xfId="6451" builtinId="9" hidden="1"/>
    <cellStyle name="Followed Hyperlink" xfId="7667" builtinId="9" hidden="1"/>
    <cellStyle name="Followed Hyperlink" xfId="1817" builtinId="9" hidden="1"/>
    <cellStyle name="Followed Hyperlink" xfId="4187" builtinId="9" hidden="1"/>
    <cellStyle name="Followed Hyperlink" xfId="1681" builtinId="9" hidden="1"/>
    <cellStyle name="Followed Hyperlink" xfId="5765" builtinId="9" hidden="1"/>
    <cellStyle name="Followed Hyperlink" xfId="8037" builtinId="9" hidden="1"/>
    <cellStyle name="Followed Hyperlink" xfId="7383" builtinId="9" hidden="1"/>
    <cellStyle name="Followed Hyperlink" xfId="3255" builtinId="9" hidden="1"/>
    <cellStyle name="Followed Hyperlink" xfId="2413" builtinId="9" hidden="1"/>
    <cellStyle name="Followed Hyperlink" xfId="514" builtinId="9" hidden="1"/>
    <cellStyle name="Followed Hyperlink" xfId="3069" builtinId="9" hidden="1"/>
    <cellStyle name="Followed Hyperlink" xfId="7971" builtinId="9" hidden="1"/>
    <cellStyle name="Followed Hyperlink" xfId="2399" builtinId="9" hidden="1"/>
    <cellStyle name="Followed Hyperlink" xfId="7329" builtinId="9" hidden="1"/>
    <cellStyle name="Followed Hyperlink" xfId="2441" builtinId="9" hidden="1"/>
    <cellStyle name="Followed Hyperlink" xfId="5201" builtinId="9" hidden="1"/>
    <cellStyle name="Followed Hyperlink" xfId="6307" builtinId="9" hidden="1"/>
    <cellStyle name="Followed Hyperlink" xfId="7931" builtinId="9" hidden="1"/>
    <cellStyle name="Followed Hyperlink" xfId="981" builtinId="9" hidden="1"/>
    <cellStyle name="Followed Hyperlink" xfId="3099" builtinId="9" hidden="1"/>
    <cellStyle name="Followed Hyperlink" xfId="6291" builtinId="9" hidden="1"/>
    <cellStyle name="Followed Hyperlink" xfId="5747" builtinId="9" hidden="1"/>
    <cellStyle name="Followed Hyperlink" xfId="5807" builtinId="9" hidden="1"/>
    <cellStyle name="Followed Hyperlink" xfId="1001" builtinId="9" hidden="1"/>
    <cellStyle name="Followed Hyperlink" xfId="3283" builtinId="9" hidden="1"/>
    <cellStyle name="Followed Hyperlink" xfId="1093" builtinId="9" hidden="1"/>
    <cellStyle name="Followed Hyperlink" xfId="5589" builtinId="9" hidden="1"/>
    <cellStyle name="Followed Hyperlink" xfId="6409" builtinId="9" hidden="1"/>
    <cellStyle name="Followed Hyperlink" xfId="8029" builtinId="9" hidden="1"/>
    <cellStyle name="Followed Hyperlink" xfId="382" builtinId="9" hidden="1"/>
    <cellStyle name="Followed Hyperlink" xfId="4471" builtinId="9" hidden="1"/>
    <cellStyle name="Followed Hyperlink" xfId="5657" builtinId="9" hidden="1"/>
    <cellStyle name="Followed Hyperlink" xfId="6481" builtinId="9" hidden="1"/>
    <cellStyle name="Followed Hyperlink" xfId="3531" builtinId="9" hidden="1"/>
    <cellStyle name="Followed Hyperlink" xfId="3709" builtinId="9" hidden="1"/>
    <cellStyle name="Followed Hyperlink" xfId="6523" builtinId="9" hidden="1"/>
    <cellStyle name="Followed Hyperlink" xfId="4839" builtinId="9" hidden="1"/>
    <cellStyle name="Followed Hyperlink" xfId="6333" builtinId="9" hidden="1"/>
    <cellStyle name="Followed Hyperlink" xfId="3617" builtinId="9" hidden="1"/>
    <cellStyle name="Followed Hyperlink" xfId="6011" builtinId="9" hidden="1"/>
    <cellStyle name="Followed Hyperlink" xfId="332" builtinId="9" hidden="1"/>
    <cellStyle name="Followed Hyperlink" xfId="7249" builtinId="9" hidden="1"/>
    <cellStyle name="Followed Hyperlink" xfId="8109" builtinId="9" hidden="1"/>
    <cellStyle name="Followed Hyperlink" xfId="4979" builtinId="9" hidden="1"/>
    <cellStyle name="Followed Hyperlink" xfId="1753" builtinId="9" hidden="1"/>
    <cellStyle name="Followed Hyperlink" xfId="5163" builtinId="9" hidden="1"/>
    <cellStyle name="Followed Hyperlink" xfId="7645" builtinId="9" hidden="1"/>
    <cellStyle name="Followed Hyperlink" xfId="268" builtinId="9" hidden="1"/>
    <cellStyle name="Followed Hyperlink" xfId="1305" builtinId="9" hidden="1"/>
    <cellStyle name="Followed Hyperlink" xfId="6819" builtinId="9" hidden="1"/>
    <cellStyle name="Followed Hyperlink" xfId="7015" builtinId="9" hidden="1"/>
    <cellStyle name="Followed Hyperlink" xfId="607" builtinId="9" hidden="1"/>
    <cellStyle name="Followed Hyperlink" xfId="7191" builtinId="9" hidden="1"/>
    <cellStyle name="Followed Hyperlink" xfId="3971" builtinId="9" hidden="1"/>
    <cellStyle name="Followed Hyperlink" xfId="4743" builtinId="9" hidden="1"/>
    <cellStyle name="Followed Hyperlink" xfId="2885" builtinId="9" hidden="1"/>
    <cellStyle name="Followed Hyperlink" xfId="5513" builtinId="9" hidden="1"/>
    <cellStyle name="Followed Hyperlink" xfId="3477" builtinId="9" hidden="1"/>
    <cellStyle name="Followed Hyperlink" xfId="3253" builtinId="9" hidden="1"/>
    <cellStyle name="Followed Hyperlink" xfId="5553" builtinId="9" hidden="1"/>
    <cellStyle name="Followed Hyperlink" xfId="1153" builtinId="9" hidden="1"/>
    <cellStyle name="Followed Hyperlink" xfId="6135" builtinId="9" hidden="1"/>
    <cellStyle name="Followed Hyperlink" xfId="3051" builtinId="9" hidden="1"/>
    <cellStyle name="Followed Hyperlink" xfId="1343" builtinId="9" hidden="1"/>
    <cellStyle name="Followed Hyperlink" xfId="6109" builtinId="9" hidden="1"/>
    <cellStyle name="Followed Hyperlink" xfId="1929" builtinId="9" hidden="1"/>
    <cellStyle name="Followed Hyperlink" xfId="3769" builtinId="9" hidden="1"/>
    <cellStyle name="Followed Hyperlink" xfId="208" builtinId="9" hidden="1"/>
    <cellStyle name="Followed Hyperlink" xfId="1315" builtinId="9" hidden="1"/>
    <cellStyle name="Followed Hyperlink" xfId="1123" builtinId="9" hidden="1"/>
    <cellStyle name="Followed Hyperlink" xfId="1873" builtinId="9" hidden="1"/>
    <cellStyle name="Followed Hyperlink" xfId="1827" builtinId="9" hidden="1"/>
    <cellStyle name="Followed Hyperlink" xfId="1925" builtinId="9" hidden="1"/>
    <cellStyle name="Followed Hyperlink" xfId="1747" builtinId="9" hidden="1"/>
    <cellStyle name="Followed Hyperlink" xfId="1367" builtinId="9" hidden="1"/>
    <cellStyle name="Followed Hyperlink" xfId="6491" builtinId="9" hidden="1"/>
    <cellStyle name="Followed Hyperlink" xfId="2525" builtinId="9" hidden="1"/>
    <cellStyle name="Followed Hyperlink" xfId="6729" builtinId="9" hidden="1"/>
    <cellStyle name="Followed Hyperlink" xfId="3529" builtinId="9" hidden="1"/>
    <cellStyle name="Followed Hyperlink" xfId="5845" builtinId="9" hidden="1"/>
    <cellStyle name="Followed Hyperlink" xfId="649" builtinId="9" hidden="1"/>
    <cellStyle name="Followed Hyperlink" xfId="4331" builtinId="9" hidden="1"/>
    <cellStyle name="Followed Hyperlink" xfId="5571" builtinId="9" hidden="1"/>
    <cellStyle name="Followed Hyperlink" xfId="4401" builtinId="9" hidden="1"/>
    <cellStyle name="Followed Hyperlink" xfId="2961" builtinId="9" hidden="1"/>
    <cellStyle name="Followed Hyperlink" xfId="2691" builtinId="9" hidden="1"/>
    <cellStyle name="Followed Hyperlink" xfId="7425" builtinId="9" hidden="1"/>
    <cellStyle name="Followed Hyperlink" xfId="809" builtinId="9" hidden="1"/>
    <cellStyle name="Followed Hyperlink" xfId="7927" builtinId="9" hidden="1"/>
    <cellStyle name="Followed Hyperlink" xfId="5001" builtinId="9" hidden="1"/>
    <cellStyle name="Followed Hyperlink" xfId="2587" builtinId="9" hidden="1"/>
    <cellStyle name="Followed Hyperlink" xfId="7419" builtinId="9" hidden="1"/>
    <cellStyle name="Followed Hyperlink" xfId="1767" builtinId="9" hidden="1"/>
    <cellStyle name="Followed Hyperlink" xfId="6287" builtinId="9" hidden="1"/>
    <cellStyle name="Followed Hyperlink" xfId="7875" builtinId="9" hidden="1"/>
    <cellStyle name="Followed Hyperlink" xfId="340" builtinId="9" hidden="1"/>
    <cellStyle name="Followed Hyperlink" xfId="2561" builtinId="9" hidden="1"/>
    <cellStyle name="Followed Hyperlink" xfId="5461" builtinId="9" hidden="1"/>
    <cellStyle name="Followed Hyperlink" xfId="6979" builtinId="9" hidden="1"/>
    <cellStyle name="Followed Hyperlink" xfId="4015" builtinId="9" hidden="1"/>
    <cellStyle name="Followed Hyperlink" xfId="7693" builtinId="9" hidden="1"/>
    <cellStyle name="Followed Hyperlink" xfId="1955" builtinId="9" hidden="1"/>
    <cellStyle name="Followed Hyperlink" xfId="6439" builtinId="9" hidden="1"/>
    <cellStyle name="Followed Hyperlink" xfId="1853" builtinId="9" hidden="1"/>
    <cellStyle name="Followed Hyperlink" xfId="2745" builtinId="9" hidden="1"/>
    <cellStyle name="Followed Hyperlink" xfId="4235" builtinId="9" hidden="1"/>
    <cellStyle name="Followed Hyperlink" xfId="3509" builtinId="9" hidden="1"/>
    <cellStyle name="Followed Hyperlink" xfId="7069" builtinId="9" hidden="1"/>
    <cellStyle name="Followed Hyperlink" xfId="713" builtinId="9" hidden="1"/>
    <cellStyle name="Followed Hyperlink" xfId="807" builtinId="9" hidden="1"/>
    <cellStyle name="Followed Hyperlink" xfId="318" builtinId="9" hidden="1"/>
    <cellStyle name="Followed Hyperlink" xfId="6497" builtinId="9" hidden="1"/>
    <cellStyle name="Followed Hyperlink" xfId="2105" builtinId="9" hidden="1"/>
    <cellStyle name="Followed Hyperlink" xfId="5481" builtinId="9" hidden="1"/>
    <cellStyle name="Followed Hyperlink" xfId="1791" builtinId="9" hidden="1"/>
    <cellStyle name="Followed Hyperlink" xfId="3629" builtinId="9" hidden="1"/>
    <cellStyle name="Followed Hyperlink" xfId="5675" builtinId="9" hidden="1"/>
    <cellStyle name="Followed Hyperlink" xfId="2429" builtinId="9" hidden="1"/>
    <cellStyle name="Followed Hyperlink" xfId="2331" builtinId="9" hidden="1"/>
    <cellStyle name="Followed Hyperlink" xfId="4259" builtinId="9" hidden="1"/>
    <cellStyle name="Followed Hyperlink" xfId="7531" builtinId="9" hidden="1"/>
    <cellStyle name="Followed Hyperlink" xfId="7121" builtinId="9" hidden="1"/>
    <cellStyle name="Followed Hyperlink" xfId="512" builtinId="9" hidden="1"/>
    <cellStyle name="Followed Hyperlink" xfId="6973" builtinId="9" hidden="1"/>
    <cellStyle name="Followed Hyperlink" xfId="6721" builtinId="9" hidden="1"/>
    <cellStyle name="Followed Hyperlink" xfId="5795" builtinId="9" hidden="1"/>
    <cellStyle name="Followed Hyperlink" xfId="502" builtinId="9" hidden="1"/>
    <cellStyle name="Followed Hyperlink" xfId="5283" builtinId="9" hidden="1"/>
    <cellStyle name="Followed Hyperlink" xfId="987" builtinId="9" hidden="1"/>
    <cellStyle name="Followed Hyperlink" xfId="5417" builtinId="9" hidden="1"/>
    <cellStyle name="Followed Hyperlink" xfId="983" builtinId="9" hidden="1"/>
    <cellStyle name="Followed Hyperlink" xfId="4355" builtinId="9" hidden="1"/>
    <cellStyle name="Followed Hyperlink" xfId="2357" builtinId="9" hidden="1"/>
    <cellStyle name="Followed Hyperlink" xfId="5501" builtinId="9" hidden="1"/>
    <cellStyle name="Followed Hyperlink" xfId="1447" builtinId="9" hidden="1"/>
    <cellStyle name="Followed Hyperlink" xfId="4761" builtinId="9" hidden="1"/>
    <cellStyle name="Followed Hyperlink" xfId="4719" builtinId="9" hidden="1"/>
    <cellStyle name="Followed Hyperlink" xfId="6219" builtinId="9" hidden="1"/>
    <cellStyle name="Followed Hyperlink" xfId="2997" builtinId="9" hidden="1"/>
    <cellStyle name="Followed Hyperlink" xfId="1465" builtinId="9" hidden="1"/>
    <cellStyle name="Followed Hyperlink" xfId="1589" builtinId="9" hidden="1"/>
    <cellStyle name="Followed Hyperlink" xfId="62" builtinId="9" hidden="1"/>
    <cellStyle name="Followed Hyperlink" xfId="6069" builtinId="9" hidden="1"/>
    <cellStyle name="Followed Hyperlink" xfId="2617" builtinId="9" hidden="1"/>
    <cellStyle name="Followed Hyperlink" xfId="148" builtinId="9" hidden="1"/>
    <cellStyle name="Followed Hyperlink" xfId="372" builtinId="9" hidden="1"/>
    <cellStyle name="Followed Hyperlink" xfId="3549" builtinId="9" hidden="1"/>
    <cellStyle name="Followed Hyperlink" xfId="7627" builtinId="9" hidden="1"/>
    <cellStyle name="Followed Hyperlink" xfId="6579" builtinId="9" hidden="1"/>
    <cellStyle name="Followed Hyperlink" xfId="4319" builtinId="9" hidden="1"/>
    <cellStyle name="Followed Hyperlink" xfId="7799" builtinId="9" hidden="1"/>
    <cellStyle name="Followed Hyperlink" xfId="1047" builtinId="9" hidden="1"/>
    <cellStyle name="Followed Hyperlink" xfId="7437" builtinId="9" hidden="1"/>
    <cellStyle name="Followed Hyperlink" xfId="442" builtinId="9" hidden="1"/>
    <cellStyle name="Followed Hyperlink" xfId="3547" builtinId="9" hidden="1"/>
    <cellStyle name="Followed Hyperlink" xfId="2095" builtinId="9" hidden="1"/>
    <cellStyle name="Followed Hyperlink" xfId="3573" builtinId="9" hidden="1"/>
    <cellStyle name="Followed Hyperlink" xfId="4365" builtinId="9" hidden="1"/>
    <cellStyle name="Followed Hyperlink" xfId="2439" builtinId="9" hidden="1"/>
    <cellStyle name="Followed Hyperlink" xfId="7715" builtinId="9" hidden="1"/>
    <cellStyle name="Followed Hyperlink" xfId="334" builtinId="9" hidden="1"/>
    <cellStyle name="Followed Hyperlink" xfId="574" builtinId="9" hidden="1"/>
    <cellStyle name="Followed Hyperlink" xfId="2859" builtinId="9" hidden="1"/>
    <cellStyle name="Followed Hyperlink" xfId="6933" builtinId="9" hidden="1"/>
    <cellStyle name="Followed Hyperlink" xfId="4867" builtinId="9" hidden="1"/>
    <cellStyle name="Followed Hyperlink" xfId="4647" builtinId="9" hidden="1"/>
    <cellStyle name="Followed Hyperlink" xfId="2689" builtinId="9" hidden="1"/>
    <cellStyle name="Followed Hyperlink" xfId="821" builtinId="9" hidden="1"/>
    <cellStyle name="Followed Hyperlink" xfId="6689" builtinId="9" hidden="1"/>
    <cellStyle name="Followed Hyperlink" xfId="6435" builtinId="9" hidden="1"/>
    <cellStyle name="Followed Hyperlink" xfId="6105" builtinId="9" hidden="1"/>
    <cellStyle name="Followed Hyperlink" xfId="6993" builtinId="9" hidden="1"/>
    <cellStyle name="Followed Hyperlink" xfId="1575" builtinId="9" hidden="1"/>
    <cellStyle name="Followed Hyperlink" xfId="6907" builtinId="9" hidden="1"/>
    <cellStyle name="Followed Hyperlink" xfId="2043" builtinId="9" hidden="1"/>
    <cellStyle name="Followed Hyperlink" xfId="5677" builtinId="9" hidden="1"/>
    <cellStyle name="Followed Hyperlink" xfId="1999" builtinId="9" hidden="1"/>
    <cellStyle name="Followed Hyperlink" xfId="5309" builtinId="9" hidden="1"/>
    <cellStyle name="Followed Hyperlink" xfId="3849" builtinId="9" hidden="1"/>
    <cellStyle name="Followed Hyperlink" xfId="1435" builtinId="9" hidden="1"/>
    <cellStyle name="Followed Hyperlink" xfId="2337" builtinId="9" hidden="1"/>
    <cellStyle name="Followed Hyperlink" xfId="1059" builtinId="9" hidden="1"/>
    <cellStyle name="Followed Hyperlink" xfId="2739" builtinId="9" hidden="1"/>
    <cellStyle name="Followed Hyperlink" xfId="8021" builtinId="9" hidden="1"/>
    <cellStyle name="Followed Hyperlink" xfId="2513" builtinId="9" hidden="1"/>
    <cellStyle name="Followed Hyperlink" xfId="6165" builtinId="9" hidden="1"/>
    <cellStyle name="Followed Hyperlink" xfId="3743" builtinId="9" hidden="1"/>
    <cellStyle name="Followed Hyperlink" xfId="911" builtinId="9" hidden="1"/>
    <cellStyle name="Followed Hyperlink" xfId="4013" builtinId="9" hidden="1"/>
    <cellStyle name="Followed Hyperlink" xfId="5385" builtinId="9" hidden="1"/>
    <cellStyle name="Followed Hyperlink" xfId="6871" builtinId="9" hidden="1"/>
    <cellStyle name="Followed Hyperlink" xfId="1457" builtinId="9" hidden="1"/>
    <cellStyle name="Followed Hyperlink" xfId="6029" builtinId="9" hidden="1"/>
    <cellStyle name="Followed Hyperlink" xfId="7867" builtinId="9" hidden="1"/>
    <cellStyle name="Followed Hyperlink" xfId="2201" builtinId="9" hidden="1"/>
    <cellStyle name="Followed Hyperlink" xfId="1919" builtinId="9" hidden="1"/>
    <cellStyle name="Followed Hyperlink" xfId="7851" builtinId="9" hidden="1"/>
    <cellStyle name="Followed Hyperlink" xfId="234" builtinId="9" hidden="1"/>
    <cellStyle name="Followed Hyperlink" xfId="6795" builtinId="9" hidden="1"/>
    <cellStyle name="Followed Hyperlink" xfId="7221" builtinId="9" hidden="1"/>
    <cellStyle name="Followed Hyperlink" xfId="5313" builtinId="9" hidden="1"/>
    <cellStyle name="Followed Hyperlink" xfId="3415" builtinId="9" hidden="1"/>
    <cellStyle name="Followed Hyperlink" xfId="220" builtinId="9" hidden="1"/>
    <cellStyle name="Followed Hyperlink" xfId="4003" builtinId="9" hidden="1"/>
    <cellStyle name="Followed Hyperlink" xfId="2601" builtinId="9" hidden="1"/>
    <cellStyle name="Followed Hyperlink" xfId="1795" builtinId="9" hidden="1"/>
    <cellStyle name="Followed Hyperlink" xfId="5999" builtinId="9" hidden="1"/>
    <cellStyle name="Followed Hyperlink" xfId="6229" builtinId="9" hidden="1"/>
    <cellStyle name="Followed Hyperlink" xfId="2519" builtinId="9" hidden="1"/>
    <cellStyle name="Followed Hyperlink" xfId="7679" builtinId="9" hidden="1"/>
    <cellStyle name="Followed Hyperlink" xfId="6457" builtinId="9" hidden="1"/>
    <cellStyle name="Followed Hyperlink" xfId="150" builtinId="9" hidden="1"/>
    <cellStyle name="Followed Hyperlink" xfId="6365" builtinId="9" hidden="1"/>
    <cellStyle name="Followed Hyperlink" xfId="5949" builtinId="9" hidden="1"/>
    <cellStyle name="Followed Hyperlink" xfId="4021" builtinId="9" hidden="1"/>
    <cellStyle name="Followed Hyperlink" xfId="4391" builtinId="9" hidden="1"/>
    <cellStyle name="Followed Hyperlink" xfId="28" builtinId="9" hidden="1"/>
    <cellStyle name="Followed Hyperlink" xfId="570" builtinId="9" hidden="1"/>
    <cellStyle name="Followed Hyperlink" xfId="2801" builtinId="9" hidden="1"/>
    <cellStyle name="Followed Hyperlink" xfId="6877" builtinId="9" hidden="1"/>
    <cellStyle name="Followed Hyperlink" xfId="6067" builtinId="9" hidden="1"/>
    <cellStyle name="Followed Hyperlink" xfId="3225" builtinId="9" hidden="1"/>
    <cellStyle name="Followed Hyperlink" xfId="5111" builtinId="9" hidden="1"/>
    <cellStyle name="Followed Hyperlink" xfId="1427" builtinId="9" hidden="1"/>
    <cellStyle name="Followed Hyperlink" xfId="2687" builtinId="9" hidden="1"/>
    <cellStyle name="Followed Hyperlink" xfId="6133" builtinId="9" hidden="1"/>
    <cellStyle name="Followed Hyperlink" xfId="6805" builtinId="9" hidden="1"/>
    <cellStyle name="Followed Hyperlink" xfId="3425" builtinId="9" hidden="1"/>
    <cellStyle name="Followed Hyperlink" xfId="3157" builtinId="9" hidden="1"/>
    <cellStyle name="Followed Hyperlink" xfId="248" builtinId="9" hidden="1"/>
    <cellStyle name="Followed Hyperlink" xfId="12" builtinId="9" hidden="1"/>
    <cellStyle name="Followed Hyperlink" xfId="4981" builtinId="9" hidden="1"/>
    <cellStyle name="Followed Hyperlink" xfId="5967" builtinId="9" hidden="1"/>
    <cellStyle name="Followed Hyperlink" xfId="6961" builtinId="9" hidden="1"/>
    <cellStyle name="Followed Hyperlink" xfId="5767" builtinId="9" hidden="1"/>
    <cellStyle name="Followed Hyperlink" xfId="6777" builtinId="9" hidden="1"/>
    <cellStyle name="Followed Hyperlink" xfId="1557" builtinId="9" hidden="1"/>
    <cellStyle name="Followed Hyperlink" xfId="7699" builtinId="9" hidden="1"/>
    <cellStyle name="Followed Hyperlink" xfId="941" builtinId="9" hidden="1"/>
    <cellStyle name="Followed Hyperlink" xfId="4293" builtinId="9" hidden="1"/>
    <cellStyle name="Followed Hyperlink" xfId="2575" builtinId="9" hidden="1"/>
    <cellStyle name="Followed Hyperlink" xfId="462" builtinId="9" hidden="1"/>
    <cellStyle name="Followed Hyperlink" xfId="6285" builtinId="9" hidden="1"/>
    <cellStyle name="Followed Hyperlink" xfId="6781" builtinId="9" hidden="1"/>
    <cellStyle name="Followed Hyperlink" xfId="1231" builtinId="9" hidden="1"/>
    <cellStyle name="Followed Hyperlink" xfId="170" builtinId="9" hidden="1"/>
    <cellStyle name="Followed Hyperlink" xfId="971" builtinId="9" hidden="1"/>
    <cellStyle name="Followed Hyperlink" xfId="6771" builtinId="9" hidden="1"/>
    <cellStyle name="Followed Hyperlink" xfId="5073" builtinId="9" hidden="1"/>
    <cellStyle name="Followed Hyperlink" xfId="5931" builtinId="9" hidden="1"/>
    <cellStyle name="Followed Hyperlink" xfId="7597" builtinId="9" hidden="1"/>
    <cellStyle name="Followed Hyperlink" xfId="5057" builtinId="9" hidden="1"/>
    <cellStyle name="Followed Hyperlink" xfId="949" builtinId="9" hidden="1"/>
    <cellStyle name="Followed Hyperlink" xfId="4351" builtinId="9" hidden="1"/>
    <cellStyle name="Followed Hyperlink" xfId="5039" builtinId="9" hidden="1"/>
    <cellStyle name="Followed Hyperlink" xfId="2897" builtinId="9" hidden="1"/>
    <cellStyle name="Followed Hyperlink" xfId="2835" builtinId="9" hidden="1"/>
    <cellStyle name="Followed Hyperlink" xfId="7363" builtinId="9" hidden="1"/>
    <cellStyle name="Followed Hyperlink" xfId="6019" builtinId="9" hidden="1"/>
    <cellStyle name="Followed Hyperlink" xfId="3767" builtinId="9" hidden="1"/>
    <cellStyle name="Followed Hyperlink" xfId="2733" builtinId="9" hidden="1"/>
    <cellStyle name="Followed Hyperlink" xfId="2909" builtinId="9" hidden="1"/>
    <cellStyle name="Followed Hyperlink" xfId="6653" builtinId="9" hidden="1"/>
    <cellStyle name="Followed Hyperlink" xfId="3291" builtinId="9" hidden="1"/>
    <cellStyle name="Followed Hyperlink" xfId="1789" builtinId="9" hidden="1"/>
    <cellStyle name="Followed Hyperlink" xfId="6901" builtinId="9" hidden="1"/>
    <cellStyle name="Followed Hyperlink" xfId="3887" builtinId="9" hidden="1"/>
    <cellStyle name="Followed Hyperlink" xfId="7843" builtinId="9" hidden="1"/>
    <cellStyle name="Followed Hyperlink" xfId="7057" builtinId="9" hidden="1"/>
    <cellStyle name="Followed Hyperlink" xfId="3803" builtinId="9" hidden="1"/>
    <cellStyle name="Followed Hyperlink" xfId="6713" builtinId="9" hidden="1"/>
    <cellStyle name="Followed Hyperlink" xfId="3775" builtinId="9" hidden="1"/>
    <cellStyle name="Followed Hyperlink" xfId="2913" builtinId="9" hidden="1"/>
    <cellStyle name="Followed Hyperlink" xfId="4703" builtinId="9" hidden="1"/>
    <cellStyle name="Followed Hyperlink" xfId="1463" builtinId="9" hidden="1"/>
    <cellStyle name="Followed Hyperlink" xfId="1147" builtinId="9" hidden="1"/>
    <cellStyle name="Followed Hyperlink" xfId="6949" builtinId="9" hidden="1"/>
    <cellStyle name="Followed Hyperlink" xfId="7253" builtinId="9" hidden="1"/>
    <cellStyle name="Followed Hyperlink" xfId="3383" builtinId="9" hidden="1"/>
    <cellStyle name="Followed Hyperlink" xfId="4725" builtinId="9" hidden="1"/>
    <cellStyle name="Followed Hyperlink" xfId="6129" builtinId="9" hidden="1"/>
    <cellStyle name="Followed Hyperlink" xfId="1597" builtinId="9" hidden="1"/>
    <cellStyle name="Followed Hyperlink" xfId="7215" builtinId="9" hidden="1"/>
    <cellStyle name="Followed Hyperlink" xfId="2089" builtinId="9" hidden="1"/>
    <cellStyle name="Followed Hyperlink" xfId="7305" builtinId="9" hidden="1"/>
    <cellStyle name="Followed Hyperlink" xfId="6835" builtinId="9" hidden="1"/>
    <cellStyle name="Followed Hyperlink" xfId="7853" builtinId="9" hidden="1"/>
    <cellStyle name="Followed Hyperlink" xfId="1283" builtinId="9" hidden="1"/>
    <cellStyle name="Followed Hyperlink" xfId="5687" builtinId="9" hidden="1"/>
    <cellStyle name="Followed Hyperlink" xfId="7771" builtinId="9" hidden="1"/>
    <cellStyle name="Followed Hyperlink" xfId="4873" builtinId="9" hidden="1"/>
    <cellStyle name="Followed Hyperlink" xfId="3015" builtinId="9" hidden="1"/>
    <cellStyle name="Followed Hyperlink" xfId="769" builtinId="9" hidden="1"/>
    <cellStyle name="Followed Hyperlink" xfId="3481" builtinId="9" hidden="1"/>
    <cellStyle name="Followed Hyperlink" xfId="3787" builtinId="9" hidden="1"/>
    <cellStyle name="Followed Hyperlink" xfId="1189" builtinId="9" hidden="1"/>
    <cellStyle name="Followed Hyperlink" xfId="68" builtinId="9" hidden="1"/>
    <cellStyle name="Followed Hyperlink" xfId="3851" builtinId="9" hidden="1"/>
    <cellStyle name="Followed Hyperlink" xfId="6265" builtinId="9" hidden="1"/>
    <cellStyle name="Followed Hyperlink" xfId="6475" builtinId="9" hidden="1"/>
    <cellStyle name="Followed Hyperlink" xfId="5717" builtinId="9" hidden="1"/>
    <cellStyle name="Followed Hyperlink" xfId="4639" builtinId="9" hidden="1"/>
    <cellStyle name="Followed Hyperlink" xfId="1719" builtinId="9" hidden="1"/>
    <cellStyle name="Followed Hyperlink" xfId="759" builtinId="9" hidden="1"/>
    <cellStyle name="Followed Hyperlink" xfId="6667" builtinId="9" hidden="1"/>
    <cellStyle name="Followed Hyperlink" xfId="3515" builtinId="9" hidden="1"/>
    <cellStyle name="Followed Hyperlink" xfId="2259" builtinId="9" hidden="1"/>
    <cellStyle name="Followed Hyperlink" xfId="873" builtinId="9" hidden="1"/>
    <cellStyle name="Followed Hyperlink" xfId="5573" builtinId="9" hidden="1"/>
    <cellStyle name="Followed Hyperlink" xfId="7065" builtinId="9" hidden="1"/>
    <cellStyle name="Followed Hyperlink" xfId="1831" builtinId="9" hidden="1"/>
    <cellStyle name="Followed Hyperlink" xfId="504" builtinId="9" hidden="1"/>
    <cellStyle name="Followed Hyperlink" xfId="4037" builtinId="9" hidden="1"/>
    <cellStyle name="Followed Hyperlink" xfId="5801" builtinId="9" hidden="1"/>
    <cellStyle name="Followed Hyperlink" xfId="4451" builtinId="9" hidden="1"/>
    <cellStyle name="Followed Hyperlink" xfId="4671" builtinId="9" hidden="1"/>
    <cellStyle name="Followed Hyperlink" xfId="7795" builtinId="9" hidden="1"/>
    <cellStyle name="Followed Hyperlink" xfId="4009" builtinId="9" hidden="1"/>
    <cellStyle name="Followed Hyperlink" xfId="1633" builtinId="9" hidden="1"/>
    <cellStyle name="Followed Hyperlink" xfId="7165" builtinId="9" hidden="1"/>
    <cellStyle name="Followed Hyperlink" xfId="6883" builtinId="9" hidden="1"/>
    <cellStyle name="Followed Hyperlink" xfId="2435" builtinId="9" hidden="1"/>
    <cellStyle name="Followed Hyperlink" xfId="4755" builtinId="9" hidden="1"/>
    <cellStyle name="Followed Hyperlink" xfId="1883" builtinId="9" hidden="1"/>
    <cellStyle name="Followed Hyperlink" xfId="3237" builtinId="9" hidden="1"/>
    <cellStyle name="Followed Hyperlink" xfId="6613" builtinId="9" hidden="1"/>
    <cellStyle name="Followed Hyperlink" xfId="210" builtinId="9" hidden="1"/>
    <cellStyle name="Followed Hyperlink" xfId="2241" builtinId="9" hidden="1"/>
    <cellStyle name="Followed Hyperlink" xfId="6559" builtinId="9" hidden="1"/>
    <cellStyle name="Followed Hyperlink" xfId="228" builtinId="9" hidden="1"/>
    <cellStyle name="Followed Hyperlink" xfId="4841" builtinId="9" hidden="1"/>
    <cellStyle name="Followed Hyperlink" xfId="5771" builtinId="9" hidden="1"/>
    <cellStyle name="Followed Hyperlink" xfId="7587" builtinId="9" hidden="1"/>
    <cellStyle name="Followed Hyperlink" xfId="5643" builtinId="9" hidden="1"/>
    <cellStyle name="Followed Hyperlink" xfId="605" builtinId="9" hidden="1"/>
    <cellStyle name="Followed Hyperlink" xfId="6725" builtinId="9" hidden="1"/>
    <cellStyle name="Followed Hyperlink" xfId="6445" builtinId="9" hidden="1"/>
    <cellStyle name="Followed Hyperlink" xfId="1055" builtinId="9" hidden="1"/>
    <cellStyle name="Followed Hyperlink" xfId="342" builtinId="9" hidden="1"/>
    <cellStyle name="Followed Hyperlink" xfId="4087" builtinId="9" hidden="1"/>
    <cellStyle name="Followed Hyperlink" xfId="314" builtinId="9" hidden="1"/>
    <cellStyle name="Followed Hyperlink" xfId="2277" builtinId="9" hidden="1"/>
    <cellStyle name="Followed Hyperlink" xfId="1249" builtinId="9" hidden="1"/>
    <cellStyle name="Followed Hyperlink" xfId="5061" builtinId="9" hidden="1"/>
    <cellStyle name="Followed Hyperlink" xfId="7393" builtinId="9" hidden="1"/>
    <cellStyle name="Followed Hyperlink" xfId="2405" builtinId="9" hidden="1"/>
    <cellStyle name="Followed Hyperlink" xfId="4845" builtinId="9" hidden="1"/>
    <cellStyle name="Followed Hyperlink" xfId="6367" builtinId="9" hidden="1"/>
    <cellStyle name="Followed Hyperlink" xfId="538" builtinId="9" hidden="1"/>
    <cellStyle name="Followed Hyperlink" xfId="6769" builtinId="9" hidden="1"/>
    <cellStyle name="Followed Hyperlink" xfId="2057" builtinId="9" hidden="1"/>
    <cellStyle name="Followed Hyperlink" xfId="2583" builtinId="9" hidden="1"/>
    <cellStyle name="Followed Hyperlink" xfId="2155" builtinId="9" hidden="1"/>
    <cellStyle name="Followed Hyperlink" xfId="7975" builtinId="9" hidden="1"/>
    <cellStyle name="Followed Hyperlink" xfId="3039" builtinId="9" hidden="1"/>
    <cellStyle name="Followed Hyperlink" xfId="8181" builtinId="9" hidden="1"/>
    <cellStyle name="Followed Hyperlink" xfId="1057" builtinId="9" hidden="1"/>
    <cellStyle name="Followed Hyperlink" xfId="5577" builtinId="9" hidden="1"/>
    <cellStyle name="Followed Hyperlink" xfId="6791" builtinId="9" hidden="1"/>
    <cellStyle name="Followed Hyperlink" xfId="7981" builtinId="9" hidden="1"/>
    <cellStyle name="Followed Hyperlink" xfId="6195" builtinId="9" hidden="1"/>
    <cellStyle name="Followed Hyperlink" xfId="8145" builtinId="9" hidden="1"/>
    <cellStyle name="Followed Hyperlink" xfId="4895" builtinId="9" hidden="1"/>
    <cellStyle name="Followed Hyperlink" xfId="7505" builtinId="9" hidden="1"/>
    <cellStyle name="Followed Hyperlink" xfId="6313" builtinId="9" hidden="1"/>
    <cellStyle name="Followed Hyperlink" xfId="7691" builtinId="9" hidden="1"/>
    <cellStyle name="Followed Hyperlink" xfId="3967" builtinId="9" hidden="1"/>
    <cellStyle name="Followed Hyperlink" xfId="4011" builtinId="9" hidden="1"/>
    <cellStyle name="Followed Hyperlink" xfId="6125" builtinId="9" hidden="1"/>
    <cellStyle name="Followed Hyperlink" xfId="564" builtinId="9" hidden="1"/>
    <cellStyle name="Followed Hyperlink" xfId="1667" builtinId="9" hidden="1"/>
    <cellStyle name="Followed Hyperlink" xfId="761" builtinId="9" hidden="1"/>
    <cellStyle name="Followed Hyperlink" xfId="2823" builtinId="9" hidden="1"/>
    <cellStyle name="Followed Hyperlink" xfId="1415" builtinId="9" hidden="1"/>
    <cellStyle name="Followed Hyperlink" xfId="5285" builtinId="9" hidden="1"/>
    <cellStyle name="Followed Hyperlink" xfId="3147" builtinId="9" hidden="1"/>
    <cellStyle name="Followed Hyperlink" xfId="2045" builtinId="9" hidden="1"/>
    <cellStyle name="Followed Hyperlink" xfId="5915" builtinId="9" hidden="1"/>
    <cellStyle name="Followed Hyperlink" xfId="3689" builtinId="9" hidden="1"/>
    <cellStyle name="Followed Hyperlink" xfId="855" builtinId="9" hidden="1"/>
    <cellStyle name="Followed Hyperlink" xfId="4257" builtinId="9" hidden="1"/>
    <cellStyle name="Followed Hyperlink" xfId="5729" builtinId="9" hidden="1"/>
    <cellStyle name="Followed Hyperlink" xfId="4733" builtinId="9" hidden="1"/>
    <cellStyle name="Followed Hyperlink" xfId="7301" builtinId="9" hidden="1"/>
    <cellStyle name="Followed Hyperlink" xfId="4291" builtinId="9" hidden="1"/>
    <cellStyle name="Followed Hyperlink" xfId="4819" builtinId="9" hidden="1"/>
    <cellStyle name="Followed Hyperlink" xfId="3637" builtinId="9" hidden="1"/>
    <cellStyle name="Followed Hyperlink" xfId="8073" builtinId="9" hidden="1"/>
    <cellStyle name="Followed Hyperlink" xfId="7047" builtinId="9" hidden="1"/>
    <cellStyle name="Followed Hyperlink" xfId="432" builtinId="9" hidden="1"/>
    <cellStyle name="Followed Hyperlink" xfId="7077" builtinId="9" hidden="1"/>
    <cellStyle name="Followed Hyperlink" xfId="2619" builtinId="9" hidden="1"/>
    <cellStyle name="Followed Hyperlink" xfId="5435" builtinId="9" hidden="1"/>
    <cellStyle name="Followed Hyperlink" xfId="6663" builtinId="9" hidden="1"/>
    <cellStyle name="Followed Hyperlink" xfId="7075" builtinId="9" hidden="1"/>
    <cellStyle name="Followed Hyperlink" xfId="1779" builtinId="9" hidden="1"/>
    <cellStyle name="Followed Hyperlink" xfId="6065" builtinId="9" hidden="1"/>
    <cellStyle name="Followed Hyperlink" xfId="6893" builtinId="9" hidden="1"/>
    <cellStyle name="Followed Hyperlink" xfId="6695" builtinId="9" hidden="1"/>
    <cellStyle name="Followed Hyperlink" xfId="837" builtinId="9" hidden="1"/>
    <cellStyle name="Followed Hyperlink" xfId="2213" builtinId="9" hidden="1"/>
    <cellStyle name="Followed Hyperlink" xfId="5315" builtinId="9" hidden="1"/>
    <cellStyle name="Followed Hyperlink" xfId="7575" builtinId="9" hidden="1"/>
    <cellStyle name="Followed Hyperlink" xfId="5143" builtinId="9" hidden="1"/>
    <cellStyle name="Followed Hyperlink" xfId="1865" builtinId="9" hidden="1"/>
    <cellStyle name="Followed Hyperlink" xfId="5697" builtinId="9" hidden="1"/>
    <cellStyle name="Followed Hyperlink" xfId="6005" builtinId="9" hidden="1"/>
    <cellStyle name="Followed Hyperlink" xfId="3715" builtinId="9" hidden="1"/>
    <cellStyle name="Followed Hyperlink" xfId="1689" builtinId="9" hidden="1"/>
    <cellStyle name="Followed Hyperlink" xfId="1917" builtinId="9" hidden="1"/>
    <cellStyle name="Followed Hyperlink" xfId="6127" builtinId="9" hidden="1"/>
    <cellStyle name="Followed Hyperlink" xfId="3493" builtinId="9" hidden="1"/>
    <cellStyle name="Followed Hyperlink" xfId="3553" builtinId="9" hidden="1"/>
    <cellStyle name="Followed Hyperlink" xfId="5011" builtinId="9" hidden="1"/>
    <cellStyle name="Followed Hyperlink" xfId="1875" builtinId="9" hidden="1"/>
    <cellStyle name="Followed Hyperlink" xfId="5899" builtinId="9" hidden="1"/>
    <cellStyle name="Followed Hyperlink" xfId="7029" builtinId="9" hidden="1"/>
    <cellStyle name="Followed Hyperlink" xfId="3517" builtinId="9" hidden="1"/>
    <cellStyle name="Followed Hyperlink" xfId="1027" builtinId="9" hidden="1"/>
    <cellStyle name="Followed Hyperlink" xfId="4085" builtinId="9" hidden="1"/>
    <cellStyle name="Followed Hyperlink" xfId="7745" builtinId="9" hidden="1"/>
    <cellStyle name="Followed Hyperlink" xfId="2253" builtinId="9" hidden="1"/>
    <cellStyle name="Followed Hyperlink" xfId="5897" builtinId="9" hidden="1"/>
    <cellStyle name="Followed Hyperlink" xfId="7501" builtinId="9" hidden="1"/>
    <cellStyle name="Followed Hyperlink" xfId="3327" builtinId="9" hidden="1"/>
    <cellStyle name="Followed Hyperlink" xfId="8169" builtinId="9" hidden="1"/>
    <cellStyle name="Followed Hyperlink" xfId="7091" builtinId="9" hidden="1"/>
    <cellStyle name="Followed Hyperlink" xfId="3249" builtinId="9" hidden="1"/>
    <cellStyle name="Followed Hyperlink" xfId="7777" builtinId="9" hidden="1"/>
    <cellStyle name="Followed Hyperlink" xfId="1341" builtinId="9" hidden="1"/>
    <cellStyle name="Followed Hyperlink" xfId="6261" builtinId="9" hidden="1"/>
    <cellStyle name="Followed Hyperlink" xfId="6843" builtinId="9" hidden="1"/>
    <cellStyle name="Followed Hyperlink" xfId="4823" builtinId="9" hidden="1"/>
    <cellStyle name="Followed Hyperlink" xfId="2041" builtinId="9" hidden="1"/>
    <cellStyle name="Followed Hyperlink" xfId="5759" builtinId="9" hidden="1"/>
    <cellStyle name="Followed Hyperlink" xfId="110" builtinId="9" hidden="1"/>
    <cellStyle name="Followed Hyperlink" xfId="3827" builtinId="9" hidden="1"/>
    <cellStyle name="Followed Hyperlink" xfId="5389" builtinId="9" hidden="1"/>
    <cellStyle name="Followed Hyperlink" xfId="6237" builtinId="9" hidden="1"/>
    <cellStyle name="Followed Hyperlink" xfId="6077" builtinId="9" hidden="1"/>
    <cellStyle name="Followed Hyperlink" xfId="2239" builtinId="9" hidden="1"/>
    <cellStyle name="Followed Hyperlink" xfId="1179" builtinId="9" hidden="1"/>
    <cellStyle name="Followed Hyperlink" xfId="3523" builtinId="9" hidden="1"/>
    <cellStyle name="Followed Hyperlink" xfId="3395" builtinId="9" hidden="1"/>
    <cellStyle name="Followed Hyperlink" xfId="6731" builtinId="9" hidden="1"/>
    <cellStyle name="Followed Hyperlink" xfId="6463" builtinId="9" hidden="1"/>
    <cellStyle name="Followed Hyperlink" xfId="8053" builtinId="9" hidden="1"/>
    <cellStyle name="Followed Hyperlink" xfId="3091" builtinId="9" hidden="1"/>
    <cellStyle name="Followed Hyperlink" xfId="6017" builtinId="9" hidden="1"/>
    <cellStyle name="Followed Hyperlink" xfId="2717" builtinId="9" hidden="1"/>
    <cellStyle name="Followed Hyperlink" xfId="5117" builtinId="9" hidden="1"/>
    <cellStyle name="Followed Hyperlink" xfId="1809" builtinId="9" hidden="1"/>
    <cellStyle name="Followed Hyperlink" xfId="5217" builtinId="9" hidden="1"/>
    <cellStyle name="Followed Hyperlink" xfId="5341" builtinId="9" hidden="1"/>
    <cellStyle name="Followed Hyperlink" xfId="7635" builtinId="9" hidden="1"/>
    <cellStyle name="Followed Hyperlink" xfId="3877" builtinId="9" hidden="1"/>
    <cellStyle name="Followed Hyperlink" xfId="5497" builtinId="9" hidden="1"/>
    <cellStyle name="Followed Hyperlink" xfId="5583" builtinId="9" hidden="1"/>
    <cellStyle name="Followed Hyperlink" xfId="3209" builtinId="9" hidden="1"/>
    <cellStyle name="Followed Hyperlink" xfId="1629" builtinId="9" hidden="1"/>
    <cellStyle name="Followed Hyperlink" xfId="4483" builtinId="9" hidden="1"/>
    <cellStyle name="Followed Hyperlink" xfId="414" builtinId="9" hidden="1"/>
    <cellStyle name="Followed Hyperlink" xfId="5529" builtinId="9" hidden="1"/>
    <cellStyle name="Followed Hyperlink" xfId="3895" builtinId="9" hidden="1"/>
    <cellStyle name="Followed Hyperlink" xfId="5971" builtinId="9" hidden="1"/>
    <cellStyle name="Followed Hyperlink" xfId="8089" builtinId="9" hidden="1"/>
    <cellStyle name="Followed Hyperlink" xfId="6199" builtinId="9" hidden="1"/>
    <cellStyle name="Followed Hyperlink" xfId="2903" builtinId="9" hidden="1"/>
    <cellStyle name="Followed Hyperlink" xfId="1711" builtinId="9" hidden="1"/>
    <cellStyle name="Followed Hyperlink" xfId="5279" builtinId="9" hidden="1"/>
    <cellStyle name="Followed Hyperlink" xfId="5487" builtinId="9" hidden="1"/>
    <cellStyle name="Followed Hyperlink" xfId="7861" builtinId="9" hidden="1"/>
    <cellStyle name="Followed Hyperlink" xfId="3005" builtinId="9" hidden="1"/>
    <cellStyle name="Followed Hyperlink" xfId="4573" builtinId="9" hidden="1"/>
    <cellStyle name="Followed Hyperlink" xfId="4465" builtinId="9" hidden="1"/>
    <cellStyle name="Followed Hyperlink" xfId="5207" builtinId="9" hidden="1"/>
    <cellStyle name="Followed Hyperlink" xfId="4399" builtinId="9" hidden="1"/>
    <cellStyle name="Followed Hyperlink" xfId="6015" builtinId="9" hidden="1"/>
    <cellStyle name="Followed Hyperlink" xfId="3591" builtinId="9" hidden="1"/>
    <cellStyle name="Followed Hyperlink" xfId="4809" builtinId="9" hidden="1"/>
    <cellStyle name="Followed Hyperlink" xfId="2945" builtinId="9" hidden="1"/>
    <cellStyle name="Followed Hyperlink" xfId="4927" builtinId="9" hidden="1"/>
    <cellStyle name="Followed Hyperlink" xfId="2767" builtinId="9" hidden="1"/>
    <cellStyle name="Followed Hyperlink" xfId="3669" builtinId="9" hidden="1"/>
    <cellStyle name="Followed Hyperlink" xfId="5635" builtinId="9" hidden="1"/>
    <cellStyle name="Followed Hyperlink" xfId="7697" builtinId="9" hidden="1"/>
    <cellStyle name="Followed Hyperlink" xfId="5137" builtinId="9" hidden="1"/>
    <cellStyle name="Followed Hyperlink" xfId="6737" builtinId="9" hidden="1"/>
    <cellStyle name="Followed Hyperlink" xfId="1149" builtinId="9" hidden="1"/>
    <cellStyle name="Followed Hyperlink" xfId="5281" builtinId="9" hidden="1"/>
    <cellStyle name="Followed Hyperlink" xfId="1981" builtinId="9" hidden="1"/>
    <cellStyle name="Followed Hyperlink" xfId="384" builtinId="9" hidden="1"/>
    <cellStyle name="Followed Hyperlink" xfId="1935" builtinId="9" hidden="1"/>
    <cellStyle name="Followed Hyperlink" xfId="4379" builtinId="9" hidden="1"/>
    <cellStyle name="Followed Hyperlink" xfId="330" builtinId="9" hidden="1"/>
    <cellStyle name="Followed Hyperlink" xfId="6709" builtinId="9" hidden="1"/>
    <cellStyle name="Followed Hyperlink" xfId="5181" builtinId="9" hidden="1"/>
    <cellStyle name="Followed Hyperlink" xfId="3965" builtinId="9" hidden="1"/>
    <cellStyle name="Followed Hyperlink" xfId="3371" builtinId="9" hidden="1"/>
    <cellStyle name="Followed Hyperlink" xfId="7649" builtinId="9" hidden="1"/>
    <cellStyle name="Followed Hyperlink" xfId="4641" builtinId="9" hidden="1"/>
    <cellStyle name="Followed Hyperlink" xfId="1013" builtinId="9" hidden="1"/>
    <cellStyle name="Followed Hyperlink" xfId="8079" builtinId="9" hidden="1"/>
    <cellStyle name="Followed Hyperlink" xfId="80" builtinId="9" hidden="1"/>
    <cellStyle name="Followed Hyperlink" xfId="7317" builtinId="9" hidden="1"/>
    <cellStyle name="Followed Hyperlink" xfId="6191" builtinId="9" hidden="1"/>
    <cellStyle name="Followed Hyperlink" xfId="6743" builtinId="9" hidden="1"/>
    <cellStyle name="Followed Hyperlink" xfId="3293" builtinId="9" hidden="1"/>
    <cellStyle name="Followed Hyperlink" xfId="26" builtinId="9" hidden="1"/>
    <cellStyle name="Followed Hyperlink" xfId="4445" builtinId="9" hidden="1"/>
    <cellStyle name="Followed Hyperlink" xfId="4657" builtinId="9" hidden="1"/>
    <cellStyle name="Followed Hyperlink" xfId="3535" builtinId="9" hidden="1"/>
    <cellStyle name="Followed Hyperlink" xfId="1421" builtinId="9" hidden="1"/>
    <cellStyle name="Followed Hyperlink" xfId="1571" builtinId="9" hidden="1"/>
    <cellStyle name="Followed Hyperlink" xfId="4213" builtinId="9" hidden="1"/>
    <cellStyle name="Followed Hyperlink" xfId="7887" builtinId="9" hidden="1"/>
    <cellStyle name="Followed Hyperlink" xfId="282" builtinId="9" hidden="1"/>
    <cellStyle name="Followed Hyperlink" xfId="3875" builtinId="9" hidden="1"/>
    <cellStyle name="Followed Hyperlink" xfId="508" builtinId="9" hidden="1"/>
    <cellStyle name="Followed Hyperlink" xfId="448" builtinId="9" hidden="1"/>
    <cellStyle name="Followed Hyperlink" xfId="7985" builtinId="9" hidden="1"/>
    <cellStyle name="Followed Hyperlink" xfId="3227" builtinId="9" hidden="1"/>
    <cellStyle name="Followed Hyperlink" xfId="1139" builtinId="9" hidden="1"/>
    <cellStyle name="Followed Hyperlink" xfId="40" builtinId="9" hidden="1"/>
    <cellStyle name="Followed Hyperlink" xfId="1657" builtinId="9" hidden="1"/>
    <cellStyle name="Followed Hyperlink" xfId="488" builtinId="9" hidden="1"/>
    <cellStyle name="Followed Hyperlink" xfId="3799" builtinId="9" hidden="1"/>
    <cellStyle name="Followed Hyperlink" xfId="2459" builtinId="9" hidden="1"/>
    <cellStyle name="Followed Hyperlink" xfId="324" builtinId="9" hidden="1"/>
    <cellStyle name="Followed Hyperlink" xfId="2595" builtinId="9" hidden="1"/>
    <cellStyle name="Followed Hyperlink" xfId="3587" builtinId="9" hidden="1"/>
    <cellStyle name="Followed Hyperlink" xfId="6277" builtinId="9" hidden="1"/>
    <cellStyle name="Followed Hyperlink" xfId="1375" builtinId="9" hidden="1"/>
    <cellStyle name="Followed Hyperlink" xfId="1801" builtinId="9" hidden="1"/>
    <cellStyle name="Followed Hyperlink" xfId="3841" builtinId="9" hidden="1"/>
    <cellStyle name="Followed Hyperlink" xfId="3103" builtinId="9" hidden="1"/>
    <cellStyle name="Followed Hyperlink" xfId="4269" builtinId="9" hidden="1"/>
    <cellStyle name="Followed Hyperlink" xfId="5833" builtinId="9" hidden="1"/>
    <cellStyle name="Followed Hyperlink" xfId="1399" builtinId="9" hidden="1"/>
    <cellStyle name="Followed Hyperlink" xfId="3703" builtinId="9" hidden="1"/>
    <cellStyle name="Followed Hyperlink" xfId="3467" builtinId="9" hidden="1"/>
    <cellStyle name="Followed Hyperlink" xfId="3665" builtinId="9" hidden="1"/>
    <cellStyle name="Followed Hyperlink" xfId="360" builtinId="9" hidden="1"/>
    <cellStyle name="Followed Hyperlink" xfId="4585" builtinId="9" hidden="1"/>
    <cellStyle name="Followed Hyperlink" xfId="4239" builtinId="9" hidden="1"/>
    <cellStyle name="Followed Hyperlink" xfId="7271" builtinId="9" hidden="1"/>
    <cellStyle name="Followed Hyperlink" xfId="3341" builtinId="9" hidden="1"/>
    <cellStyle name="Followed Hyperlink" xfId="2301" builtinId="9" hidden="1"/>
    <cellStyle name="Followed Hyperlink" xfId="2639" builtinId="9" hidden="1"/>
    <cellStyle name="Followed Hyperlink" xfId="1263" builtinId="9" hidden="1"/>
    <cellStyle name="Followed Hyperlink" xfId="3569" builtinId="9" hidden="1"/>
    <cellStyle name="Followed Hyperlink" xfId="7509" builtinId="9" hidden="1"/>
    <cellStyle name="Followed Hyperlink" xfId="1737" builtinId="9" hidden="1"/>
    <cellStyle name="Followed Hyperlink" xfId="8113" builtinId="9" hidden="1"/>
    <cellStyle name="Followed Hyperlink" xfId="7007" builtinId="9" hidden="1"/>
    <cellStyle name="Followed Hyperlink" xfId="5919" builtinId="9" hidden="1"/>
    <cellStyle name="Followed Hyperlink" xfId="2053" builtinId="9" hidden="1"/>
    <cellStyle name="Followed Hyperlink" xfId="6427" builtinId="9" hidden="1"/>
    <cellStyle name="Followed Hyperlink" xfId="7387" builtinId="9" hidden="1"/>
    <cellStyle name="Followed Hyperlink" xfId="723" builtinId="9" hidden="1"/>
    <cellStyle name="Followed Hyperlink" xfId="1003" builtinId="9" hidden="1"/>
    <cellStyle name="Followed Hyperlink" xfId="7683" builtinId="9" hidden="1"/>
    <cellStyle name="Followed Hyperlink" xfId="7485" builtinId="9" hidden="1"/>
    <cellStyle name="Followed Hyperlink" xfId="7845" builtinId="9" hidden="1"/>
    <cellStyle name="Followed Hyperlink" xfId="6609" builtinId="9" hidden="1"/>
    <cellStyle name="Followed Hyperlink" xfId="1361" builtinId="9" hidden="1"/>
    <cellStyle name="Followed Hyperlink" xfId="4723" builtinId="9" hidden="1"/>
    <cellStyle name="Followed Hyperlink" xfId="5475" builtinId="9" hidden="1"/>
    <cellStyle name="Followed Hyperlink" xfId="2585" builtinId="9" hidden="1"/>
    <cellStyle name="Followed Hyperlink" xfId="2697" builtinId="9" hidden="1"/>
    <cellStyle name="Followed Hyperlink" xfId="3635" builtinId="9" hidden="1"/>
    <cellStyle name="Followed Hyperlink" xfId="885" builtinId="9" hidden="1"/>
    <cellStyle name="Followed Hyperlink" xfId="6145" builtinId="9" hidden="1"/>
    <cellStyle name="Followed Hyperlink" xfId="3945" builtinId="9" hidden="1"/>
    <cellStyle name="Followed Hyperlink" xfId="5887" builtinId="9" hidden="1"/>
    <cellStyle name="Followed Hyperlink" xfId="4279" builtinId="9" hidden="1"/>
    <cellStyle name="Followed Hyperlink" xfId="1387" builtinId="9" hidden="1"/>
    <cellStyle name="Followed Hyperlink" xfId="6063" builtinId="9" hidden="1"/>
    <cellStyle name="Followed Hyperlink" xfId="7161" builtinId="9" hidden="1"/>
    <cellStyle name="Followed Hyperlink" xfId="5351" builtinId="9" hidden="1"/>
    <cellStyle name="Followed Hyperlink" xfId="5699" builtinId="9" hidden="1"/>
    <cellStyle name="Followed Hyperlink" xfId="6303" builtinId="9" hidden="1"/>
    <cellStyle name="Followed Hyperlink" xfId="795" builtinId="9" hidden="1"/>
    <cellStyle name="Followed Hyperlink" xfId="4555" builtinId="9" hidden="1"/>
    <cellStyle name="Followed Hyperlink" xfId="3969" builtinId="9" hidden="1"/>
    <cellStyle name="Followed Hyperlink" xfId="2149" builtinId="9" hidden="1"/>
    <cellStyle name="Followed Hyperlink" xfId="3657" builtinId="9" hidden="1"/>
    <cellStyle name="Followed Hyperlink" xfId="498" builtinId="9" hidden="1"/>
    <cellStyle name="Followed Hyperlink" xfId="7281" builtinId="9" hidden="1"/>
    <cellStyle name="Followed Hyperlink" xfId="3763" builtinId="9" hidden="1"/>
    <cellStyle name="Followed Hyperlink" xfId="737" builtinId="9" hidden="1"/>
    <cellStyle name="Followed Hyperlink" xfId="7825" builtinId="9" hidden="1"/>
    <cellStyle name="Followed Hyperlink" xfId="4529" builtinId="9" hidden="1"/>
    <cellStyle name="Followed Hyperlink" xfId="5535" builtinId="9" hidden="1"/>
    <cellStyle name="Followed Hyperlink" xfId="8157" builtinId="9" hidden="1"/>
    <cellStyle name="Followed Hyperlink" xfId="6323" builtinId="9" hidden="1"/>
    <cellStyle name="Followed Hyperlink" xfId="7793" builtinId="9" hidden="1"/>
    <cellStyle name="Followed Hyperlink" xfId="1803" builtinId="9" hidden="1"/>
    <cellStyle name="Followed Hyperlink" xfId="3275" builtinId="9" hidden="1"/>
    <cellStyle name="Followed Hyperlink" xfId="839" builtinId="9" hidden="1"/>
    <cellStyle name="Followed Hyperlink" xfId="5167" builtinId="9" hidden="1"/>
    <cellStyle name="Followed Hyperlink" xfId="1961" builtinId="9" hidden="1"/>
    <cellStyle name="Followed Hyperlink" xfId="5995" builtinId="9" hidden="1"/>
    <cellStyle name="Followed Hyperlink" xfId="6151" builtinId="9" hidden="1"/>
    <cellStyle name="Followed Hyperlink" xfId="1025" builtinId="9" hidden="1"/>
    <cellStyle name="Followed Hyperlink" xfId="6785" builtinId="9" hidden="1"/>
    <cellStyle name="Followed Hyperlink" xfId="5565" builtinId="9" hidden="1"/>
    <cellStyle name="Followed Hyperlink" xfId="1103" builtinId="9" hidden="1"/>
    <cellStyle name="Followed Hyperlink" xfId="3583" builtinId="9" hidden="1"/>
    <cellStyle name="Followed Hyperlink" xfId="6161" builtinId="9" hidden="1"/>
    <cellStyle name="Followed Hyperlink" xfId="7089" builtinId="9" hidden="1"/>
    <cellStyle name="Followed Hyperlink" xfId="326" builtinId="9" hidden="1"/>
    <cellStyle name="Followed Hyperlink" xfId="7199" builtinId="9" hidden="1"/>
    <cellStyle name="Followed Hyperlink" xfId="7079" builtinId="9" hidden="1"/>
    <cellStyle name="Followed Hyperlink" xfId="2381" builtinId="9" hidden="1"/>
    <cellStyle name="Followed Hyperlink" xfId="6935" builtinId="9" hidden="1"/>
    <cellStyle name="Followed Hyperlink" xfId="2485" builtinId="9" hidden="1"/>
    <cellStyle name="Followed Hyperlink" xfId="7217" builtinId="9" hidden="1"/>
    <cellStyle name="Followed Hyperlink" xfId="5347" builtinId="9" hidden="1"/>
    <cellStyle name="Followed Hyperlink" xfId="280" builtinId="9" hidden="1"/>
    <cellStyle name="Followed Hyperlink" xfId="6921" builtinId="9" hidden="1"/>
    <cellStyle name="Followed Hyperlink" xfId="6189" builtinId="9" hidden="1"/>
    <cellStyle name="Followed Hyperlink" xfId="4569" builtinId="9" hidden="1"/>
    <cellStyle name="Followed Hyperlink" xfId="440" builtinId="9" hidden="1"/>
    <cellStyle name="Followed Hyperlink" xfId="867" builtinId="9" hidden="1"/>
    <cellStyle name="Followed Hyperlink" xfId="6639" builtinId="9" hidden="1"/>
    <cellStyle name="Followed Hyperlink" xfId="6997" builtinId="9" hidden="1"/>
    <cellStyle name="Followed Hyperlink" xfId="5727" builtinId="9" hidden="1"/>
    <cellStyle name="Followed Hyperlink" xfId="5015" builtinId="9" hidden="1"/>
    <cellStyle name="Followed Hyperlink" xfId="3219" builtinId="9" hidden="1"/>
    <cellStyle name="Followed Hyperlink" xfId="1199" builtinId="9" hidden="1"/>
    <cellStyle name="Followed Hyperlink" xfId="4857" builtinId="9" hidden="1"/>
    <cellStyle name="Followed Hyperlink" xfId="1805" builtinId="9" hidden="1"/>
    <cellStyle name="Followed Hyperlink" xfId="2545" builtinId="9" hidden="1"/>
    <cellStyle name="Followed Hyperlink" xfId="2117" builtinId="9" hidden="1"/>
    <cellStyle name="Followed Hyperlink" xfId="7571" builtinId="9" hidden="1"/>
    <cellStyle name="Followed Hyperlink" xfId="5963" builtinId="9" hidden="1"/>
    <cellStyle name="Followed Hyperlink" xfId="859" builtinId="9" hidden="1"/>
    <cellStyle name="Followed Hyperlink" xfId="6755" builtinId="9" hidden="1"/>
    <cellStyle name="Followed Hyperlink" xfId="6099" builtinId="9" hidden="1"/>
    <cellStyle name="Followed Hyperlink" xfId="7991" builtinId="9" hidden="1"/>
    <cellStyle name="Followed Hyperlink" xfId="82" builtinId="9" hidden="1"/>
    <cellStyle name="Followed Hyperlink" xfId="5679" builtinId="9" hidden="1"/>
    <cellStyle name="Followed Hyperlink" xfId="290" builtinId="9" hidden="1"/>
    <cellStyle name="Followed Hyperlink" xfId="7459" builtinId="9" hidden="1"/>
    <cellStyle name="Followed Hyperlink" xfId="4041" builtinId="9" hidden="1"/>
    <cellStyle name="Followed Hyperlink" xfId="4131" builtinId="9" hidden="1"/>
    <cellStyle name="Followed Hyperlink" xfId="671" builtinId="9" hidden="1"/>
    <cellStyle name="Followed Hyperlink" xfId="1201" builtinId="9" hidden="1"/>
    <cellStyle name="Followed Hyperlink" xfId="3723" builtinId="9" hidden="1"/>
    <cellStyle name="Followed Hyperlink" xfId="2313" builtinId="9" hidden="1"/>
    <cellStyle name="Followed Hyperlink" xfId="7313" builtinId="9" hidden="1"/>
    <cellStyle name="Followed Hyperlink" xfId="4413" builtinId="9" hidden="1"/>
    <cellStyle name="Followed Hyperlink" xfId="7109" builtinId="9" hidden="1"/>
    <cellStyle name="Followed Hyperlink" xfId="7497" builtinId="9" hidden="1"/>
    <cellStyle name="Followed Hyperlink" xfId="2987" builtinId="9" hidden="1"/>
    <cellStyle name="Followed Hyperlink" xfId="3917" builtinId="9" hidden="1"/>
    <cellStyle name="Followed Hyperlink" xfId="6301" builtinId="9" hidden="1"/>
    <cellStyle name="Followed Hyperlink" xfId="3279" builtinId="9" hidden="1"/>
    <cellStyle name="Followed Hyperlink" xfId="7441" builtinId="9" hidden="1"/>
    <cellStyle name="Followed Hyperlink" xfId="6655" builtinId="9" hidden="1"/>
    <cellStyle name="Followed Hyperlink" xfId="6259" builtinId="9" hidden="1"/>
    <cellStyle name="Followed Hyperlink" xfId="5521" builtinId="9" hidden="1"/>
    <cellStyle name="Followed Hyperlink" xfId="4683" builtinId="9" hidden="1"/>
    <cellStyle name="Followed Hyperlink" xfId="550" builtinId="9" hidden="1"/>
    <cellStyle name="Followed Hyperlink" xfId="6599" builtinId="9" hidden="1"/>
    <cellStyle name="Followed Hyperlink" xfId="6603" builtinId="9" hidden="1"/>
    <cellStyle name="Followed Hyperlink" xfId="7355" builtinId="9" hidden="1"/>
    <cellStyle name="Followed Hyperlink" xfId="6087" builtinId="9" hidden="1"/>
    <cellStyle name="Followed Hyperlink" xfId="2427" builtinId="9" hidden="1"/>
    <cellStyle name="Followed Hyperlink" xfId="1161" builtinId="9" hidden="1"/>
    <cellStyle name="Followed Hyperlink" xfId="4163" builtinId="9" hidden="1"/>
    <cellStyle name="Followed Hyperlink" xfId="3609" builtinId="9" hidden="1"/>
    <cellStyle name="Followed Hyperlink" xfId="3721" builtinId="9" hidden="1"/>
    <cellStyle name="Followed Hyperlink" xfId="1749" builtinId="9" hidden="1"/>
    <cellStyle name="Followed Hyperlink" xfId="2669" builtinId="9" hidden="1"/>
    <cellStyle name="Followed Hyperlink" xfId="3759" builtinId="9" hidden="1"/>
    <cellStyle name="Followed Hyperlink" xfId="5607" builtinId="9" hidden="1"/>
    <cellStyle name="Followed Hyperlink" xfId="7847" builtinId="9" hidden="1"/>
    <cellStyle name="Followed Hyperlink" xfId="4561" builtinId="9" hidden="1"/>
    <cellStyle name="Followed Hyperlink" xfId="4711" builtinId="9" hidden="1"/>
    <cellStyle name="Followed Hyperlink" xfId="3885" builtinId="9" hidden="1"/>
    <cellStyle name="Followed Hyperlink" xfId="3307" builtinId="9" hidden="1"/>
    <cellStyle name="Followed Hyperlink" xfId="1933" builtinId="9" hidden="1"/>
    <cellStyle name="Followed Hyperlink" xfId="392" builtinId="9" hidden="1"/>
    <cellStyle name="Followed Hyperlink" xfId="3407" builtinId="9" hidden="1"/>
    <cellStyle name="Followed Hyperlink" xfId="6003" builtinId="9" hidden="1"/>
    <cellStyle name="Followed Hyperlink" xfId="3361" builtinId="9" hidden="1"/>
    <cellStyle name="Followed Hyperlink" xfId="3869" builtinId="9" hidden="1"/>
    <cellStyle name="Followed Hyperlink" xfId="3521" builtinId="9" hidden="1"/>
    <cellStyle name="Followed Hyperlink" xfId="6757" builtinId="9" hidden="1"/>
    <cellStyle name="Followed Hyperlink" xfId="6293" builtinId="9" hidden="1"/>
    <cellStyle name="Followed Hyperlink" xfId="2367" builtinId="9" hidden="1"/>
    <cellStyle name="Followed Hyperlink" xfId="7929" builtinId="9" hidden="1"/>
    <cellStyle name="Followed Hyperlink" xfId="4669" builtinId="9" hidden="1"/>
    <cellStyle name="Followed Hyperlink" xfId="1131" builtinId="9" hidden="1"/>
    <cellStyle name="Followed Hyperlink" xfId="4477" builtinId="9" hidden="1"/>
    <cellStyle name="Followed Hyperlink" xfId="4117" builtinId="9" hidden="1"/>
    <cellStyle name="Followed Hyperlink" xfId="6531" builtinId="9" hidden="1"/>
    <cellStyle name="Followed Hyperlink" xfId="5939" builtinId="9" hidden="1"/>
    <cellStyle name="Followed Hyperlink" xfId="4973" builtinId="9" hidden="1"/>
    <cellStyle name="Followed Hyperlink" xfId="34" builtinId="9" hidden="1"/>
    <cellStyle name="Followed Hyperlink" xfId="6959" builtinId="9" hidden="1"/>
    <cellStyle name="Followed Hyperlink" xfId="2375" builtinId="9" hidden="1"/>
    <cellStyle name="Followed Hyperlink" xfId="344" builtinId="9" hidden="1"/>
    <cellStyle name="Followed Hyperlink" xfId="450" builtinId="9" hidden="1"/>
    <cellStyle name="Followed Hyperlink" xfId="3463" builtinId="9" hidden="1"/>
    <cellStyle name="Followed Hyperlink" xfId="3419" builtinId="9" hidden="1"/>
    <cellStyle name="Followed Hyperlink" xfId="5083" builtinId="9" hidden="1"/>
    <cellStyle name="Followed Hyperlink" xfId="5587" builtinId="9" hidden="1"/>
    <cellStyle name="Followed Hyperlink" xfId="6213" builtinId="9" hidden="1"/>
    <cellStyle name="Followed Hyperlink" xfId="2719" builtinId="9" hidden="1"/>
    <cellStyle name="Followed Hyperlink" xfId="3397" builtinId="9" hidden="1"/>
    <cellStyle name="Followed Hyperlink" xfId="580" builtinId="9" hidden="1"/>
    <cellStyle name="Followed Hyperlink" xfId="5671" builtinId="9" hidden="1"/>
    <cellStyle name="Followed Hyperlink" xfId="4075" builtinId="9" hidden="1"/>
    <cellStyle name="Followed Hyperlink" xfId="6659" builtinId="9" hidden="1"/>
    <cellStyle name="Followed Hyperlink" xfId="623" builtinId="9" hidden="1"/>
    <cellStyle name="Followed Hyperlink" xfId="4869" builtinId="9" hidden="1"/>
    <cellStyle name="Followed Hyperlink" xfId="1443" builtinId="9" hidden="1"/>
    <cellStyle name="Followed Hyperlink" xfId="4469" builtinId="9" hidden="1"/>
    <cellStyle name="Followed Hyperlink" xfId="595" builtinId="9" hidden="1"/>
    <cellStyle name="Followed Hyperlink" xfId="258" builtinId="9" hidden="1"/>
    <cellStyle name="Followed Hyperlink" xfId="2779" builtinId="9" hidden="1"/>
    <cellStyle name="Followed Hyperlink" xfId="4317" builtinId="9" hidden="1"/>
    <cellStyle name="Followed Hyperlink" xfId="7467" builtinId="9" hidden="1"/>
    <cellStyle name="Followed Hyperlink" xfId="4763" builtinId="9" hidden="1"/>
    <cellStyle name="Followed Hyperlink" xfId="4527" builtinId="9" hidden="1"/>
    <cellStyle name="Followed Hyperlink" xfId="2283" builtinId="9" hidden="1"/>
    <cellStyle name="Followed Hyperlink" xfId="3319" builtinId="9" hidden="1"/>
    <cellStyle name="Followed Hyperlink" xfId="5817" builtinId="9" hidden="1"/>
    <cellStyle name="Followed Hyperlink" xfId="2515" builtinId="9" hidden="1"/>
    <cellStyle name="Followed Hyperlink" xfId="2221" builtinId="9" hidden="1"/>
    <cellStyle name="Followed Hyperlink" xfId="1373" builtinId="9" hidden="1"/>
    <cellStyle name="Followed Hyperlink" xfId="3855" builtinId="9" hidden="1"/>
    <cellStyle name="Followed Hyperlink" xfId="4047" builtinId="9" hidden="1"/>
    <cellStyle name="Followed Hyperlink" xfId="5509" builtinId="9" hidden="1"/>
    <cellStyle name="Followed Hyperlink" xfId="6509" builtinId="9" hidden="1"/>
    <cellStyle name="Followed Hyperlink" xfId="5473" builtinId="9" hidden="1"/>
    <cellStyle name="Followed Hyperlink" xfId="5089" builtinId="9" hidden="1"/>
    <cellStyle name="Followed Hyperlink" xfId="6227" builtinId="9" hidden="1"/>
    <cellStyle name="Followed Hyperlink" xfId="6455" builtinId="9" hidden="1"/>
    <cellStyle name="Followed Hyperlink" xfId="4889" builtinId="9" hidden="1"/>
    <cellStyle name="Followed Hyperlink" xfId="1591" builtinId="9" hidden="1"/>
    <cellStyle name="Followed Hyperlink" xfId="6279" builtinId="9" hidden="1"/>
    <cellStyle name="Followed Hyperlink" xfId="5691" builtinId="9" hidden="1"/>
    <cellStyle name="Followed Hyperlink" xfId="8097" builtinId="9" hidden="1"/>
    <cellStyle name="Followed Hyperlink" xfId="2199" builtinId="9" hidden="1"/>
    <cellStyle name="Followed Hyperlink" xfId="8041" builtinId="9" hidden="1"/>
    <cellStyle name="Followed Hyperlink" xfId="7637" builtinId="9" hidden="1"/>
    <cellStyle name="Followed Hyperlink" xfId="3783" builtinId="9" hidden="1"/>
    <cellStyle name="Followed Hyperlink" xfId="6627" builtinId="9" hidden="1"/>
    <cellStyle name="Followed Hyperlink" xfId="2469" builtinId="9" hidden="1"/>
    <cellStyle name="Followed Hyperlink" xfId="5611" builtinId="9" hidden="1"/>
    <cellStyle name="Followed Hyperlink" xfId="657" builtinId="9" hidden="1"/>
    <cellStyle name="Followed Hyperlink" xfId="4591" builtinId="9" hidden="1"/>
    <cellStyle name="Followed Hyperlink" xfId="2983" builtinId="9" hidden="1"/>
    <cellStyle name="Followed Hyperlink" xfId="7103" builtinId="9" hidden="1"/>
    <cellStyle name="Followed Hyperlink" xfId="1713" builtinId="9" hidden="1"/>
    <cellStyle name="Followed Hyperlink" xfId="6817" builtinId="9" hidden="1"/>
    <cellStyle name="Followed Hyperlink" xfId="2531" builtinId="9" hidden="1"/>
    <cellStyle name="Followed Hyperlink" xfId="4633" builtinId="9" hidden="1"/>
    <cellStyle name="Followed Hyperlink" xfId="3581" builtinId="9" hidden="1"/>
    <cellStyle name="Followed Hyperlink" xfId="3625" builtinId="9" hidden="1"/>
    <cellStyle name="Followed Hyperlink" xfId="3159" builtinId="9" hidden="1"/>
    <cellStyle name="Followed Hyperlink" xfId="5837" builtinId="9" hidden="1"/>
    <cellStyle name="Followed Hyperlink" xfId="2111" builtinId="9" hidden="1"/>
    <cellStyle name="Followed Hyperlink" xfId="783" builtinId="9" hidden="1"/>
    <cellStyle name="Followed Hyperlink" xfId="2103" builtinId="9" hidden="1"/>
    <cellStyle name="Followed Hyperlink" xfId="1157" builtinId="9" hidden="1"/>
    <cellStyle name="Followed Hyperlink" xfId="7219" builtinId="9" hidden="1"/>
    <cellStyle name="Followed Hyperlink" xfId="510" builtinId="9" hidden="1"/>
    <cellStyle name="Followed Hyperlink" xfId="6493" builtinId="9" hidden="1"/>
    <cellStyle name="Followed Hyperlink" xfId="2543" builtinId="9" hidden="1"/>
    <cellStyle name="Followed Hyperlink" xfId="2743" builtinId="9" hidden="1"/>
    <cellStyle name="Followed Hyperlink" xfId="2673" builtinId="9" hidden="1"/>
    <cellStyle name="Followed Hyperlink" xfId="7055" builtinId="9" hidden="1"/>
    <cellStyle name="Followed Hyperlink" xfId="6683" builtinId="9" hidden="1"/>
    <cellStyle name="Followed Hyperlink" xfId="378" builtinId="9" hidden="1"/>
    <cellStyle name="Followed Hyperlink" xfId="4831" builtinId="9" hidden="1"/>
    <cellStyle name="Followed Hyperlink" xfId="1051" builtinId="9" hidden="1"/>
    <cellStyle name="Followed Hyperlink" xfId="3311" builtinId="9" hidden="1"/>
    <cellStyle name="Followed Hyperlink" xfId="6767" builtinId="9" hidden="1"/>
    <cellStyle name="Followed Hyperlink" xfId="4367" builtinId="9" hidden="1"/>
    <cellStyle name="Followed Hyperlink" xfId="434" builtinId="9" hidden="1"/>
    <cellStyle name="Followed Hyperlink" xfId="5375" builtinId="9" hidden="1"/>
    <cellStyle name="Followed Hyperlink" xfId="2887" builtinId="9" hidden="1"/>
    <cellStyle name="Followed Hyperlink" xfId="5909" builtinId="9" hidden="1"/>
    <cellStyle name="Followed Hyperlink" xfId="4097" builtinId="9" hidden="1"/>
    <cellStyle name="Followed Hyperlink" xfId="4435" builtinId="9" hidden="1"/>
    <cellStyle name="Followed Hyperlink" xfId="8105" builtinId="9" hidden="1"/>
    <cellStyle name="Followed Hyperlink" xfId="2051" builtinId="9" hidden="1"/>
    <cellStyle name="Followed Hyperlink" xfId="3633" builtinId="9" hidden="1"/>
    <cellStyle name="Followed Hyperlink" xfId="4161" builtinId="9" hidden="1"/>
    <cellStyle name="Followed Hyperlink" xfId="294" builtinId="9" hidden="1"/>
    <cellStyle name="Followed Hyperlink" xfId="5147" builtinId="9" hidden="1"/>
    <cellStyle name="Followed Hyperlink" xfId="7309" builtinId="9" hidden="1"/>
    <cellStyle name="Followed Hyperlink" xfId="1011" builtinId="9" hidden="1"/>
    <cellStyle name="Followed Hyperlink" xfId="611" builtinId="9" hidden="1"/>
    <cellStyle name="Followed Hyperlink" xfId="3613" builtinId="9" hidden="1"/>
    <cellStyle name="Followed Hyperlink" xfId="4593" builtinId="9" hidden="1"/>
    <cellStyle name="Followed Hyperlink" xfId="7925" builtinId="9" hidden="1"/>
    <cellStyle name="Followed Hyperlink" xfId="2395" builtinId="9" hidden="1"/>
    <cellStyle name="Followed Hyperlink" xfId="3401" builtinId="9" hidden="1"/>
    <cellStyle name="Followed Hyperlink" xfId="2511" builtinId="9" hidden="1"/>
    <cellStyle name="Followed Hyperlink" xfId="7829" builtinId="9" hidden="1"/>
    <cellStyle name="Followed Hyperlink" xfId="6751" builtinId="9" hidden="1"/>
    <cellStyle name="Followed Hyperlink" xfId="3055" builtinId="9" hidden="1"/>
    <cellStyle name="Followed Hyperlink" xfId="2227" builtinId="9" hidden="1"/>
    <cellStyle name="Followed Hyperlink" xfId="2915" builtinId="9" hidden="1"/>
    <cellStyle name="Followed Hyperlink" xfId="2099" builtinId="9" hidden="1"/>
    <cellStyle name="Followed Hyperlink" xfId="1243" builtinId="9" hidden="1"/>
    <cellStyle name="Followed Hyperlink" xfId="3791" builtinId="9" hidden="1"/>
    <cellStyle name="Followed Hyperlink" xfId="847" builtinId="9" hidden="1"/>
    <cellStyle name="Followed Hyperlink" xfId="1751" builtinId="9" hidden="1"/>
    <cellStyle name="Followed Hyperlink" xfId="4701" builtinId="9" hidden="1"/>
    <cellStyle name="Followed Hyperlink" xfId="2317" builtinId="9" hidden="1"/>
    <cellStyle name="Followed Hyperlink" xfId="7959" builtinId="9" hidden="1"/>
    <cellStyle name="Followed Hyperlink" xfId="1205" builtinId="9" hidden="1"/>
    <cellStyle name="Followed Hyperlink" xfId="4531" builtinId="9" hidden="1"/>
    <cellStyle name="Followed Hyperlink" xfId="6685" builtinId="9" hidden="1"/>
    <cellStyle name="Followed Hyperlink" xfId="1949" builtinId="9" hidden="1"/>
    <cellStyle name="Followed Hyperlink" xfId="6311" builtinId="9" hidden="1"/>
    <cellStyle name="Followed Hyperlink" xfId="3747" builtinId="9" hidden="1"/>
    <cellStyle name="Followed Hyperlink" xfId="5183" builtinId="9" hidden="1"/>
    <cellStyle name="Followed Hyperlink" xfId="5059" builtinId="9" hidden="1"/>
    <cellStyle name="Followed Hyperlink" xfId="1615" builtinId="9" hidden="1"/>
    <cellStyle name="Followed Hyperlink" xfId="88" builtinId="9" hidden="1"/>
    <cellStyle name="Followed Hyperlink" xfId="1473" builtinId="9" hidden="1"/>
    <cellStyle name="Followed Hyperlink" xfId="3145" builtinId="9" hidden="1"/>
    <cellStyle name="Followed Hyperlink" xfId="891" builtinId="9" hidden="1"/>
    <cellStyle name="Followed Hyperlink" xfId="1129" builtinId="9" hidden="1"/>
    <cellStyle name="Followed Hyperlink" xfId="3949" builtinId="9" hidden="1"/>
    <cellStyle name="Followed Hyperlink" xfId="5047" builtinId="9" hidden="1"/>
    <cellStyle name="Followed Hyperlink" xfId="542" builtinId="9" hidden="1"/>
    <cellStyle name="Followed Hyperlink" xfId="5199" builtinId="9" hidden="1"/>
    <cellStyle name="Followed Hyperlink" xfId="5323" builtinId="9" hidden="1"/>
    <cellStyle name="Followed Hyperlink" xfId="3961" builtinId="9" hidden="1"/>
    <cellStyle name="Followed Hyperlink" xfId="6905" builtinId="9" hidden="1"/>
    <cellStyle name="Followed Hyperlink" xfId="4929" builtinId="9" hidden="1"/>
    <cellStyle name="Followed Hyperlink" xfId="6511" builtinId="9" hidden="1"/>
    <cellStyle name="Followed Hyperlink" xfId="5197" builtinId="9" hidden="1"/>
    <cellStyle name="Followed Hyperlink" xfId="5159" builtinId="9" hidden="1"/>
    <cellStyle name="Followed Hyperlink" xfId="7605" builtinId="9" hidden="1"/>
    <cellStyle name="Followed Hyperlink" xfId="4635" builtinId="9" hidden="1"/>
    <cellStyle name="Followed Hyperlink" xfId="5457" builtinId="9" hidden="1"/>
    <cellStyle name="Followed Hyperlink" xfId="6619" builtinId="9" hidden="1"/>
    <cellStyle name="Followed Hyperlink" xfId="1521" builtinId="9" hidden="1"/>
    <cellStyle name="Followed Hyperlink" xfId="2037" builtinId="9" hidden="1"/>
    <cellStyle name="Followed Hyperlink" xfId="4697" builtinId="9" hidden="1"/>
    <cellStyle name="Followed Hyperlink" xfId="697" builtinId="9" hidden="1"/>
    <cellStyle name="Followed Hyperlink" xfId="7543" builtinId="9" hidden="1"/>
    <cellStyle name="Followed Hyperlink" xfId="741" builtinId="9" hidden="1"/>
    <cellStyle name="Followed Hyperlink" xfId="476" builtinId="9" hidden="1"/>
    <cellStyle name="Followed Hyperlink" xfId="5703" builtinId="9" hidden="1"/>
    <cellStyle name="Followed Hyperlink" xfId="1715" builtinId="9" hidden="1"/>
    <cellStyle name="Followed Hyperlink" xfId="7913" builtinId="9" hidden="1"/>
    <cellStyle name="Followed Hyperlink" xfId="8067" builtinId="9" hidden="1"/>
    <cellStyle name="Followed Hyperlink" xfId="3023" builtinId="9" hidden="1"/>
    <cellStyle name="Followed Hyperlink" xfId="3139" builtinId="9" hidden="1"/>
    <cellStyle name="Followed Hyperlink" xfId="5907" builtinId="9" hidden="1"/>
    <cellStyle name="Followed Hyperlink" xfId="2899" builtinId="9" hidden="1"/>
    <cellStyle name="Followed Hyperlink" xfId="578" builtinId="9" hidden="1"/>
    <cellStyle name="Followed Hyperlink" xfId="7619" builtinId="9" hidden="1"/>
    <cellStyle name="Followed Hyperlink" xfId="899" builtinId="9" hidden="1"/>
    <cellStyle name="Followed Hyperlink" xfId="4659" builtinId="9" hidden="1"/>
    <cellStyle name="Followed Hyperlink" xfId="5751" builtinId="9" hidden="1"/>
    <cellStyle name="Followed Hyperlink" xfId="1247" builtinId="9" hidden="1"/>
    <cellStyle name="Followed Hyperlink" xfId="3679" builtinId="9" hidden="1"/>
    <cellStyle name="Followed Hyperlink" xfId="5067" builtinId="9" hidden="1"/>
    <cellStyle name="Followed Hyperlink" xfId="6845" builtinId="9" hidden="1"/>
    <cellStyle name="Followed Hyperlink" xfId="1579" builtinId="9" hidden="1"/>
    <cellStyle name="Followed Hyperlink" xfId="7017" builtinId="9" hidden="1"/>
    <cellStyle name="Followed Hyperlink" xfId="4589" builtinId="9" hidden="1"/>
    <cellStyle name="Followed Hyperlink" xfId="4265" builtinId="9" hidden="1"/>
    <cellStyle name="Followed Hyperlink" xfId="2069" builtinId="9" hidden="1"/>
    <cellStyle name="Followed Hyperlink" xfId="6699" builtinId="9" hidden="1"/>
    <cellStyle name="Followed Hyperlink" xfId="7951" builtinId="9" hidden="1"/>
    <cellStyle name="Followed Hyperlink" xfId="871" builtinId="9" hidden="1"/>
    <cellStyle name="Followed Hyperlink" xfId="2293" builtinId="9" hidden="1"/>
    <cellStyle name="Followed Hyperlink" xfId="6501" builtinId="9" hidden="1"/>
    <cellStyle name="Followed Hyperlink" xfId="5705" builtinId="9" hidden="1"/>
    <cellStyle name="Followed Hyperlink" xfId="4909" builtinId="9" hidden="1"/>
    <cellStyle name="Followed Hyperlink" xfId="402" builtinId="9" hidden="1"/>
    <cellStyle name="Followed Hyperlink" xfId="3317" builtinId="9" hidden="1"/>
    <cellStyle name="Followed Hyperlink" xfId="6027" builtinId="9" hidden="1"/>
    <cellStyle name="Followed Hyperlink" xfId="4651" builtinId="9" hidden="1"/>
    <cellStyle name="Followed Hyperlink" xfId="4737" builtinId="9" hidden="1"/>
    <cellStyle name="Followed Hyperlink" xfId="1807" builtinId="9" hidden="1"/>
    <cellStyle name="Followed Hyperlink" xfId="2843" builtinId="9" hidden="1"/>
    <cellStyle name="Followed Hyperlink" xfId="416" builtinId="9" hidden="1"/>
    <cellStyle name="Followed Hyperlink" xfId="256" builtinId="9" hidden="1"/>
    <cellStyle name="Followed Hyperlink" xfId="2921" builtinId="9" hidden="1"/>
    <cellStyle name="Followed Hyperlink" xfId="1479" builtinId="9" hidden="1"/>
    <cellStyle name="Followed Hyperlink" xfId="4203" builtinId="9" hidden="1"/>
    <cellStyle name="Followed Hyperlink" xfId="2819" builtinId="9" hidden="1"/>
    <cellStyle name="Followed Hyperlink" xfId="7789" builtinId="9" hidden="1"/>
    <cellStyle name="Followed Hyperlink" xfId="7811" builtinId="9" hidden="1"/>
    <cellStyle name="Followed Hyperlink" xfId="7141" builtinId="9" hidden="1"/>
    <cellStyle name="Followed Hyperlink" xfId="3277" builtinId="9" hidden="1"/>
    <cellStyle name="Followed Hyperlink" xfId="2285" builtinId="9" hidden="1"/>
    <cellStyle name="Followed Hyperlink" xfId="2547" builtinId="9" hidden="1"/>
    <cellStyle name="Followed Hyperlink" xfId="3223" builtinId="9" hidden="1"/>
    <cellStyle name="Followed Hyperlink" xfId="4707" builtinId="9" hidden="1"/>
    <cellStyle name="Followed Hyperlink" xfId="2629" builtinId="9" hidden="1"/>
    <cellStyle name="Followed Hyperlink" xfId="238" builtinId="9" hidden="1"/>
    <cellStyle name="Followed Hyperlink" xfId="6185" builtinId="9" hidden="1"/>
    <cellStyle name="Followed Hyperlink" xfId="412" builtinId="9" hidden="1"/>
    <cellStyle name="Followed Hyperlink" xfId="7423" builtinId="9" hidden="1"/>
    <cellStyle name="Followed Hyperlink" xfId="775" builtinId="9" hidden="1"/>
    <cellStyle name="Followed Hyperlink" xfId="2559" builtinId="9" hidden="1"/>
    <cellStyle name="Followed Hyperlink" xfId="3123" builtinId="9" hidden="1"/>
    <cellStyle name="Followed Hyperlink" xfId="4817" builtinId="9" hidden="1"/>
    <cellStyle name="Followed Hyperlink" xfId="7557" builtinId="9" hidden="1"/>
    <cellStyle name="Followed Hyperlink" xfId="7001" builtinId="9" hidden="1"/>
    <cellStyle name="Followed Hyperlink" xfId="843" builtinId="9" hidden="1"/>
    <cellStyle name="Followed Hyperlink" xfId="1863" builtinId="9" hidden="1"/>
    <cellStyle name="Followed Hyperlink" xfId="1017" builtinId="9" hidden="1"/>
    <cellStyle name="Followed Hyperlink" xfId="1081" builtinId="9" hidden="1"/>
    <cellStyle name="Followed Hyperlink" xfId="3343" builtinId="9" hidden="1"/>
    <cellStyle name="Followed Hyperlink" xfId="1223" builtinId="9" hidden="1"/>
    <cellStyle name="Followed Hyperlink" xfId="1165" builtinId="9" hidden="1"/>
    <cellStyle name="Followed Hyperlink" xfId="5863" builtinId="9" hidden="1"/>
    <cellStyle name="Followed Hyperlink" xfId="272" builtinId="9" hidden="1"/>
    <cellStyle name="Followed Hyperlink" xfId="4505" builtinId="9" hidden="1"/>
    <cellStyle name="Followed Hyperlink" xfId="114" builtinId="9" hidden="1"/>
    <cellStyle name="Followed Hyperlink" xfId="6343" builtinId="9" hidden="1"/>
    <cellStyle name="Followed Hyperlink" xfId="4107" builtinId="9" hidden="1"/>
    <cellStyle name="Followed Hyperlink" xfId="6111" builtinId="9" hidden="1"/>
    <cellStyle name="Followed Hyperlink" xfId="1411" builtinId="9" hidden="1"/>
    <cellStyle name="Followed Hyperlink" xfId="184" builtinId="9" hidden="1"/>
    <cellStyle name="Followed Hyperlink" xfId="3351" builtinId="9" hidden="1"/>
    <cellStyle name="Followed Hyperlink" xfId="492" builtinId="9" hidden="1"/>
    <cellStyle name="Followed Hyperlink" xfId="156" builtinId="9" hidden="1"/>
    <cellStyle name="Followed Hyperlink" xfId="3495" builtinId="9" hidden="1"/>
    <cellStyle name="Followed Hyperlink" xfId="1339" builtinId="9" hidden="1"/>
    <cellStyle name="Followed Hyperlink" xfId="4913" builtinId="9" hidden="1"/>
    <cellStyle name="Followed Hyperlink" xfId="3577" builtinId="9" hidden="1"/>
    <cellStyle name="Followed Hyperlink" xfId="1019" builtinId="9" hidden="1"/>
    <cellStyle name="Followed Hyperlink" xfId="1023" builtinId="9" hidden="1"/>
    <cellStyle name="Followed Hyperlink" xfId="1547" builtinId="9" hidden="1"/>
    <cellStyle name="Followed Hyperlink" xfId="6369" builtinId="9" hidden="1"/>
    <cellStyle name="Followed Hyperlink" xfId="1233" builtinId="9" hidden="1"/>
    <cellStyle name="Followed Hyperlink" xfId="7303" builtinId="9" hidden="1"/>
    <cellStyle name="Followed Hyperlink" xfId="1459" builtinId="9" hidden="1"/>
    <cellStyle name="Followed Hyperlink" xfId="7831" builtinId="9" hidden="1"/>
    <cellStyle name="Followed Hyperlink" xfId="6925" builtinId="9" hidden="1"/>
    <cellStyle name="Followed Hyperlink" xfId="1859" builtinId="9" hidden="1"/>
    <cellStyle name="Followed Hyperlink" xfId="4139" builtinId="9" hidden="1"/>
    <cellStyle name="Followed Hyperlink" xfId="4111" builtinId="9" hidden="1"/>
    <cellStyle name="Followed Hyperlink" xfId="3107" builtinId="9" hidden="1"/>
    <cellStyle name="Followed Hyperlink" xfId="5715" builtinId="9" hidden="1"/>
    <cellStyle name="Followed Hyperlink" xfId="3081" builtinId="9" hidden="1"/>
    <cellStyle name="Followed Hyperlink" xfId="5423" builtinId="9" hidden="1"/>
    <cellStyle name="Followed Hyperlink" xfId="5405" builtinId="9" hidden="1"/>
    <cellStyle name="Followed Hyperlink" xfId="1895" builtinId="9" hidden="1"/>
    <cellStyle name="Followed Hyperlink" xfId="7049" builtinId="9" hidden="1"/>
    <cellStyle name="Followed Hyperlink" xfId="5251" builtinId="9" hidden="1"/>
    <cellStyle name="Followed Hyperlink" xfId="1109" builtinId="9" hidden="1"/>
    <cellStyle name="Followed Hyperlink" xfId="2349" builtinId="9" hidden="1"/>
    <cellStyle name="Followed Hyperlink" xfId="6001" builtinId="9" hidden="1"/>
    <cellStyle name="Followed Hyperlink" xfId="96" builtinId="9" hidden="1"/>
    <cellStyle name="Followed Hyperlink" xfId="5925" builtinId="9" hidden="1"/>
    <cellStyle name="Followed Hyperlink" xfId="5725" builtinId="9" hidden="1"/>
    <cellStyle name="Followed Hyperlink" xfId="3297" builtinId="9" hidden="1"/>
    <cellStyle name="Followed Hyperlink" xfId="2803" builtinId="9" hidden="1"/>
    <cellStyle name="Followed Hyperlink" xfId="6461" builtinId="9" hidden="1"/>
    <cellStyle name="Followed Hyperlink" xfId="5053" builtinId="9" hidden="1"/>
    <cellStyle name="Followed Hyperlink" xfId="2509" builtinId="9" hidden="1"/>
    <cellStyle name="Followed Hyperlink" xfId="1699" builtinId="9" hidden="1"/>
    <cellStyle name="Followed Hyperlink" xfId="7987" builtinId="9" hidden="1"/>
    <cellStyle name="Followed Hyperlink" xfId="3447" builtinId="9" hidden="1"/>
    <cellStyle name="Followed Hyperlink" xfId="5673" builtinId="9" hidden="1"/>
    <cellStyle name="Followed Hyperlink" xfId="3233" builtinId="9" hidden="1"/>
    <cellStyle name="Followed Hyperlink" xfId="5921" builtinId="9" hidden="1"/>
    <cellStyle name="Followed Hyperlink" xfId="5825" builtinId="9" hidden="1"/>
    <cellStyle name="Followed Hyperlink" xfId="1151" builtinId="9" hidden="1"/>
    <cellStyle name="Followed Hyperlink" xfId="4781" builtinId="9" hidden="1"/>
    <cellStyle name="Followed Hyperlink" xfId="6225" builtinId="9" hidden="1"/>
    <cellStyle name="Followed Hyperlink" xfId="2969" builtinId="9" hidden="1"/>
    <cellStyle name="Followed Hyperlink" xfId="7963" builtinId="9" hidden="1"/>
    <cellStyle name="Followed Hyperlink" xfId="1621" builtinId="9" hidden="1"/>
    <cellStyle name="Followed Hyperlink" xfId="2323" builtinId="9" hidden="1"/>
    <cellStyle name="Followed Hyperlink" xfId="3891" builtinId="9" hidden="1"/>
    <cellStyle name="Followed Hyperlink" xfId="1847" builtinId="9" hidden="1"/>
    <cellStyle name="Followed Hyperlink" xfId="7285" builtinId="9" hidden="1"/>
    <cellStyle name="Followed Hyperlink" xfId="6355" builtinId="9" hidden="1"/>
    <cellStyle name="Followed Hyperlink" xfId="7579" builtinId="9" hidden="1"/>
    <cellStyle name="Followed Hyperlink" xfId="3011" builtinId="9" hidden="1"/>
    <cellStyle name="Followed Hyperlink" xfId="3269" builtinId="9" hidden="1"/>
    <cellStyle name="Followed Hyperlink" xfId="242" builtinId="9" hidden="1"/>
    <cellStyle name="Followed Hyperlink" xfId="5399" builtinId="9" hidden="1"/>
    <cellStyle name="Followed Hyperlink" xfId="3295" builtinId="9" hidden="1"/>
    <cellStyle name="Followed Hyperlink" xfId="1607" builtinId="9" hidden="1"/>
    <cellStyle name="Followed Hyperlink" xfId="6201" builtinId="9" hidden="1"/>
    <cellStyle name="Followed Hyperlink" xfId="4411" builtinId="9" hidden="1"/>
    <cellStyle name="Followed Hyperlink" xfId="5953" builtinId="9" hidden="1"/>
    <cellStyle name="Followed Hyperlink" xfId="7003" builtinId="9" hidden="1"/>
    <cellStyle name="Followed Hyperlink" xfId="7559" builtinId="9" hidden="1"/>
    <cellStyle name="Followed Hyperlink" xfId="2033" builtinId="9" hidden="1"/>
    <cellStyle name="Followed Hyperlink" xfId="3697" builtinId="9" hidden="1"/>
    <cellStyle name="Followed Hyperlink" xfId="2807" builtinId="9" hidden="1"/>
    <cellStyle name="Followed Hyperlink" xfId="3963" builtinId="9" hidden="1"/>
    <cellStyle name="Followed Hyperlink" xfId="3345" builtinId="9" hidden="1"/>
    <cellStyle name="Followed Hyperlink" xfId="2949" builtinId="9" hidden="1"/>
    <cellStyle name="Followed Hyperlink" xfId="7101" builtinId="9" hidden="1"/>
    <cellStyle name="Followed Hyperlink" xfId="7257" builtinId="9" hidden="1"/>
    <cellStyle name="Followed Hyperlink" xfId="566" builtinId="9" hidden="1"/>
    <cellStyle name="Followed Hyperlink" xfId="2475" builtinId="9" hidden="1"/>
    <cellStyle name="Followed Hyperlink" xfId="4661" builtinId="9" hidden="1"/>
    <cellStyle name="Followed Hyperlink" xfId="400" builtinId="9" hidden="1"/>
    <cellStyle name="Followed Hyperlink" xfId="5875" builtinId="9" hidden="1"/>
    <cellStyle name="Followed Hyperlink" xfId="4699" builtinId="9" hidden="1"/>
    <cellStyle name="Followed Hyperlink" xfId="2641" builtinId="9" hidden="1"/>
    <cellStyle name="Followed Hyperlink" xfId="6917" builtinId="9" hidden="1"/>
    <cellStyle name="Followed Hyperlink" xfId="6969" builtinId="9" hidden="1"/>
    <cellStyle name="Followed Hyperlink" xfId="3567" builtinId="9" hidden="1"/>
    <cellStyle name="Followed Hyperlink" xfId="4615" builtinId="9" hidden="1"/>
    <cellStyle name="Followed Hyperlink" xfId="1759" builtinId="9" hidden="1"/>
    <cellStyle name="Followed Hyperlink" xfId="5377" builtinId="9" hidden="1"/>
    <cellStyle name="Followed Hyperlink" xfId="7647" builtinId="9" hidden="1"/>
    <cellStyle name="Followed Hyperlink" xfId="2965" builtinId="9" hidden="1"/>
    <cellStyle name="Followed Hyperlink" xfId="2551" builtinId="9" hidden="1"/>
    <cellStyle name="Followed Hyperlink" xfId="1605" builtinId="9" hidden="1"/>
    <cellStyle name="Followed Hyperlink" xfId="4263" builtinId="9" hidden="1"/>
    <cellStyle name="Followed Hyperlink" xfId="4083" builtinId="9" hidden="1"/>
    <cellStyle name="Followed Hyperlink" xfId="5895" builtinId="9" hidden="1"/>
    <cellStyle name="Followed Hyperlink" xfId="7791" builtinId="9" hidden="1"/>
    <cellStyle name="Followed Hyperlink" xfId="4519" builtinId="9" hidden="1"/>
    <cellStyle name="Followed Hyperlink" xfId="6331" builtinId="9" hidden="1"/>
    <cellStyle name="Followed Hyperlink" xfId="6175" builtinId="9" hidden="1"/>
    <cellStyle name="Followed Hyperlink" xfId="364" builtinId="9" hidden="1"/>
    <cellStyle name="Followed Hyperlink" xfId="2817" builtinId="9" hidden="1"/>
    <cellStyle name="Followed Hyperlink" xfId="4579" builtinId="9" hidden="1"/>
    <cellStyle name="Followed Hyperlink" xfId="661" builtinId="9" hidden="1"/>
    <cellStyle name="Followed Hyperlink" xfId="2911" builtinId="9" hidden="1"/>
    <cellStyle name="Followed Hyperlink" xfId="5087" builtinId="9" hidden="1"/>
    <cellStyle name="Followed Hyperlink" xfId="1785" builtinId="9" hidden="1"/>
    <cellStyle name="Followed Hyperlink" xfId="6867" builtinId="9" hidden="1"/>
    <cellStyle name="Followed Hyperlink" xfId="2329" builtinId="9" hidden="1"/>
    <cellStyle name="Followed Hyperlink" xfId="4855" builtinId="9" hidden="1"/>
    <cellStyle name="Followed Hyperlink" xfId="4417" builtinId="9" hidden="1"/>
    <cellStyle name="Followed Hyperlink" xfId="468" builtinId="9" hidden="1"/>
    <cellStyle name="Followed Hyperlink" xfId="3661" builtinId="9" hidden="1"/>
    <cellStyle name="Followed Hyperlink" xfId="7133" builtinId="9" hidden="1"/>
    <cellStyle name="Followed Hyperlink" xfId="3471" builtinId="9" hidden="1"/>
    <cellStyle name="Followed Hyperlink" xfId="7291" builtinId="9" hidden="1"/>
    <cellStyle name="Followed Hyperlink" xfId="6375" builtinId="9" hidden="1"/>
    <cellStyle name="Followed Hyperlink" xfId="1287" builtinId="9" hidden="1"/>
    <cellStyle name="Followed Hyperlink" xfId="6489" builtinId="9" hidden="1"/>
    <cellStyle name="Followed Hyperlink" xfId="2087" builtinId="9" hidden="1"/>
    <cellStyle name="Followed Hyperlink" xfId="7979" builtinId="9" hidden="1"/>
    <cellStyle name="Followed Hyperlink" xfId="1701" builtinId="9" hidden="1"/>
    <cellStyle name="Followed Hyperlink" xfId="667" builtinId="9" hidden="1"/>
    <cellStyle name="Followed Hyperlink" xfId="6025" builtinId="9" hidden="1"/>
    <cellStyle name="Followed Hyperlink" xfId="6239" builtinId="9" hidden="1"/>
    <cellStyle name="Followed Hyperlink" xfId="655" builtinId="9" hidden="1"/>
    <cellStyle name="Followed Hyperlink" xfId="1761" builtinId="9" hidden="1"/>
    <cellStyle name="Followed Hyperlink" xfId="7997" builtinId="9" hidden="1"/>
    <cellStyle name="Followed Hyperlink" xfId="1867" builtinId="9" hidden="1"/>
    <cellStyle name="Followed Hyperlink" xfId="7331" builtinId="9" hidden="1"/>
    <cellStyle name="Followed Hyperlink" xfId="536" builtinId="9" hidden="1"/>
    <cellStyle name="Followed Hyperlink" xfId="4167" builtinId="9" hidden="1"/>
    <cellStyle name="Followed Hyperlink" xfId="7905" builtinId="9" hidden="1"/>
    <cellStyle name="Followed Hyperlink" xfId="108" builtinId="9" hidden="1"/>
    <cellStyle name="Followed Hyperlink" xfId="6053" builtinId="9" hidden="1"/>
    <cellStyle name="Followed Hyperlink" xfId="7449" builtinId="9" hidden="1"/>
    <cellStyle name="Followed Hyperlink" xfId="5831" builtinId="9" hidden="1"/>
    <cellStyle name="Followed Hyperlink" xfId="8129" builtinId="9" hidden="1"/>
    <cellStyle name="Followed Hyperlink" xfId="3339" builtinId="9" hidden="1"/>
    <cellStyle name="Followed Hyperlink" xfId="4501" builtinId="9" hidden="1"/>
    <cellStyle name="Followed Hyperlink" xfId="4007" builtinId="9" hidden="1"/>
    <cellStyle name="Followed Hyperlink" xfId="5839" builtinId="9" hidden="1"/>
    <cellStyle name="Followed Hyperlink" xfId="1653" builtinId="9" hidden="1"/>
    <cellStyle name="Followed Hyperlink" xfId="5569" builtinId="9" hidden="1"/>
    <cellStyle name="Followed Hyperlink" xfId="132" builtinId="9" hidden="1"/>
    <cellStyle name="Followed Hyperlink" xfId="935" builtinId="9" hidden="1"/>
    <cellStyle name="Followed Hyperlink" xfId="7169" builtinId="9" hidden="1"/>
    <cellStyle name="Followed Hyperlink" xfId="7585" builtinId="9" hidden="1"/>
    <cellStyle name="Followed Hyperlink" xfId="5591" builtinId="9" hidden="1"/>
    <cellStyle name="Followed Hyperlink" xfId="2785" builtinId="9" hidden="1"/>
    <cellStyle name="Followed Hyperlink" xfId="1351" builtinId="9" hidden="1"/>
    <cellStyle name="Followed Hyperlink" xfId="6687" builtinId="9" hidden="1"/>
    <cellStyle name="Followed Hyperlink" xfId="1763" builtinId="9" hidden="1"/>
    <cellStyle name="Followed Hyperlink" xfId="2167" builtinId="9" hidden="1"/>
    <cellStyle name="Followed Hyperlink" xfId="5927" builtinId="9" hidden="1"/>
    <cellStyle name="Followed Hyperlink" xfId="6657" builtinId="9" hidden="1"/>
    <cellStyle name="Followed Hyperlink" xfId="2711" builtinId="9" hidden="1"/>
    <cellStyle name="Followed Hyperlink" xfId="823" builtinId="9" hidden="1"/>
    <cellStyle name="Followed Hyperlink" xfId="3067" builtinId="9" hidden="1"/>
    <cellStyle name="Followed Hyperlink" xfId="2953" builtinId="9" hidden="1"/>
    <cellStyle name="Followed Hyperlink" xfId="5395" builtinId="9" hidden="1"/>
    <cellStyle name="Followed Hyperlink" xfId="2209" builtinId="9" hidden="1"/>
    <cellStyle name="Followed Hyperlink" xfId="6555" builtinId="9" hidden="1"/>
    <cellStyle name="Followed Hyperlink" xfId="5411" builtinId="9" hidden="1"/>
    <cellStyle name="Followed Hyperlink" xfId="3785" builtinId="9" hidden="1"/>
    <cellStyle name="Followed Hyperlink" xfId="5551" builtinId="9" hidden="1"/>
    <cellStyle name="Followed Hyperlink" xfId="5601" builtinId="9" hidden="1"/>
    <cellStyle name="Followed Hyperlink" xfId="5151" builtinId="9" hidden="1"/>
    <cellStyle name="Followed Hyperlink" xfId="4133" builtinId="9" hidden="1"/>
    <cellStyle name="Followed Hyperlink" xfId="3333" builtinId="9" hidden="1"/>
    <cellStyle name="Followed Hyperlink" xfId="1729" builtinId="9" hidden="1"/>
    <cellStyle name="Followed Hyperlink" xfId="1087" builtinId="9" hidden="1"/>
    <cellStyle name="Followed Hyperlink" xfId="5041" builtinId="9" hidden="1"/>
    <cellStyle name="Followed Hyperlink" xfId="1881" builtinId="9" hidden="1"/>
    <cellStyle name="Followed Hyperlink" xfId="2847" builtinId="9" hidden="1"/>
    <cellStyle name="Followed Hyperlink" xfId="2379" builtinId="9" hidden="1"/>
    <cellStyle name="Followed Hyperlink" xfId="5029" builtinId="9" hidden="1"/>
    <cellStyle name="Followed Hyperlink" xfId="4271" builtinId="9" hidden="1"/>
    <cellStyle name="Followed Hyperlink" xfId="3513" builtinId="9" hidden="1"/>
    <cellStyle name="Followed Hyperlink" xfId="1631" builtinId="9" hidden="1"/>
    <cellStyle name="Followed Hyperlink" xfId="5211" builtinId="9" hidden="1"/>
    <cellStyle name="Followed Hyperlink" xfId="4287" builtinId="9" hidden="1"/>
    <cellStyle name="Followed Hyperlink" xfId="480" builtinId="9" hidden="1"/>
    <cellStyle name="Followed Hyperlink" xfId="4645" builtinId="9" hidden="1"/>
    <cellStyle name="Followed Hyperlink" xfId="905" builtinId="9" hidden="1"/>
    <cellStyle name="Followed Hyperlink" xfId="6383" builtinId="9" hidden="1"/>
    <cellStyle name="Followed Hyperlink" xfId="3031" builtinId="9" hidden="1"/>
    <cellStyle name="Followed Hyperlink" xfId="7315" builtinId="9" hidden="1"/>
    <cellStyle name="Followed Hyperlink" xfId="5157" builtinId="9" hidden="1"/>
    <cellStyle name="Followed Hyperlink" xfId="7227" builtinId="9" hidden="1"/>
    <cellStyle name="Followed Hyperlink" xfId="3755" builtinId="9" hidden="1"/>
    <cellStyle name="Followed Hyperlink" xfId="7053" builtinId="9" hidden="1"/>
    <cellStyle name="Followed Hyperlink" xfId="3315" builtinId="9" hidden="1"/>
    <cellStyle name="Followed Hyperlink" xfId="5127" builtinId="9" hidden="1"/>
    <cellStyle name="Followed Hyperlink" xfId="3505" builtinId="9" hidden="1"/>
    <cellStyle name="Followed Hyperlink" xfId="2685" builtinId="9" hidden="1"/>
    <cellStyle name="Followed Hyperlink" xfId="4621" builtinId="9" hidden="1"/>
    <cellStyle name="Followed Hyperlink" xfId="3491" builtinId="9" hidden="1"/>
    <cellStyle name="Followed Hyperlink" xfId="6341" builtinId="9" hidden="1"/>
    <cellStyle name="Followed Hyperlink" xfId="2113" builtinId="9" hidden="1"/>
    <cellStyle name="Followed Hyperlink" xfId="5793" builtinId="9" hidden="1"/>
    <cellStyle name="Followed Hyperlink" xfId="6031" builtinId="9" hidden="1"/>
    <cellStyle name="Followed Hyperlink" xfId="6315" builtinId="9" hidden="1"/>
    <cellStyle name="Followed Hyperlink" xfId="7137" builtinId="9" hidden="1"/>
    <cellStyle name="Followed Hyperlink" xfId="5517" builtinId="9" hidden="1"/>
    <cellStyle name="Followed Hyperlink" xfId="1379" builtinId="9" hidden="1"/>
    <cellStyle name="Followed Hyperlink" xfId="801" builtinId="9" hidden="1"/>
    <cellStyle name="Followed Hyperlink" xfId="5097" builtinId="9" hidden="1"/>
    <cellStyle name="Followed Hyperlink" xfId="1951" builtinId="9" hidden="1"/>
    <cellStyle name="Followed Hyperlink" xfId="5003" builtinId="9" hidden="1"/>
    <cellStyle name="Followed Hyperlink" xfId="2415" builtinId="9" hidden="1"/>
    <cellStyle name="Followed Hyperlink" xfId="3065" builtinId="9" hidden="1"/>
    <cellStyle name="Followed Hyperlink" xfId="3363" builtinId="9" hidden="1"/>
    <cellStyle name="Followed Hyperlink" xfId="7631" builtinId="9" hidden="1"/>
    <cellStyle name="Followed Hyperlink" xfId="1487" builtinId="9" hidden="1"/>
    <cellStyle name="Followed Hyperlink" xfId="1045" builtinId="9" hidden="1"/>
    <cellStyle name="Followed Hyperlink" xfId="7131" builtinId="9" hidden="1"/>
    <cellStyle name="Followed Hyperlink" xfId="236" builtinId="9" hidden="1"/>
    <cellStyle name="Followed Hyperlink" xfId="5737" builtinId="9" hidden="1"/>
    <cellStyle name="Followed Hyperlink" xfId="4463" builtinId="9" hidden="1"/>
    <cellStyle name="Followed Hyperlink" xfId="7535" builtinId="9" hidden="1"/>
    <cellStyle name="Followed Hyperlink" xfId="124" builtinId="9" hidden="1"/>
    <cellStyle name="Followed Hyperlink" xfId="138" builtinId="9" hidden="1"/>
    <cellStyle name="Followed Hyperlink" xfId="4937" builtinId="9" hidden="1"/>
    <cellStyle name="Followed Hyperlink" xfId="7857" builtinId="9" hidden="1"/>
    <cellStyle name="Followed Hyperlink" xfId="3761" builtinId="9" hidden="1"/>
    <cellStyle name="Followed Hyperlink" xfId="5739" builtinId="9" hidden="1"/>
    <cellStyle name="Followed Hyperlink" xfId="3247" builtinId="9" hidden="1"/>
    <cellStyle name="Followed Hyperlink" xfId="72" builtinId="9" hidden="1"/>
    <cellStyle name="Followed Hyperlink" xfId="6541" builtinId="9" hidden="1"/>
    <cellStyle name="Followed Hyperlink" xfId="2345" builtinId="9" hidden="1"/>
    <cellStyle name="Followed Hyperlink" xfId="3409" builtinId="9" hidden="1"/>
    <cellStyle name="Followed Hyperlink" xfId="7343" builtinId="9" hidden="1"/>
    <cellStyle name="Followed Hyperlink" xfId="3865" builtinId="9" hidden="1"/>
    <cellStyle name="Followed Hyperlink" xfId="2193" builtinId="9" hidden="1"/>
    <cellStyle name="Followed Hyperlink" xfId="6141" builtinId="9" hidden="1"/>
    <cellStyle name="Followed Hyperlink" xfId="883" builtinId="9" hidden="1"/>
    <cellStyle name="Followed Hyperlink" xfId="5373" builtinId="9" hidden="1"/>
    <cellStyle name="Followed Hyperlink" xfId="1097" builtinId="9" hidden="1"/>
    <cellStyle name="Followed Hyperlink" xfId="3301" builtinId="9" hidden="1"/>
    <cellStyle name="Followed Hyperlink" xfId="827" builtinId="9" hidden="1"/>
    <cellStyle name="Followed Hyperlink" xfId="5301" builtinId="9" hidden="1"/>
    <cellStyle name="Followed Hyperlink" xfId="5027" builtinId="9" hidden="1"/>
    <cellStyle name="Followed Hyperlink" xfId="8163" builtinId="9" hidden="1"/>
    <cellStyle name="Followed Hyperlink" xfId="1861" builtinId="9" hidden="1"/>
    <cellStyle name="Followed Hyperlink" xfId="7775" builtinId="9" hidden="1"/>
    <cellStyle name="Followed Hyperlink" xfId="5723" builtinId="9" hidden="1"/>
    <cellStyle name="Followed Hyperlink" xfId="2811" builtinId="9" hidden="1"/>
    <cellStyle name="Followed Hyperlink" xfId="4233" builtinId="9" hidden="1"/>
    <cellStyle name="Followed Hyperlink" xfId="4507" builtinId="9" hidden="1"/>
    <cellStyle name="Followed Hyperlink" xfId="3575" builtinId="9" hidden="1"/>
    <cellStyle name="Followed Hyperlink" xfId="5095" builtinId="9" hidden="1"/>
    <cellStyle name="Followed Hyperlink" xfId="1659" builtinId="9" hidden="1"/>
    <cellStyle name="Followed Hyperlink" xfId="4685" builtinId="9" hidden="1"/>
    <cellStyle name="Followed Hyperlink" xfId="699" builtinId="9" hidden="1"/>
    <cellStyle name="Followed Hyperlink" xfId="6703" builtinId="9" hidden="1"/>
    <cellStyle name="Followed Hyperlink" xfId="4803" builtinId="9" hidden="1"/>
    <cellStyle name="Followed Hyperlink" xfId="4631" builtinId="9" hidden="1"/>
    <cellStyle name="Followed Hyperlink" xfId="1911" builtinId="9" hidden="1"/>
    <cellStyle name="Followed Hyperlink" xfId="7265" builtinId="9" hidden="1"/>
    <cellStyle name="Followed Hyperlink" xfId="4833" builtinId="9" hidden="1"/>
    <cellStyle name="Followed Hyperlink" xfId="6793" builtinId="9" hidden="1"/>
    <cellStyle name="Followed Hyperlink" xfId="2977" builtinId="9" hidden="1"/>
    <cellStyle name="Followed Hyperlink" xfId="1385" builtinId="9" hidden="1"/>
    <cellStyle name="Followed Hyperlink" xfId="2487" builtinId="9" hidden="1"/>
    <cellStyle name="Followed Hyperlink" xfId="7685" builtinId="9" hidden="1"/>
    <cellStyle name="Followed Hyperlink" xfId="4361" builtinId="9" hidden="1"/>
    <cellStyle name="Followed Hyperlink" xfId="5623" builtinId="9" hidden="1"/>
    <cellStyle name="Followed Hyperlink" xfId="452" builtinId="9" hidden="1"/>
    <cellStyle name="Followed Hyperlink" xfId="583" builtinId="9" hidden="1"/>
    <cellStyle name="Followed Hyperlink" xfId="5017" builtinId="9" hidden="1"/>
    <cellStyle name="Followed Hyperlink" xfId="1255" builtinId="9" hidden="1"/>
    <cellStyle name="Followed Hyperlink" xfId="7689" builtinId="9" hidden="1"/>
    <cellStyle name="Followed Hyperlink" xfId="7381" builtinId="9" hidden="1"/>
    <cellStyle name="Followed Hyperlink" xfId="2851" builtinId="9" hidden="1"/>
    <cellStyle name="Followed Hyperlink" xfId="2951" builtinId="9" hidden="1"/>
    <cellStyle name="Followed Hyperlink" xfId="8187" builtinId="9" hidden="1"/>
    <cellStyle name="Followed Hyperlink" xfId="6581" builtinId="9" hidden="1"/>
    <cellStyle name="Followed Hyperlink" xfId="4757" builtinId="9" hidden="1"/>
    <cellStyle name="Followed Hyperlink" xfId="1311" builtinId="9" hidden="1"/>
    <cellStyle name="Followed Hyperlink" xfId="2523" builtinId="9" hidden="1"/>
    <cellStyle name="Followed Hyperlink" xfId="3001" builtinId="9" hidden="1"/>
    <cellStyle name="Followed Hyperlink" xfId="6759" builtinId="9" hidden="1"/>
    <cellStyle name="Followed Hyperlink" xfId="8173" builtinId="9" hidden="1"/>
    <cellStyle name="Followed Hyperlink" xfId="6149" builtinId="9" hidden="1"/>
    <cellStyle name="Followed Hyperlink" xfId="4977" builtinId="9" hidden="1"/>
    <cellStyle name="Followed Hyperlink" xfId="4931" builtinId="9" hidden="1"/>
    <cellStyle name="Followed Hyperlink" xfId="1227" builtinId="9" hidden="1"/>
    <cellStyle name="Followed Hyperlink" xfId="2967" builtinId="9" hidden="1"/>
    <cellStyle name="Followed Hyperlink" xfId="6859" builtinId="9" hidden="1"/>
    <cellStyle name="Followed Hyperlink" xfId="8049" builtinId="9" hidden="1"/>
    <cellStyle name="Followed Hyperlink" xfId="5503" builtinId="9" hidden="1"/>
    <cellStyle name="Followed Hyperlink" xfId="3365" builtinId="9" hidden="1"/>
    <cellStyle name="Followed Hyperlink" xfId="3893" builtinId="9" hidden="1"/>
    <cellStyle name="Followed Hyperlink" xfId="7059" builtinId="9" hidden="1"/>
    <cellStyle name="Followed Hyperlink" xfId="5145" builtinId="9" hidden="1"/>
    <cellStyle name="Followed Hyperlink" xfId="3403" builtinId="9" hidden="1"/>
    <cellStyle name="Followed Hyperlink" xfId="6153" builtinId="9" hidden="1"/>
    <cellStyle name="Followed Hyperlink" xfId="1839" builtinId="9" hidden="1"/>
    <cellStyle name="Followed Hyperlink" xfId="6903" builtinId="9" hidden="1"/>
    <cellStyle name="Followed Hyperlink" xfId="1337" builtinId="9" hidden="1"/>
    <cellStyle name="Followed Hyperlink" xfId="6991" builtinId="9" hidden="1"/>
    <cellStyle name="Followed Hyperlink" xfId="6235" builtinId="9" hidden="1"/>
    <cellStyle name="Followed Hyperlink" xfId="967" builtinId="9" hidden="1"/>
    <cellStyle name="Followed Hyperlink" xfId="989" builtinId="9" hidden="1"/>
    <cellStyle name="Followed Hyperlink" xfId="755" builtinId="9" hidden="1"/>
    <cellStyle name="Followed Hyperlink" xfId="5107" builtinId="9" hidden="1"/>
    <cellStyle name="Followed Hyperlink" xfId="4815" builtinId="9" hidden="1"/>
    <cellStyle name="Followed Hyperlink" xfId="6815" builtinId="9" hidden="1"/>
    <cellStyle name="Followed Hyperlink" xfId="2401" builtinId="9" hidden="1"/>
    <cellStyle name="Followed Hyperlink" xfId="1397" builtinId="9" hidden="1"/>
    <cellStyle name="Followed Hyperlink" xfId="134" builtinId="9" hidden="1"/>
    <cellStyle name="Followed Hyperlink" xfId="1187" builtinId="9" hidden="1"/>
    <cellStyle name="Followed Hyperlink" xfId="6373" builtinId="9" hidden="1"/>
    <cellStyle name="Followed Hyperlink" xfId="1741" builtinId="9" hidden="1"/>
    <cellStyle name="Followed Hyperlink" xfId="4441" builtinId="9" hidden="1"/>
    <cellStyle name="Followed Hyperlink" xfId="3867" builtinId="9" hidden="1"/>
    <cellStyle name="Followed Hyperlink" xfId="3257" builtinId="9" hidden="1"/>
    <cellStyle name="Followed Hyperlink" xfId="6385" builtinId="9" hidden="1"/>
    <cellStyle name="Followed Hyperlink" xfId="8085" builtinId="9" hidden="1"/>
    <cellStyle name="Followed Hyperlink" xfId="5125" builtinId="9" hidden="1"/>
    <cellStyle name="Followed Hyperlink" xfId="7365" builtinId="9" hidden="1"/>
    <cellStyle name="Followed Hyperlink" xfId="6661" builtinId="9" hidden="1"/>
    <cellStyle name="Followed Hyperlink" xfId="2327" builtinId="9" hidden="1"/>
    <cellStyle name="Followed Hyperlink" xfId="691" builtinId="9" hidden="1"/>
    <cellStyle name="Followed Hyperlink" xfId="6981" builtinId="9" hidden="1"/>
    <cellStyle name="Followed Hyperlink" xfId="458" builtinId="9" hidden="1"/>
    <cellStyle name="Followed Hyperlink" xfId="460" builtinId="9" hidden="1"/>
    <cellStyle name="Followed Hyperlink" xfId="218" builtinId="9" hidden="1"/>
    <cellStyle name="Followed Hyperlink" xfId="4799" builtinId="9" hidden="1"/>
    <cellStyle name="Followed Hyperlink" xfId="7903" builtinId="9" hidden="1"/>
    <cellStyle name="Followed Hyperlink" xfId="3733" builtinId="9" hidden="1"/>
    <cellStyle name="Followed Hyperlink" xfId="1133" builtinId="9" hidden="1"/>
    <cellStyle name="Followed Hyperlink" xfId="2805" builtinId="9" hidden="1"/>
    <cellStyle name="Followed Hyperlink" xfId="863" builtinId="9" hidden="1"/>
    <cellStyle name="Followed Hyperlink" xfId="7107" builtinId="9" hidden="1"/>
    <cellStyle name="Followed Hyperlink" xfId="126" builtinId="9" hidden="1"/>
    <cellStyle name="Followed Hyperlink" xfId="7803" builtinId="9" hidden="1"/>
    <cellStyle name="Followed Hyperlink" xfId="6405" builtinId="9" hidden="1"/>
    <cellStyle name="Followed Hyperlink" xfId="6787" builtinId="9" hidden="1"/>
    <cellStyle name="Followed Hyperlink" xfId="3187" builtinId="9" hidden="1"/>
    <cellStyle name="Followed Hyperlink" xfId="4313" builtinId="9" hidden="1"/>
    <cellStyle name="Followed Hyperlink" xfId="3457" builtinId="9" hidden="1"/>
    <cellStyle name="Followed Hyperlink" xfId="6879" builtinId="9" hidden="1"/>
    <cellStyle name="Followed Hyperlink" xfId="3905" builtinId="9" hidden="1"/>
    <cellStyle name="Followed Hyperlink" xfId="851" builtinId="9" hidden="1"/>
    <cellStyle name="Followed Hyperlink" xfId="1261" builtinId="9" hidden="1"/>
    <cellStyle name="Followed Hyperlink" xfId="3931" builtinId="9" hidden="1"/>
    <cellStyle name="Followed Hyperlink" xfId="4447" builtinId="9" hidden="1"/>
    <cellStyle name="Followed Hyperlink" xfId="6679" builtinId="9" hidden="1"/>
    <cellStyle name="Followed Hyperlink" xfId="2753" builtinId="9" hidden="1"/>
    <cellStyle name="Followed Hyperlink" xfId="7835" builtinId="9" hidden="1"/>
    <cellStyle name="Followed Hyperlink" xfId="6395" builtinId="9" hidden="1"/>
    <cellStyle name="Followed Hyperlink" xfId="6897" builtinId="9" hidden="1"/>
    <cellStyle name="Followed Hyperlink" xfId="651" builtinId="9" hidden="1"/>
    <cellStyle name="Followed Hyperlink" xfId="7197" builtinId="9" hidden="1"/>
    <cellStyle name="Followed Hyperlink" xfId="7223" builtinId="9" hidden="1"/>
    <cellStyle name="Followed Hyperlink" xfId="625" builtinId="9" hidden="1"/>
    <cellStyle name="Followed Hyperlink" xfId="6275" builtinId="9" hidden="1"/>
    <cellStyle name="Followed Hyperlink" xfId="5105" builtinId="9" hidden="1"/>
    <cellStyle name="Followed Hyperlink" xfId="1493" builtinId="9" hidden="1"/>
    <cellStyle name="Followed Hyperlink" xfId="7583" builtinId="9" hidden="1"/>
    <cellStyle name="Followed Hyperlink" xfId="6533" builtinId="9" hidden="1"/>
    <cellStyle name="Followed Hyperlink" xfId="5403" builtinId="9" hidden="1"/>
    <cellStyle name="Followed Hyperlink" xfId="2339" builtinId="9" hidden="1"/>
    <cellStyle name="Followed Hyperlink" xfId="3563" builtinId="9" hidden="1"/>
    <cellStyle name="Followed Hyperlink" xfId="3475" builtinId="9" hidden="1"/>
    <cellStyle name="Followed Hyperlink" xfId="7507" builtinId="9" hidden="1"/>
    <cellStyle name="Followed Hyperlink" xfId="4337" builtinId="9" hidden="1"/>
    <cellStyle name="Followed Hyperlink" xfId="7283" builtinId="9" hidden="1"/>
    <cellStyle name="Followed Hyperlink" xfId="4105" builtinId="9" hidden="1"/>
    <cellStyle name="Followed Hyperlink" xfId="7993" builtinId="9" hidden="1"/>
    <cellStyle name="Followed Hyperlink" xfId="6351" builtinId="9" hidden="1"/>
    <cellStyle name="Followed Hyperlink" xfId="2387" builtinId="9" hidden="1"/>
    <cellStyle name="Followed Hyperlink" xfId="6305" builtinId="9" hidden="1"/>
    <cellStyle name="Followed Hyperlink" xfId="4919" builtinId="9" hidden="1"/>
    <cellStyle name="Followed Hyperlink" xfId="2203" builtinId="9" hidden="1"/>
    <cellStyle name="Followed Hyperlink" xfId="4145" builtinId="9" hidden="1"/>
    <cellStyle name="Followed Hyperlink" xfId="5365" builtinId="9" hidden="1"/>
    <cellStyle name="Followed Hyperlink" xfId="1609" builtinId="9" hidden="1"/>
    <cellStyle name="Followed Hyperlink" xfId="2871" builtinId="9" hidden="1"/>
    <cellStyle name="Followed Hyperlink" xfId="3113" builtinId="9" hidden="1"/>
    <cellStyle name="Followed Hyperlink" xfId="7669" builtinId="9" hidden="1"/>
    <cellStyle name="Followed Hyperlink" xfId="3121" builtinId="9" hidden="1"/>
    <cellStyle name="Followed Hyperlink" xfId="6939" builtinId="9" hidden="1"/>
    <cellStyle name="Followed Hyperlink" xfId="1167" builtinId="9" hidden="1"/>
    <cellStyle name="Followed Hyperlink" xfId="6625" builtinId="9" hidden="1"/>
    <cellStyle name="Followed Hyperlink" xfId="6953" builtinId="9" hidden="1"/>
    <cellStyle name="Followed Hyperlink" xfId="3659" builtinId="9" hidden="1"/>
    <cellStyle name="Followed Hyperlink" xfId="5277" builtinId="9" hidden="1"/>
    <cellStyle name="Followed Hyperlink" xfId="2061" builtinId="9" hidden="1"/>
    <cellStyle name="Followed Hyperlink" xfId="3801" builtinId="9" hidden="1"/>
    <cellStyle name="Followed Hyperlink" xfId="1273" builtinId="9" hidden="1"/>
    <cellStyle name="Followed Hyperlink" xfId="3009" builtinId="9" hidden="1"/>
    <cellStyle name="Followed Hyperlink" xfId="7885" builtinId="9" hidden="1"/>
    <cellStyle name="Followed Hyperlink" xfId="1437" builtinId="9" hidden="1"/>
    <cellStyle name="Followed Hyperlink" xfId="4677" builtinId="9" hidden="1"/>
    <cellStyle name="Followed Hyperlink" xfId="6623" builtinId="9" hidden="1"/>
    <cellStyle name="Followed Hyperlink" xfId="5305" builtinId="9" hidden="1"/>
    <cellStyle name="Followed Hyperlink" xfId="3717" builtinId="9" hidden="1"/>
    <cellStyle name="Followed Hyperlink" xfId="3263" builtinId="9" hidden="1"/>
    <cellStyle name="Followed Hyperlink" xfId="7899" builtinId="9" hidden="1"/>
    <cellStyle name="Followed Hyperlink" xfId="6123" builtinId="9" hidden="1"/>
    <cellStyle name="Followed Hyperlink" xfId="6039" builtinId="9" hidden="1"/>
    <cellStyle name="Followed Hyperlink" xfId="454" builtinId="9" hidden="1"/>
    <cellStyle name="Followed Hyperlink" xfId="1325" builtinId="9" hidden="1"/>
    <cellStyle name="Followed Hyperlink" xfId="5031" builtinId="9" hidden="1"/>
    <cellStyle name="Followed Hyperlink" xfId="2101" builtinId="9" hidden="1"/>
    <cellStyle name="Followed Hyperlink" xfId="999" builtinId="9" hidden="1"/>
    <cellStyle name="Followed Hyperlink" xfId="7493" builtinId="9" hidden="1"/>
    <cellStyle name="Followed Hyperlink" xfId="1293" builtinId="9" hidden="1"/>
    <cellStyle name="Followed Hyperlink" xfId="1693" builtinId="9" hidden="1"/>
    <cellStyle name="Followed Hyperlink" xfId="1497" builtinId="9" hidden="1"/>
    <cellStyle name="Followed Hyperlink" xfId="4691" builtinId="9" hidden="1"/>
    <cellStyle name="Followed Hyperlink" xfId="6443" builtinId="9" hidden="1"/>
    <cellStyle name="Followed Hyperlink" xfId="7511" builtinId="9" hidden="1"/>
    <cellStyle name="Followed Hyperlink" xfId="2409" builtinId="9" hidden="1"/>
    <cellStyle name="Followed Hyperlink" xfId="2467" builtinId="9" hidden="1"/>
    <cellStyle name="Followed Hyperlink" xfId="1413" builtinId="9" hidden="1"/>
    <cellStyle name="Followed Hyperlink" xfId="1407" builtinId="9" hidden="1"/>
    <cellStyle name="Followed Hyperlink" xfId="3127" builtinId="9" hidden="1"/>
    <cellStyle name="Followed Hyperlink" xfId="8057" builtinId="9" hidden="1"/>
    <cellStyle name="Followed Hyperlink" xfId="7601" builtinId="9" hidden="1"/>
    <cellStyle name="Followed Hyperlink" xfId="8151" builtinId="9" hidden="1"/>
    <cellStyle name="Followed Hyperlink" xfId="1745" builtinId="9" hidden="1"/>
    <cellStyle name="Followed Hyperlink" xfId="1401" builtinId="9" hidden="1"/>
    <cellStyle name="Followed Hyperlink" xfId="3459" builtinId="9" hidden="1"/>
    <cellStyle name="Followed Hyperlink" xfId="647" builtinId="9" hidden="1"/>
    <cellStyle name="Followed Hyperlink" xfId="1505" builtinId="9" hidden="1"/>
    <cellStyle name="Followed Hyperlink" xfId="4961" builtinId="9" hidden="1"/>
    <cellStyle name="Followed Hyperlink" xfId="5719" builtinId="9" hidden="1"/>
    <cellStyle name="Followed Hyperlink" xfId="230" builtinId="9" hidden="1"/>
    <cellStyle name="Followed Hyperlink" xfId="5763" builtinId="9" hidden="1"/>
    <cellStyle name="Followed Hyperlink" xfId="336" builtinId="9" hidden="1"/>
    <cellStyle name="Followed Hyperlink" xfId="7633" builtinId="9" hidden="1"/>
    <cellStyle name="Followed Hyperlink" xfId="4121" builtinId="9" hidden="1"/>
    <cellStyle name="Followed Hyperlink" xfId="6243" builtinId="9" hidden="1"/>
    <cellStyle name="Followed Hyperlink" xfId="2809" builtinId="9" hidden="1"/>
    <cellStyle name="Followed Hyperlink" xfId="7367" builtinId="9" hidden="1"/>
    <cellStyle name="Followed Hyperlink" xfId="1783" builtinId="9" hidden="1"/>
    <cellStyle name="Followed Hyperlink" xfId="1073" builtinId="9" hidden="1"/>
    <cellStyle name="Followed Hyperlink" xfId="4393" builtinId="9" hidden="1"/>
    <cellStyle name="Followed Hyperlink" xfId="939" builtinId="9" hidden="1"/>
    <cellStyle name="Followed Hyperlink" xfId="1177" builtinId="9" hidden="1"/>
    <cellStyle name="Followed Hyperlink" xfId="7167" builtinId="9" hidden="1"/>
    <cellStyle name="Followed Hyperlink" xfId="4299" builtinId="9" hidden="1"/>
    <cellStyle name="Followed Hyperlink" xfId="308" builtinId="9" hidden="1"/>
    <cellStyle name="Followed Hyperlink" xfId="5155" builtinId="9" hidden="1"/>
    <cellStyle name="Followed Hyperlink" xfId="6163" builtinId="9" hidden="1"/>
    <cellStyle name="Followed Hyperlink" xfId="3675" builtinId="9" hidden="1"/>
    <cellStyle name="Followed Hyperlink" xfId="3053" builtinId="9" hidden="1"/>
    <cellStyle name="Followed Hyperlink" xfId="6605" builtinId="9" hidden="1"/>
    <cellStyle name="Followed Hyperlink" xfId="7621" builtinId="9" hidden="1"/>
    <cellStyle name="Followed Hyperlink" xfId="2463" builtinId="9" hidden="1"/>
    <cellStyle name="Followed Hyperlink" xfId="7035" builtinId="9" hidden="1"/>
    <cellStyle name="Followed Hyperlink" xfId="6503" builtinId="9" hidden="1"/>
    <cellStyle name="Followed Hyperlink" xfId="5869" builtinId="9" hidden="1"/>
    <cellStyle name="Followed Hyperlink" xfId="6289" builtinId="9" hidden="1"/>
    <cellStyle name="Followed Hyperlink" xfId="4205" builtinId="9" hidden="1"/>
    <cellStyle name="Followed Hyperlink" xfId="4865" builtinId="9" hidden="1"/>
    <cellStyle name="Followed Hyperlink" xfId="240" builtinId="9" hidden="1"/>
    <cellStyle name="Followed Hyperlink" xfId="2325" builtinId="9" hidden="1"/>
    <cellStyle name="Followed Hyperlink" xfId="2081" builtinId="9" hidden="1"/>
    <cellStyle name="Followed Hyperlink" xfId="3041" builtinId="9" hidden="1"/>
    <cellStyle name="Followed Hyperlink" xfId="5575" builtinId="9" hidden="1"/>
    <cellStyle name="Followed Hyperlink" xfId="1799" builtinId="9" hidden="1"/>
    <cellStyle name="Followed Hyperlink" xfId="5229" builtinId="9" hidden="1"/>
    <cellStyle name="Followed Hyperlink" xfId="947" builtinId="9" hidden="1"/>
    <cellStyle name="Followed Hyperlink" xfId="997" builtinId="9" hidden="1"/>
    <cellStyle name="Followed Hyperlink" xfId="7181" builtinId="9" hidden="1"/>
    <cellStyle name="Followed Hyperlink" xfId="8161" builtinId="9" hidden="1"/>
    <cellStyle name="Followed Hyperlink" xfId="3941" builtinId="9" hidden="1"/>
    <cellStyle name="Followed Hyperlink" xfId="4283" builtinId="9" hidden="1"/>
    <cellStyle name="Followed Hyperlink" xfId="2477" builtinId="9" hidden="1"/>
    <cellStyle name="Followed Hyperlink" xfId="7373" builtinId="9" hidden="1"/>
    <cellStyle name="Followed Hyperlink" xfId="627" builtinId="9" hidden="1"/>
    <cellStyle name="Followed Hyperlink" xfId="120" builtinId="9" hidden="1"/>
    <cellStyle name="Followed Hyperlink" xfId="5625" builtinId="9" hidden="1"/>
    <cellStyle name="Followed Hyperlink" xfId="3695" builtinId="9" hidden="1"/>
    <cellStyle name="Followed Hyperlink" xfId="1885" builtinId="9" hidden="1"/>
    <cellStyle name="Followed Hyperlink" xfId="2769" builtinId="9" hidden="1"/>
    <cellStyle name="Followed Hyperlink" xfId="5035" builtinId="9" hidden="1"/>
    <cellStyle name="Followed Hyperlink" xfId="601" builtinId="9" hidden="1"/>
    <cellStyle name="Followed Hyperlink" xfId="2449" builtinId="9" hidden="1"/>
    <cellStyle name="Followed Hyperlink" xfId="7729" builtinId="9" hidden="1"/>
    <cellStyle name="Followed Hyperlink" xfId="4827" builtinId="9" hidden="1"/>
    <cellStyle name="Followed Hyperlink" xfId="4223" builtinId="9" hidden="1"/>
    <cellStyle name="Followed Hyperlink" xfId="2161" builtinId="9" hidden="1"/>
    <cellStyle name="Followed Hyperlink" xfId="5911" builtinId="9" hidden="1"/>
    <cellStyle name="Followed Hyperlink" xfId="1921" builtinId="9" hidden="1"/>
    <cellStyle name="Followed Hyperlink" xfId="2017" builtinId="9" hidden="1"/>
    <cellStyle name="Followed Hyperlink" xfId="719" builtinId="9" hidden="1"/>
    <cellStyle name="Followed Hyperlink" xfId="5193" builtinId="9" hidden="1"/>
    <cellStyle name="Followed Hyperlink" xfId="2141" builtinId="9" hidden="1"/>
    <cellStyle name="Followed Hyperlink" xfId="3115" builtinId="9" hidden="1"/>
    <cellStyle name="Followed Hyperlink" xfId="3997" builtinId="9" hidden="1"/>
    <cellStyle name="Followed Hyperlink" xfId="7273" builtinId="9" hidden="1"/>
    <cellStyle name="Followed Hyperlink" xfId="7231" builtinId="9" hidden="1"/>
    <cellStyle name="Followed Hyperlink" xfId="6789" builtinId="9" hidden="1"/>
    <cellStyle name="Followed Hyperlink" xfId="2271" builtinId="9" hidden="1"/>
    <cellStyle name="Followed Hyperlink" xfId="4437" builtinId="9" hidden="1"/>
    <cellStyle name="Followed Hyperlink" xfId="5189" builtinId="9" hidden="1"/>
    <cellStyle name="Followed Hyperlink" xfId="2229" builtinId="9" hidden="1"/>
    <cellStyle name="Followed Hyperlink" xfId="2749" builtinId="9" hidden="1"/>
    <cellStyle name="Followed Hyperlink" xfId="1429" builtinId="9" hidden="1"/>
    <cellStyle name="Followed Hyperlink" xfId="2115" builtinId="9" hidden="1"/>
    <cellStyle name="Followed Hyperlink" xfId="3355" builtinId="9" hidden="1"/>
    <cellStyle name="Followed Hyperlink" xfId="4017" builtinId="9" hidden="1"/>
    <cellStyle name="Followed Hyperlink" xfId="7105" builtinId="9" hidden="1"/>
    <cellStyle name="Followed Hyperlink" xfId="4329" builtinId="9" hidden="1"/>
    <cellStyle name="Followed Hyperlink" xfId="1345" builtinId="9" hidden="1"/>
    <cellStyle name="Followed Hyperlink" xfId="3987" builtinId="9" hidden="1"/>
    <cellStyle name="Followed Hyperlink" xfId="5547" builtinId="9" hidden="1"/>
    <cellStyle name="Followed Hyperlink" xfId="5985" builtinId="9" hidden="1"/>
    <cellStyle name="Followed Hyperlink" xfId="6635" builtinId="9" hidden="1"/>
    <cellStyle name="Followed Hyperlink" xfId="1743" builtinId="9" hidden="1"/>
    <cellStyle name="Followed Hyperlink" xfId="3779" builtinId="9" hidden="1"/>
    <cellStyle name="Followed Hyperlink" xfId="6615" builtinId="9" hidden="1"/>
    <cellStyle name="Followed Hyperlink" xfId="6735" builtinId="9" hidden="1"/>
    <cellStyle name="Followed Hyperlink" xfId="3671" builtinId="9" hidden="1"/>
    <cellStyle name="Followed Hyperlink" xfId="3611" builtinId="9" hidden="1"/>
    <cellStyle name="Followed Hyperlink" xfId="733" builtinId="9" hidden="1"/>
    <cellStyle name="Followed Hyperlink" xfId="3445" builtinId="9" hidden="1"/>
    <cellStyle name="Followed Hyperlink" xfId="3673" builtinId="9" hidden="1"/>
    <cellStyle name="Followed Hyperlink" xfId="200" builtinId="9" hidden="1"/>
    <cellStyle name="Followed Hyperlink" xfId="64" builtinId="9" hidden="1"/>
    <cellStyle name="Followed Hyperlink" xfId="767" builtinId="9" hidden="1"/>
    <cellStyle name="Followed Hyperlink" xfId="5249" builtinId="9" hidden="1"/>
    <cellStyle name="Followed Hyperlink" xfId="3729" builtinId="9" hidden="1"/>
    <cellStyle name="Followed Hyperlink" xfId="7261" builtinId="9" hidden="1"/>
    <cellStyle name="Followed Hyperlink" xfId="6441" builtinId="9" hidden="1"/>
    <cellStyle name="Followed Hyperlink" xfId="669" builtinId="9" hidden="1"/>
    <cellStyle name="Followed Hyperlink" xfId="7625" builtinId="9" hidden="1"/>
    <cellStyle name="Followed Hyperlink" xfId="1539" builtinId="9" hidden="1"/>
    <cellStyle name="Followed Hyperlink" xfId="2963" builtinId="9" hidden="1"/>
    <cellStyle name="Followed Hyperlink" xfId="7591" builtinId="9" hidden="1"/>
    <cellStyle name="Followed Hyperlink" xfId="4453" builtinId="9" hidden="1"/>
    <cellStyle name="Followed Hyperlink" xfId="1757" builtinId="9" hidden="1"/>
    <cellStyle name="Followed Hyperlink" xfId="6577" builtinId="9" hidden="1"/>
    <cellStyle name="Followed Hyperlink" xfId="1063" builtinId="9" hidden="1"/>
    <cellStyle name="Followed Hyperlink" xfId="3071" builtinId="9" hidden="1"/>
    <cellStyle name="Followed Hyperlink" xfId="7379" builtinId="9" hidden="1"/>
    <cellStyle name="Followed Hyperlink" xfId="8131" builtinId="9" hidden="1"/>
    <cellStyle name="Followed Hyperlink" xfId="4363" builtinId="9" hidden="1"/>
    <cellStyle name="Followed Hyperlink" xfId="8125" builtinId="9" hidden="1"/>
    <cellStyle name="Followed Hyperlink" xfId="8003" builtinId="9" hidden="1"/>
    <cellStyle name="Followed Hyperlink" xfId="5361" builtinId="9" hidden="1"/>
    <cellStyle name="Followed Hyperlink" xfId="7209" builtinId="9" hidden="1"/>
    <cellStyle name="Followed Hyperlink" xfId="7879" builtinId="9" hidden="1"/>
    <cellStyle name="Followed Hyperlink" xfId="1655" builtinId="9" hidden="1"/>
    <cellStyle name="Followed Hyperlink" xfId="4327" builtinId="9" hidden="1"/>
    <cellStyle name="Followed Hyperlink" xfId="3713" builtinId="9" hidden="1"/>
    <cellStyle name="Followed Hyperlink" xfId="7325" builtinId="9" hidden="1"/>
    <cellStyle name="Followed Hyperlink" xfId="4921" builtinId="9" hidden="1"/>
    <cellStyle name="Followed Hyperlink" xfId="693" builtinId="9" hidden="1"/>
    <cellStyle name="Followed Hyperlink" xfId="5617" builtinId="9" hidden="1"/>
    <cellStyle name="Followed Hyperlink" xfId="7545" builtinId="9" hidden="1"/>
    <cellStyle name="Followed Hyperlink" xfId="1997" builtinId="9" hidden="1"/>
    <cellStyle name="Followed Hyperlink" xfId="2125" builtinId="9" hidden="1"/>
    <cellStyle name="Followed Hyperlink" xfId="4193" builtinId="9" hidden="1"/>
    <cellStyle name="Followed Hyperlink" xfId="572" builtinId="9" hidden="1"/>
    <cellStyle name="Followed Hyperlink" xfId="2839" builtinId="9" hidden="1"/>
    <cellStyle name="Followed Hyperlink" xfId="6975" builtinId="9" hidden="1"/>
    <cellStyle name="Followed Hyperlink" xfId="7761" builtinId="9" hidden="1"/>
    <cellStyle name="Followed Hyperlink" xfId="2989" builtinId="9" hidden="1"/>
    <cellStyle name="Followed Hyperlink" xfId="4545" builtinId="9" hidden="1"/>
    <cellStyle name="Followed Hyperlink" xfId="7969" builtinId="9" hidden="1"/>
    <cellStyle name="Followed Hyperlink" xfId="7955" builtinId="9" hidden="1"/>
    <cellStyle name="Followed Hyperlink" xfId="1787" builtinId="9" hidden="1"/>
    <cellStyle name="Followed Hyperlink" xfId="4029" builtinId="9" hidden="1"/>
    <cellStyle name="Followed Hyperlink" xfId="2083" builtinId="9" hidden="1"/>
    <cellStyle name="Followed Hyperlink" xfId="1835" builtinId="9" hidden="1"/>
    <cellStyle name="Followed Hyperlink" xfId="6393" builtinId="9" hidden="1"/>
    <cellStyle name="Followed Hyperlink" xfId="7335" builtinId="9" hidden="1"/>
    <cellStyle name="Followed Hyperlink" xfId="438" builtinId="9" hidden="1"/>
    <cellStyle name="Followed Hyperlink" xfId="5459" builtinId="9" hidden="1"/>
    <cellStyle name="Followed Hyperlink" xfId="2599" builtinId="9" hidden="1"/>
    <cellStyle name="Followed Hyperlink" xfId="5235" builtinId="9" hidden="1"/>
    <cellStyle name="Followed Hyperlink" xfId="7347" builtinId="9" hidden="1"/>
    <cellStyle name="Followed Hyperlink" xfId="5369" builtinId="9" hidden="1"/>
    <cellStyle name="Followed Hyperlink" xfId="3821" builtinId="9" hidden="1"/>
    <cellStyle name="Followed Hyperlink" xfId="6873" builtinId="9" hidden="1"/>
    <cellStyle name="Followed Hyperlink" xfId="5337" builtinId="9" hidden="1"/>
    <cellStyle name="Followed Hyperlink" xfId="2787" builtinId="9" hidden="1"/>
    <cellStyle name="Followed Hyperlink" xfId="5113" builtinId="9" hidden="1"/>
    <cellStyle name="Followed Hyperlink" xfId="3101" builtinId="9" hidden="1"/>
    <cellStyle name="Followed Hyperlink" xfId="6827" builtinId="9" hidden="1"/>
    <cellStyle name="Followed Hyperlink" xfId="629" builtinId="9" hidden="1"/>
    <cellStyle name="Followed Hyperlink" xfId="7735" builtinId="9" hidden="1"/>
    <cellStyle name="Followed Hyperlink" xfId="1349" builtinId="9" hidden="1"/>
    <cellStyle name="Followed Hyperlink" xfId="4113" builtinId="9" hidden="1"/>
    <cellStyle name="Followed Hyperlink" xfId="953" builtinId="9" hidden="1"/>
    <cellStyle name="Followed Hyperlink" xfId="1409" builtinId="9" hidden="1"/>
    <cellStyle name="Followed Hyperlink" xfId="2071" builtinId="9" hidden="1"/>
    <cellStyle name="Followed Hyperlink" xfId="7709" builtinId="9" hidden="1"/>
    <cellStyle name="Followed Hyperlink" xfId="1511" builtinId="9" hidden="1"/>
    <cellStyle name="Followed Hyperlink" xfId="6181" builtinId="9" hidden="1"/>
    <cellStyle name="Followed Hyperlink" xfId="1545" builtinId="9" hidden="1"/>
    <cellStyle name="Followed Hyperlink" xfId="4995" builtinId="9" hidden="1"/>
    <cellStyle name="Followed Hyperlink" xfId="3465" builtinId="9" hidden="1"/>
    <cellStyle name="Followed Hyperlink" xfId="679" builtinId="9" hidden="1"/>
    <cellStyle name="Followed Hyperlink" xfId="4171" builtinId="9" hidden="1"/>
    <cellStyle name="Followed Hyperlink" xfId="1899" builtinId="9" hidden="1"/>
    <cellStyle name="Followed Hyperlink" xfId="4481" builtinId="9" hidden="1"/>
    <cellStyle name="Followed Hyperlink" xfId="2703" builtinId="9" hidden="1"/>
    <cellStyle name="Followed Hyperlink" xfId="2305" builtinId="9" hidden="1"/>
    <cellStyle name="Followed Hyperlink" xfId="6707" builtinId="9" hidden="1"/>
    <cellStyle name="Followed Hyperlink" xfId="92" builtinId="9" hidden="1"/>
    <cellStyle name="Followed Hyperlink" xfId="3211" builtinId="9" hidden="1"/>
    <cellStyle name="Followed Hyperlink" xfId="3539" builtinId="9" hidden="1"/>
    <cellStyle name="Followed Hyperlink" xfId="7073" builtinId="9" hidden="1"/>
    <cellStyle name="Followed Hyperlink" xfId="1301" builtinId="9" hidden="1"/>
    <cellStyle name="Followed Hyperlink" xfId="6281" builtinId="9" hidden="1"/>
    <cellStyle name="Followed Hyperlink" xfId="7203" builtinId="9" hidden="1"/>
    <cellStyle name="Followed Hyperlink" xfId="3305" builtinId="9" hidden="1"/>
    <cellStyle name="Followed Hyperlink" xfId="2591" builtinId="9" hidden="1"/>
    <cellStyle name="Followed Hyperlink" xfId="813" builtinId="9" hidden="1"/>
    <cellStyle name="Followed Hyperlink" xfId="5343" builtinId="9" hidden="1"/>
    <cellStyle name="Followed Hyperlink" xfId="5511" builtinId="9" hidden="1"/>
    <cellStyle name="Followed Hyperlink" xfId="4667" builtinId="9" hidden="1"/>
    <cellStyle name="Followed Hyperlink" xfId="424" builtinId="9" hidden="1"/>
    <cellStyle name="Followed Hyperlink" xfId="6747" builtinId="9" hidden="1"/>
    <cellStyle name="Followed Hyperlink" xfId="7711" builtinId="9" hidden="1"/>
    <cellStyle name="Followed Hyperlink" xfId="1777" builtinId="9" hidden="1"/>
    <cellStyle name="Followed Hyperlink" xfId="206" builtinId="9" hidden="1"/>
    <cellStyle name="Followed Hyperlink" xfId="7841" builtinId="9" hidden="1"/>
    <cellStyle name="Followed Hyperlink" xfId="789" builtinId="9" hidden="1"/>
    <cellStyle name="Followed Hyperlink" xfId="7149" builtinId="9" hidden="1"/>
    <cellStyle name="Followed Hyperlink" xfId="3979" builtinId="9" hidden="1"/>
    <cellStyle name="Followed Hyperlink" xfId="787" builtinId="9" hidden="1"/>
    <cellStyle name="Followed Hyperlink" xfId="7965" builtinId="9" hidden="1"/>
    <cellStyle name="Followed Hyperlink" xfId="7395" builtinId="9" hidden="1"/>
    <cellStyle name="Followed Hyperlink" xfId="4183" builtinId="9" hidden="1"/>
    <cellStyle name="Followed Hyperlink" xfId="6999" builtinId="9" hidden="1"/>
    <cellStyle name="Followed Hyperlink" xfId="4899" builtinId="9" hidden="1"/>
    <cellStyle name="Followed Hyperlink" xfId="7471" builtinId="9" hidden="1"/>
    <cellStyle name="Followed Hyperlink" xfId="3983" builtinId="9" hidden="1"/>
    <cellStyle name="Followed Hyperlink" xfId="2863" builtinId="9" hidden="1"/>
    <cellStyle name="Followed Hyperlink" xfId="8075" builtinId="9" hidden="1"/>
    <cellStyle name="Followed Hyperlink" xfId="4653" builtinId="9" hidden="1"/>
    <cellStyle name="Followed Hyperlink" xfId="4597" builtinId="9" hidden="1"/>
    <cellStyle name="Followed Hyperlink" xfId="7781" builtinId="9" hidden="1"/>
    <cellStyle name="Followed Hyperlink" xfId="262" builtinId="9" hidden="1"/>
    <cellStyle name="Followed Hyperlink" xfId="6271" builtinId="9" hidden="1"/>
    <cellStyle name="Followed Hyperlink" xfId="7391" builtinId="9" hidden="1"/>
    <cellStyle name="Followed Hyperlink" xfId="7747" builtinId="9" hidden="1"/>
    <cellStyle name="Followed Hyperlink" xfId="1837" builtinId="9" hidden="1"/>
    <cellStyle name="Followed Hyperlink" xfId="3667" builtinId="9" hidden="1"/>
    <cellStyle name="Followed Hyperlink" xfId="5981" builtinId="9" hidden="1"/>
    <cellStyle name="Followed Hyperlink" xfId="2815" builtinId="9" hidden="1"/>
    <cellStyle name="Followed Hyperlink" xfId="1251" builtinId="9" hidden="1"/>
    <cellStyle name="Followed Hyperlink" xfId="3765" builtinId="9" hidden="1"/>
    <cellStyle name="Followed Hyperlink" xfId="4025" builtinId="9" hidden="1"/>
    <cellStyle name="Followed Hyperlink" xfId="7239" builtinId="9" hidden="1"/>
    <cellStyle name="Followed Hyperlink" xfId="7043" builtinId="9" hidden="1"/>
    <cellStyle name="Followed Hyperlink" xfId="5255" builtinId="9" hidden="1"/>
    <cellStyle name="Followed Hyperlink" xfId="7865" builtinId="9" hidden="1"/>
    <cellStyle name="Followed Hyperlink" xfId="715" builtinId="9" hidden="1"/>
    <cellStyle name="Followed Hyperlink" xfId="3197" builtinId="9" hidden="1"/>
    <cellStyle name="Followed Hyperlink" xfId="4983" builtinId="9" hidden="1"/>
    <cellStyle name="Followed Hyperlink" xfId="6889" builtinId="9" hidden="1"/>
    <cellStyle name="Followed Hyperlink" xfId="7663" builtinId="9" hidden="1"/>
    <cellStyle name="Followed Hyperlink" xfId="5557" builtinId="9" hidden="1"/>
    <cellStyle name="Followed Hyperlink" xfId="1043" builtinId="9" hidden="1"/>
    <cellStyle name="Followed Hyperlink" xfId="1159" builtinId="9" hidden="1"/>
    <cellStyle name="Followed Hyperlink" xfId="3379" builtinId="9" hidden="1"/>
    <cellStyle name="Followed Hyperlink" xfId="78" builtinId="9" hidden="1"/>
    <cellStyle name="Followed Hyperlink" xfId="146" builtinId="9" hidden="1"/>
    <cellStyle name="Followed Hyperlink" xfId="3141" builtinId="9" hidden="1"/>
    <cellStyle name="Followed Hyperlink" xfId="2343" builtinId="9" hidden="1"/>
    <cellStyle name="Followed Hyperlink" xfId="1099" builtinId="9" hidden="1"/>
    <cellStyle name="Followed Hyperlink" xfId="6519" builtinId="9" hidden="1"/>
    <cellStyle name="Followed Hyperlink" xfId="500" builtinId="9" hidden="1"/>
    <cellStyle name="Followed Hyperlink" xfId="348" builtinId="9" hidden="1"/>
    <cellStyle name="Followed Hyperlink" xfId="2775" builtinId="9" hidden="1"/>
    <cellStyle name="Followed Hyperlink" xfId="963" builtinId="9" hidden="1"/>
    <cellStyle name="Followed Hyperlink" xfId="7547" builtinId="9" hidden="1"/>
    <cellStyle name="Followed Hyperlink" xfId="1083" builtinId="9" hidden="1"/>
    <cellStyle name="Followed Hyperlink" xfId="7481" builtinId="9" hidden="1"/>
    <cellStyle name="Followed Hyperlink" xfId="7815" builtinId="9" hidden="1"/>
    <cellStyle name="Followed Hyperlink" xfId="7157" builtinId="9" hidden="1"/>
    <cellStyle name="Followed Hyperlink" xfId="631" builtinId="9" hidden="1"/>
    <cellStyle name="Followed Hyperlink" xfId="7321" builtinId="9" hidden="1"/>
    <cellStyle name="Followed Hyperlink" xfId="544" builtinId="9" hidden="1"/>
    <cellStyle name="Followed Hyperlink" xfId="6691" builtinId="9" hidden="1"/>
    <cellStyle name="Followed Hyperlink" xfId="7893" builtinId="9" hidden="1"/>
    <cellStyle name="Followed Hyperlink" xfId="5653" builtinId="9" hidden="1"/>
    <cellStyle name="Followed Hyperlink" xfId="3207" builtinId="9" hidden="1"/>
    <cellStyle name="Followed Hyperlink" xfId="4563" builtinId="9" hidden="1"/>
    <cellStyle name="Followed Hyperlink" xfId="2907" builtinId="9" hidden="1"/>
    <cellStyle name="Followed Hyperlink" xfId="4747" builtinId="9" hidden="1"/>
    <cellStyle name="Followed Hyperlink" xfId="7135" builtinId="9" hidden="1"/>
    <cellStyle name="Followed Hyperlink" xfId="6337" builtinId="9" hidden="1"/>
    <cellStyle name="Followed Hyperlink" xfId="7005" builtinId="9" hidden="1"/>
    <cellStyle name="Followed Hyperlink" xfId="2187" builtinId="9" hidden="1"/>
    <cellStyle name="Followed Hyperlink" xfId="7429" builtinId="9" hidden="1"/>
    <cellStyle name="Followed Hyperlink" xfId="2219" builtinId="9" hidden="1"/>
    <cellStyle name="Followed Hyperlink" xfId="118" builtinId="9" hidden="1"/>
    <cellStyle name="Followed Hyperlink" xfId="8103" builtinId="9" hidden="1"/>
    <cellStyle name="Followed Hyperlink" xfId="6651" builtinId="9" hidden="1"/>
    <cellStyle name="Followed Hyperlink" xfId="6283" builtinId="9" hidden="1"/>
    <cellStyle name="Followed Hyperlink" xfId="2833" builtinId="9" hidden="1"/>
    <cellStyle name="Followed Hyperlink" xfId="1383" builtinId="9" hidden="1"/>
    <cellStyle name="Followed Hyperlink" xfId="3937" builtinId="9" hidden="1"/>
    <cellStyle name="Followed Hyperlink" xfId="3977" builtinId="9" hidden="1"/>
    <cellStyle name="Followed Hyperlink" xfId="1685" builtinId="9" hidden="1"/>
    <cellStyle name="Followed Hyperlink" xfId="32" builtinId="9" hidden="1"/>
    <cellStyle name="Followed Hyperlink" xfId="226" builtinId="9" hidden="1"/>
    <cellStyle name="Followed Hyperlink" xfId="1489" builtinId="9" hidden="1"/>
    <cellStyle name="Followed Hyperlink" xfId="160" builtinId="9" hidden="1"/>
    <cellStyle name="Followed Hyperlink" xfId="6595" builtinId="9" hidden="1"/>
    <cellStyle name="Followed Hyperlink" xfId="2091" builtinId="9" hidden="1"/>
    <cellStyle name="Followed Hyperlink" xfId="8051" builtinId="9" hidden="1"/>
    <cellStyle name="Followed Hyperlink" xfId="7037" builtinId="9" hidden="1"/>
    <cellStyle name="Followed Hyperlink" xfId="1289" builtinId="9" hidden="1"/>
    <cellStyle name="Followed Hyperlink" xfId="1021" builtinId="9" hidden="1"/>
    <cellStyle name="Followed Hyperlink" xfId="4301" builtinId="9" hidden="1"/>
    <cellStyle name="Followed Hyperlink" xfId="6807" builtinId="9" hidden="1"/>
    <cellStyle name="Followed Hyperlink" xfId="6041" builtinId="9" hidden="1"/>
    <cellStyle name="Followed Hyperlink" xfId="7995" builtinId="9" hidden="1"/>
    <cellStyle name="Followed Hyperlink" xfId="1431" builtinId="9" hidden="1"/>
    <cellStyle name="Followed Hyperlink" xfId="5957" builtinId="9" hidden="1"/>
    <cellStyle name="Followed Hyperlink" xfId="4655" builtinId="9" hidden="1"/>
    <cellStyle name="Followed Hyperlink" xfId="2901" builtinId="9" hidden="1"/>
    <cellStyle name="Followed Hyperlink" xfId="877" builtinId="9" hidden="1"/>
    <cellStyle name="Followed Hyperlink" xfId="727" builtinId="9" hidden="1"/>
    <cellStyle name="Followed Hyperlink" xfId="5649" builtinId="9" hidden="1"/>
    <cellStyle name="Followed Hyperlink" xfId="7561" builtinId="9" hidden="1"/>
    <cellStyle name="Followed Hyperlink" xfId="4035" builtinId="9" hidden="1"/>
    <cellStyle name="Followed Hyperlink" xfId="3935" builtinId="9" hidden="1"/>
    <cellStyle name="Followed Hyperlink" xfId="1923" builtinId="9" hidden="1"/>
    <cellStyle name="Followed Hyperlink" xfId="835" builtinId="9" hidden="1"/>
    <cellStyle name="Followed Hyperlink" xfId="4903" builtinId="9" hidden="1"/>
    <cellStyle name="Followed Hyperlink" xfId="4027" builtinId="9" hidden="1"/>
    <cellStyle name="Followed Hyperlink" xfId="2135" builtinId="9" hidden="1"/>
    <cellStyle name="Followed Hyperlink" xfId="5757" builtinId="9" hidden="1"/>
    <cellStyle name="Followed Hyperlink" xfId="3951" builtinId="9" hidden="1"/>
    <cellStyle name="Followed Hyperlink" xfId="2363" builtinId="9" hidden="1"/>
    <cellStyle name="Followed Hyperlink" xfId="4997" builtinId="9" hidden="1"/>
    <cellStyle name="Followed Hyperlink" xfId="2845" builtinId="9" hidden="1"/>
    <cellStyle name="Followed Hyperlink" xfId="1253" builtinId="9" hidden="1"/>
    <cellStyle name="Followed Hyperlink" xfId="6045" builtinId="9" hidden="1"/>
    <cellStyle name="Followed Hyperlink" xfId="677" builtinId="9" hidden="1"/>
    <cellStyle name="Followed Hyperlink" xfId="925" builtinId="9" hidden="1"/>
    <cellStyle name="Followed Hyperlink" xfId="4487" builtinId="9" hidden="1"/>
    <cellStyle name="Followed Hyperlink" xfId="5049" builtinId="9" hidden="1"/>
    <cellStyle name="Followed Hyperlink" xfId="3595" builtinId="9" hidden="1"/>
    <cellStyle name="Followed Hyperlink" xfId="7403" builtinId="9" hidden="1"/>
    <cellStyle name="Followed Hyperlink" xfId="7327" builtinId="9" hidden="1"/>
    <cellStyle name="Followed Hyperlink" xfId="5599" builtinId="9" hidden="1"/>
    <cellStyle name="Followed Hyperlink" xfId="8183" builtinId="9" hidden="1"/>
    <cellStyle name="Followed Hyperlink" xfId="6465" builtinId="9" hidden="1"/>
    <cellStyle name="Followed Hyperlink" xfId="3235" builtinId="9" hidden="1"/>
    <cellStyle name="Followed Hyperlink" xfId="5955" builtinId="9" hidden="1"/>
    <cellStyle name="Followed Hyperlink" xfId="5101" builtinId="9" hidden="1"/>
    <cellStyle name="Followed Hyperlink" xfId="6701" builtinId="9" hidden="1"/>
    <cellStyle name="Followed Hyperlink" xfId="4953" builtinId="9" hidden="1"/>
    <cellStyle name="Followed Hyperlink" xfId="7247" builtinId="9" hidden="1"/>
    <cellStyle name="Followed Hyperlink" xfId="1237" builtinId="9" hidden="1"/>
    <cellStyle name="Followed Hyperlink" xfId="4289" builtinId="9" hidden="1"/>
    <cellStyle name="Followed Hyperlink" xfId="7731" builtinId="9" hidden="1"/>
    <cellStyle name="Followed Hyperlink" xfId="7521" builtinId="9" hidden="1"/>
    <cellStyle name="Followed Hyperlink" xfId="2029" builtinId="9" hidden="1"/>
    <cellStyle name="Followed Hyperlink" xfId="5905" builtinId="9" hidden="1"/>
    <cellStyle name="Followed Hyperlink" xfId="164" builtinId="9" hidden="1"/>
    <cellStyle name="Followed Hyperlink" xfId="7389" builtinId="9" hidden="1"/>
    <cellStyle name="Followed Hyperlink" xfId="3857" builtinId="9" hidden="1"/>
    <cellStyle name="Followed Hyperlink" xfId="7173" builtinId="9" hidden="1"/>
    <cellStyle name="Followed Hyperlink" xfId="2171" builtinId="9" hidden="1"/>
    <cellStyle name="Followed Hyperlink" xfId="6075" builtinId="9" hidden="1"/>
    <cellStyle name="Followed Hyperlink" xfId="2003" builtinId="9" hidden="1"/>
    <cellStyle name="Followed Hyperlink" xfId="597" builtinId="9" hidden="1"/>
    <cellStyle name="Followed Hyperlink" xfId="1543" builtinId="9" hidden="1"/>
    <cellStyle name="Followed Hyperlink" xfId="5345" builtinId="9" hidden="1"/>
    <cellStyle name="Followed Hyperlink" xfId="973" builtinId="9" hidden="1"/>
    <cellStyle name="Followed Hyperlink" xfId="5761" builtinId="9" hidden="1"/>
    <cellStyle name="Followed Hyperlink" xfId="6733" builtinId="9" hidden="1"/>
    <cellStyle name="Followed Hyperlink" xfId="3487" builtinId="9" hidden="1"/>
    <cellStyle name="Followed Hyperlink" xfId="7705" builtinId="9" hidden="1"/>
    <cellStyle name="Followed Hyperlink" xfId="5871" builtinId="9" hidden="1"/>
    <cellStyle name="Followed Hyperlink" xfId="1119" builtinId="9" hidden="1"/>
    <cellStyle name="Followed Hyperlink" xfId="3921" builtinId="9" hidden="1"/>
    <cellStyle name="Followed Hyperlink" xfId="3829" builtinId="9" hidden="1"/>
    <cellStyle name="Followed Hyperlink" xfId="140" builtinId="9" hidden="1"/>
    <cellStyle name="Followed Hyperlink" xfId="6557" builtinId="9" hidden="1"/>
    <cellStyle name="Followed Hyperlink" xfId="4377" builtinId="9" hidden="1"/>
    <cellStyle name="Followed Hyperlink" xfId="705" builtinId="9" hidden="1"/>
    <cellStyle name="Followed Hyperlink" xfId="7855" builtinId="9" hidden="1"/>
    <cellStyle name="Followed Hyperlink" xfId="3525" builtinId="9" hidden="1"/>
    <cellStyle name="Followed Hyperlink" xfId="5261" builtinId="9" hidden="1"/>
    <cellStyle name="Followed Hyperlink" xfId="7889" builtinId="9" hidden="1"/>
    <cellStyle name="Followed Hyperlink" xfId="895" builtinId="9" hidden="1"/>
    <cellStyle name="Followed Hyperlink" xfId="6215" builtinId="9" hidden="1"/>
    <cellStyle name="Followed Hyperlink" xfId="7353" builtinId="9" hidden="1"/>
    <cellStyle name="Followed Hyperlink" xfId="893" builtinId="9" hidden="1"/>
    <cellStyle name="Followed Hyperlink" xfId="3323" builtinId="9" hidden="1"/>
    <cellStyle name="Followed Hyperlink" xfId="2783" builtinId="9" hidden="1"/>
    <cellStyle name="Followed Hyperlink" xfId="6483" builtinId="9" hidden="1"/>
    <cellStyle name="Followed Hyperlink" xfId="5775" builtinId="9" hidden="1"/>
    <cellStyle name="Followed Hyperlink" xfId="5153" builtinId="9" hidden="1"/>
    <cellStyle name="Followed Hyperlink" xfId="2353" builtinId="9" hidden="1"/>
    <cellStyle name="Followed Hyperlink" xfId="5325" builtinId="9" hidden="1"/>
    <cellStyle name="Followed Hyperlink" xfId="3191" builtinId="9" hidden="1"/>
    <cellStyle name="Followed Hyperlink" xfId="7819" builtinId="9" hidden="1"/>
    <cellStyle name="Followed Hyperlink" xfId="5799" builtinId="9" hidden="1"/>
    <cellStyle name="Followed Hyperlink" xfId="1049" builtinId="9" hidden="1"/>
    <cellStyle name="Followed Hyperlink" xfId="8141" builtinId="9" hidden="1"/>
    <cellStyle name="Followed Hyperlink" xfId="5637" builtinId="9" hidden="1"/>
    <cellStyle name="Followed Hyperlink" xfId="7175" builtinId="9" hidden="1"/>
    <cellStyle name="Followed Hyperlink" xfId="5885" builtinId="9" hidden="1"/>
    <cellStyle name="Followed Hyperlink" xfId="430" builtinId="9" hidden="1"/>
    <cellStyle name="Followed Hyperlink" xfId="3683" builtinId="9" hidden="1"/>
    <cellStyle name="Followed Hyperlink" xfId="178" builtinId="9" hidden="1"/>
    <cellStyle name="Followed Hyperlink" xfId="6085" builtinId="9" hidden="1"/>
    <cellStyle name="Followed Hyperlink" xfId="7817" builtinId="9" hidden="1"/>
    <cellStyle name="Followed Hyperlink" xfId="5499" builtinId="9" hidden="1"/>
    <cellStyle name="Followed Hyperlink" xfId="2299" builtinId="9" hidden="1"/>
    <cellStyle name="Followed Hyperlink" xfId="4285" builtinId="9" hidden="1"/>
    <cellStyle name="Followed Hyperlink" xfId="5813" builtinId="9" hidden="1"/>
    <cellStyle name="Followed Hyperlink" xfId="6247" builtinId="9" hidden="1"/>
    <cellStyle name="Followed Hyperlink" xfId="474" builtinId="9" hidden="1"/>
    <cellStyle name="Followed Hyperlink" xfId="212" builtinId="9" hidden="1"/>
    <cellStyle name="Followed Hyperlink" xfId="6269" builtinId="9" hidden="1"/>
    <cellStyle name="Followed Hyperlink" xfId="3393" builtinId="9" hidden="1"/>
    <cellStyle name="Followed Hyperlink" xfId="3681" builtinId="9" hidden="1"/>
    <cellStyle name="Followed Hyperlink" xfId="2857" builtinId="9" hidden="1"/>
    <cellStyle name="Followed Hyperlink" xfId="7087" builtinId="9" hidden="1"/>
    <cellStyle name="Followed Hyperlink" xfId="6855" builtinId="9" hidden="1"/>
    <cellStyle name="Followed Hyperlink" xfId="5823" builtinId="9" hidden="1"/>
    <cellStyle name="Followed Hyperlink" xfId="7111" builtinId="9" hidden="1"/>
    <cellStyle name="Followed Hyperlink" xfId="4987" builtinId="9" hidden="1"/>
    <cellStyle name="Followed Hyperlink" xfId="2423" builtinId="9" hidden="1"/>
    <cellStyle name="Followed Hyperlink" xfId="5847" builtinId="9" hidden="1"/>
    <cellStyle name="Followed Hyperlink" xfId="4543" builtinId="9" hidden="1"/>
    <cellStyle name="Followed Hyperlink" xfId="955" builtinId="9" hidden="1"/>
    <cellStyle name="Followed Hyperlink" xfId="4165" builtinId="9" hidden="1"/>
    <cellStyle name="Followed Hyperlink" xfId="6321" builtinId="9" hidden="1"/>
    <cellStyle name="Followed Hyperlink" xfId="3845" builtinId="9" hidden="1"/>
    <cellStyle name="Followed Hyperlink" xfId="2947" builtinId="9" hidden="1"/>
    <cellStyle name="Followed Hyperlink" xfId="5541" builtinId="9" hidden="1"/>
    <cellStyle name="Followed Hyperlink" xfId="6553" builtinId="9" hidden="1"/>
    <cellStyle name="Followed Hyperlink" xfId="7719" builtinId="9" hidden="1"/>
    <cellStyle name="Followed Hyperlink" xfId="3995" builtinId="9" hidden="1"/>
    <cellStyle name="Followed Hyperlink" xfId="286" builtinId="9" hidden="1"/>
    <cellStyle name="Followed Hyperlink" xfId="2659" builtinId="9" hidden="1"/>
    <cellStyle name="Followed Hyperlink" xfId="4801" builtinId="9" hidden="1"/>
    <cellStyle name="Followed Hyperlink" xfId="102" builtinId="9" hidden="1"/>
    <cellStyle name="Followed Hyperlink" xfId="4147" builtinId="9" hidden="1"/>
    <cellStyle name="Followed Hyperlink" xfId="6931" builtinId="9" hidden="1"/>
    <cellStyle name="Followed Hyperlink" xfId="6673" builtinId="9" hidden="1"/>
    <cellStyle name="Followed Hyperlink" xfId="6545" builtinId="9" hidden="1"/>
    <cellStyle name="Followed Hyperlink" xfId="2633" builtinId="9" hidden="1"/>
    <cellStyle name="Followed Hyperlink" xfId="2445" builtinId="9" hidden="1"/>
    <cellStyle name="Followed Hyperlink" xfId="3797" builtinId="9" hidden="1"/>
    <cellStyle name="Followed Hyperlink" xfId="7401" builtinId="9" hidden="1"/>
    <cellStyle name="Followed Hyperlink" xfId="2747" builtinId="9" hidden="1"/>
    <cellStyle name="Followed Hyperlink" xfId="6183" builtinId="9" hidden="1"/>
    <cellStyle name="Followed Hyperlink" xfId="765" builtinId="9" hidden="1"/>
    <cellStyle name="Followed Hyperlink" xfId="3627" builtinId="9" hidden="1"/>
    <cellStyle name="Followed Hyperlink" xfId="6563" builtinId="9" hidden="1"/>
    <cellStyle name="Followed Hyperlink" xfId="6967" builtinId="9" hidden="1"/>
    <cellStyle name="Followed Hyperlink" xfId="2137" builtinId="9" hidden="1"/>
    <cellStyle name="Followed Hyperlink" xfId="7525" builtinId="9" hidden="1"/>
    <cellStyle name="Followed Hyperlink" xfId="44" builtinId="9" hidden="1"/>
    <cellStyle name="Followed Hyperlink" xfId="5367" builtinId="9" hidden="1"/>
    <cellStyle name="Followed Hyperlink" xfId="6719" builtinId="9" hidden="1"/>
    <cellStyle name="Followed Hyperlink" xfId="5789" builtinId="9" hidden="1"/>
    <cellStyle name="Followed Hyperlink" xfId="1317" builtinId="9" hidden="1"/>
    <cellStyle name="Followed Hyperlink" xfId="2731" builtinId="9" hidden="1"/>
    <cellStyle name="Followed Hyperlink" xfId="4525" builtinId="9" hidden="1"/>
    <cellStyle name="Followed Hyperlink" xfId="1173" builtinId="9" hidden="1"/>
    <cellStyle name="Followed Hyperlink" xfId="4571" builtinId="9" hidden="1"/>
    <cellStyle name="Followed Hyperlink" xfId="4191" builtinId="9" hidden="1"/>
    <cellStyle name="Followed Hyperlink" xfId="829" builtinId="9" hidden="1"/>
    <cellStyle name="Followed Hyperlink" xfId="5393" builtinId="9" hidden="1"/>
    <cellStyle name="Followed Hyperlink" xfId="8153" builtinId="9" hidden="1"/>
    <cellStyle name="Followed Hyperlink" xfId="7785" builtinId="9" hidden="1"/>
    <cellStyle name="Followed Hyperlink" xfId="2119" builtinId="9" hidden="1"/>
    <cellStyle name="Followed Hyperlink" xfId="1903" builtinId="9" hidden="1"/>
    <cellStyle name="Followed Hyperlink" xfId="7099" builtinId="9" hidden="1"/>
    <cellStyle name="Followed Hyperlink" xfId="3805" builtinId="9" hidden="1"/>
    <cellStyle name="Followed Hyperlink" xfId="2261" builtinId="9" hidden="1"/>
    <cellStyle name="Followed Hyperlink" xfId="2645" builtinId="9" hidden="1"/>
    <cellStyle name="Followed Hyperlink" xfId="4521" builtinId="9" hidden="1"/>
    <cellStyle name="Followed Hyperlink" xfId="5495" builtinId="9" hidden="1"/>
    <cellStyle name="Followed Hyperlink" xfId="3815" builtinId="9" hidden="1"/>
    <cellStyle name="Followed Hyperlink" xfId="524" builtinId="9" hidden="1"/>
    <cellStyle name="Followed Hyperlink" xfId="6297" builtinId="9" hidden="1"/>
    <cellStyle name="Followed Hyperlink" xfId="2015" builtinId="9" hidden="1"/>
    <cellStyle name="Followed Hyperlink" xfId="7171" builtinId="9" hidden="1"/>
    <cellStyle name="Followed Hyperlink" xfId="4665" builtinId="9" hidden="1"/>
    <cellStyle name="Followed Hyperlink" xfId="7051" builtinId="9" hidden="1"/>
    <cellStyle name="Followed Hyperlink" xfId="7837" builtinId="9" hidden="1"/>
    <cellStyle name="Followed Hyperlink" xfId="4065" builtinId="9" hidden="1"/>
    <cellStyle name="Followed Hyperlink" xfId="2407" builtinId="9" hidden="1"/>
    <cellStyle name="Followed Hyperlink" xfId="3899" builtinId="9" hidden="1"/>
    <cellStyle name="Followed Hyperlink" xfId="8177" builtinId="9" hidden="1"/>
    <cellStyle name="Followed Hyperlink" xfId="3443" builtinId="9" hidden="1"/>
    <cellStyle name="Followed Hyperlink" xfId="6021" builtinId="9" hidden="1"/>
    <cellStyle name="Followed Hyperlink" xfId="7495" builtinId="9" hidden="1"/>
    <cellStyle name="Followed Hyperlink" xfId="1107" builtinId="9" hidden="1"/>
    <cellStyle name="Followed Hyperlink" xfId="4309" builtinId="9" hidden="1"/>
    <cellStyle name="Followed Hyperlink" xfId="2971" builtinId="9" hidden="1"/>
    <cellStyle name="Followed Hyperlink" xfId="4925" builtinId="9" hidden="1"/>
    <cellStyle name="Followed Hyperlink" xfId="3137" builtinId="9" hidden="1"/>
    <cellStyle name="Followed Hyperlink" xfId="3795" builtinId="9" hidden="1"/>
    <cellStyle name="Followed Hyperlink" xfId="815" builtinId="9" hidden="1"/>
    <cellStyle name="Followed Hyperlink" xfId="6033" builtinId="9" hidden="1"/>
    <cellStyle name="Followed Hyperlink" xfId="1321" builtinId="9" hidden="1"/>
    <cellStyle name="Followed Hyperlink" xfId="1169" builtinId="9" hidden="1"/>
    <cellStyle name="Followed Hyperlink" xfId="6941" builtinId="9" hidden="1"/>
    <cellStyle name="Followed Hyperlink" xfId="5689" builtinId="9" hidden="1"/>
    <cellStyle name="Followed Hyperlink" xfId="4901" builtinId="9" hidden="1"/>
    <cellStyle name="Followed Hyperlink" xfId="4491" builtinId="9" hidden="1"/>
    <cellStyle name="Followed Hyperlink" xfId="5271" builtinId="9" hidden="1"/>
    <cellStyle name="Followed Hyperlink" xfId="1739" builtinId="9" hidden="1"/>
    <cellStyle name="Followed Hyperlink" xfId="6211" builtinId="9" hidden="1"/>
    <cellStyle name="Followed Hyperlink" xfId="2929" builtinId="9" hidden="1"/>
    <cellStyle name="Followed Hyperlink" xfId="2661" builtinId="9" hidden="1"/>
    <cellStyle name="Followed Hyperlink" xfId="2533" builtinId="9" hidden="1"/>
    <cellStyle name="Followed Hyperlink" xfId="2389" builtinId="9" hidden="1"/>
    <cellStyle name="Followed Hyperlink" xfId="4189" builtinId="9" hidden="1"/>
    <cellStyle name="Followed Hyperlink" xfId="1037" builtinId="9" hidden="1"/>
    <cellStyle name="Followed Hyperlink" xfId="3623" builtinId="9" hidden="1"/>
    <cellStyle name="Followed Hyperlink" xfId="5943" builtinId="9" hidden="1"/>
    <cellStyle name="Followed Hyperlink" xfId="2169" builtinId="9" hidden="1"/>
    <cellStyle name="Followed Hyperlink" xfId="4837" builtinId="9" hidden="1"/>
    <cellStyle name="Followed Hyperlink" xfId="2993" builtinId="9" hidden="1"/>
    <cellStyle name="Followed Hyperlink" xfId="1163" builtinId="9" hidden="1"/>
    <cellStyle name="Followed Hyperlink" xfId="5449" builtinId="9" hidden="1"/>
    <cellStyle name="Followed Hyperlink" xfId="6649" builtinId="9" hidden="1"/>
    <cellStyle name="Followed Hyperlink" xfId="5303" builtinId="9" hidden="1"/>
    <cellStyle name="Followed Hyperlink" xfId="4153" builtinId="9" hidden="1"/>
    <cellStyle name="Followed Hyperlink" xfId="2165" builtinId="9" hidden="1"/>
    <cellStyle name="Followed Hyperlink" xfId="5319" builtinId="9" hidden="1"/>
    <cellStyle name="Followed Hyperlink" xfId="931" builtinId="9" hidden="1"/>
    <cellStyle name="Followed Hyperlink" xfId="5287" builtinId="9" hidden="1"/>
    <cellStyle name="Followed Hyperlink" xfId="2225" builtinId="9" hidden="1"/>
    <cellStyle name="Followed Hyperlink" xfId="3417" builtinId="9" hidden="1"/>
    <cellStyle name="Followed Hyperlink" xfId="172" builtinId="9" hidden="1"/>
    <cellStyle name="Followed Hyperlink" xfId="985" builtinId="9" hidden="1"/>
    <cellStyle name="Followed Hyperlink" xfId="7339" builtinId="9" hidden="1"/>
    <cellStyle name="Followed Hyperlink" xfId="3699" builtinId="9" hidden="1"/>
    <cellStyle name="Followed Hyperlink" xfId="6681" builtinId="9" hidden="1"/>
    <cellStyle name="Followed Hyperlink" xfId="7945" builtinId="9" hidden="1"/>
    <cellStyle name="Followed Hyperlink" xfId="7737" builtinId="9" hidden="1"/>
    <cellStyle name="Followed Hyperlink" xfId="3427" builtinId="9" hidden="1"/>
    <cellStyle name="Followed Hyperlink" xfId="1717" builtinId="9" hidden="1"/>
    <cellStyle name="Followed Hyperlink" xfId="4789" builtinId="9" hidden="1"/>
    <cellStyle name="Followed Hyperlink" xfId="6853" builtinId="9" hidden="1"/>
    <cellStyle name="Followed Hyperlink" xfId="244" builtinId="9" hidden="1"/>
    <cellStyle name="Followed Hyperlink" xfId="4861" builtinId="9" hidden="1"/>
    <cellStyle name="Followed Hyperlink" xfId="1553" builtinId="9" hidden="1"/>
    <cellStyle name="Followed Hyperlink" xfId="7805" builtinId="9" hidden="1"/>
    <cellStyle name="Followed Hyperlink" xfId="6575" builtinId="9" hidden="1"/>
    <cellStyle name="Followed Hyperlink" xfId="1775" builtinId="9" hidden="1"/>
    <cellStyle name="Followed Hyperlink" xfId="4891" builtinId="9" hidden="1"/>
    <cellStyle name="Followed Hyperlink" xfId="7443" builtinId="9" hidden="1"/>
    <cellStyle name="Followed Hyperlink" xfId="1095" builtinId="9" hidden="1"/>
    <cellStyle name="Followed Hyperlink" xfId="4489" builtinId="9" hidden="1"/>
    <cellStyle name="Followed Hyperlink" xfId="6203" builtinId="9" hidden="1"/>
    <cellStyle name="Followed Hyperlink" xfId="4155" builtinId="9" hidden="1"/>
    <cellStyle name="Followed Hyperlink" xfId="376" builtinId="9" hidden="1"/>
    <cellStyle name="Followed Hyperlink" xfId="6359" builtinId="9" hidden="1"/>
    <cellStyle name="Followed Hyperlink" xfId="4863" builtinId="9" hidden="1"/>
    <cellStyle name="Followed Hyperlink" xfId="5749" builtinId="9" hidden="1"/>
    <cellStyle name="Followed Hyperlink" xfId="1661" builtinId="9" hidden="1"/>
    <cellStyle name="Followed Hyperlink" xfId="2895" builtinId="9" hidden="1"/>
    <cellStyle name="Followed Hyperlink" xfId="4947" builtinId="9" hidden="1"/>
    <cellStyle name="Followed Hyperlink" xfId="5711" builtinId="9" hidden="1"/>
    <cellStyle name="Followed Hyperlink" xfId="5917" builtinId="9" hidden="1"/>
    <cellStyle name="Followed Hyperlink" xfId="1587" builtinId="9" hidden="1"/>
    <cellStyle name="Followed Hyperlink" xfId="3705" builtinId="9" hidden="1"/>
    <cellStyle name="Followed Hyperlink" xfId="3399" builtinId="9" hidden="1"/>
    <cellStyle name="Followed Hyperlink" xfId="456" builtinId="9" hidden="1"/>
    <cellStyle name="Followed Hyperlink" xfId="1195" builtinId="9" hidden="1"/>
    <cellStyle name="Followed Hyperlink" xfId="2027" builtinId="9" hidden="1"/>
    <cellStyle name="Followed Hyperlink" xfId="4069" builtinId="9" hidden="1"/>
    <cellStyle name="Followed Hyperlink" xfId="6263" builtinId="9" hidden="1"/>
    <cellStyle name="Followed Hyperlink" xfId="8087" builtinId="9" hidden="1"/>
    <cellStyle name="Followed Hyperlink" xfId="3737" builtinId="9" hidden="1"/>
    <cellStyle name="Followed Hyperlink" xfId="7999" builtinId="9" hidden="1"/>
    <cellStyle name="Followed Hyperlink" xfId="4825" builtinId="9" hidden="1"/>
    <cellStyle name="Followed Hyperlink" xfId="937" builtinId="9" hidden="1"/>
    <cellStyle name="Followed Hyperlink" xfId="4705" builtinId="9" hidden="1"/>
    <cellStyle name="Followed Hyperlink" xfId="3693" builtinId="9" hidden="1"/>
    <cellStyle name="Followed Hyperlink" xfId="2067" builtinId="9" hidden="1"/>
    <cellStyle name="Followed Hyperlink" xfId="1309" builtinId="9" hidden="1"/>
    <cellStyle name="Followed Hyperlink" xfId="6631" builtinId="9" hidden="1"/>
    <cellStyle name="Followed Hyperlink" xfId="6529" builtinId="9" hidden="1"/>
    <cellStyle name="Followed Hyperlink" xfId="2251" builtinId="9" hidden="1"/>
    <cellStyle name="Followed Hyperlink" xfId="48" builtinId="9" hidden="1"/>
    <cellStyle name="Followed Hyperlink" xfId="5141" builtinId="9" hidden="1"/>
    <cellStyle name="Followed Hyperlink" xfId="3929" builtinId="9" hidden="1"/>
    <cellStyle name="Followed Hyperlink" xfId="3501" builtinId="9" hidden="1"/>
    <cellStyle name="Followed Hyperlink" xfId="356" builtinId="9" hidden="1"/>
    <cellStyle name="Followed Hyperlink" xfId="260" builtinId="9" hidden="1"/>
    <cellStyle name="Followed Hyperlink" xfId="2737" builtinId="9" hidden="1"/>
    <cellStyle name="Followed Hyperlink" xfId="831" builtinId="9" hidden="1"/>
    <cellStyle name="Followed Hyperlink" xfId="5165" builtinId="9" hidden="1"/>
    <cellStyle name="Followed Hyperlink" xfId="7377" builtinId="9" hidden="1"/>
    <cellStyle name="Followed Hyperlink" xfId="2179" builtinId="9" hidden="1"/>
    <cellStyle name="Followed Hyperlink" xfId="5005" builtinId="9" hidden="1"/>
    <cellStyle name="Followed Hyperlink" xfId="20" builtinId="9" hidden="1"/>
    <cellStyle name="Followed Hyperlink" xfId="3357" builtinId="9" hidden="1"/>
    <cellStyle name="Followed Hyperlink" xfId="6143" builtinId="9" hidden="1"/>
    <cellStyle name="Followed Hyperlink" xfId="7127" builtinId="9" hidden="1"/>
    <cellStyle name="Followed Hyperlink" xfId="368" builtinId="9" hidden="1"/>
    <cellStyle name="Followed Hyperlink" xfId="7483" builtinId="9" hidden="1"/>
    <cellStyle name="Followed Hyperlink" xfId="4375" builtinId="9" hidden="1"/>
    <cellStyle name="Followed Hyperlink" xfId="3273" builtinId="9" hidden="1"/>
    <cellStyle name="Followed Hyperlink" xfId="5231" builtinId="9" hidden="1"/>
    <cellStyle name="Followed Hyperlink" xfId="6641" builtinId="9" hidden="1"/>
    <cellStyle name="Followed Hyperlink" xfId="4179" builtinId="9" hidden="1"/>
    <cellStyle name="Followed Hyperlink" xfId="3653" builtinId="9" hidden="1"/>
    <cellStyle name="Followed Hyperlink" xfId="2781" builtinId="9" hidden="1"/>
    <cellStyle name="Followed Hyperlink" xfId="7299" builtinId="9" hidden="1"/>
    <cellStyle name="Followed Hyperlink" xfId="1143" builtinId="9" hidden="1"/>
    <cellStyle name="Followed Hyperlink" xfId="4297" builtinId="9" hidden="1"/>
    <cellStyle name="Followed Hyperlink" xfId="3585" builtinId="9" hidden="1"/>
    <cellStyle name="Followed Hyperlink" xfId="731" builtinId="9" hidden="1"/>
    <cellStyle name="Followed Hyperlink" xfId="6629" builtinId="9" hidden="1"/>
    <cellStyle name="Followed Hyperlink" xfId="1821" builtinId="9" hidden="1"/>
    <cellStyle name="Followed Hyperlink" xfId="4875" builtinId="9" hidden="1"/>
    <cellStyle name="Followed Hyperlink" xfId="100" builtinId="9" hidden="1"/>
    <cellStyle name="Followed Hyperlink" xfId="1533" builtinId="9" hidden="1"/>
    <cellStyle name="Followed Hyperlink" xfId="6361" builtinId="9" hidden="1"/>
    <cellStyle name="Followed Hyperlink" xfId="6197" builtinId="9" hidden="1"/>
    <cellStyle name="Followed Hyperlink" xfId="3571" builtinId="9" hidden="1"/>
    <cellStyle name="Followed Hyperlink" xfId="2563" builtinId="9" hidden="1"/>
    <cellStyle name="Followed Hyperlink" xfId="5993" builtinId="9" hidden="1"/>
    <cellStyle name="Followed Hyperlink" xfId="4619" builtinId="9" hidden="1"/>
    <cellStyle name="Followed Hyperlink" xfId="1029" builtinId="9" hidden="1"/>
    <cellStyle name="Followed Hyperlink" xfId="695" builtinId="9" hidden="1"/>
    <cellStyle name="Followed Hyperlink" xfId="603" builtinId="9" hidden="1"/>
    <cellStyle name="Followed Hyperlink" xfId="8149" builtinId="9" hidden="1"/>
    <cellStyle name="Followed Hyperlink" xfId="2675" builtinId="9" hidden="1"/>
    <cellStyle name="Followed Hyperlink" xfId="751" builtinId="9" hidden="1"/>
    <cellStyle name="Followed Hyperlink" xfId="2681" builtinId="9" hidden="1"/>
    <cellStyle name="Followed Hyperlink" xfId="2175" builtinId="9" hidden="1"/>
    <cellStyle name="Followed Hyperlink" xfId="2289" builtinId="9" hidden="1"/>
    <cellStyle name="Followed Hyperlink" xfId="3429" builtinId="9" hidden="1"/>
    <cellStyle name="Followed Hyperlink" xfId="1279" builtinId="9" hidden="1"/>
    <cellStyle name="Followed Hyperlink" xfId="2869" builtinId="9" hidden="1"/>
    <cellStyle name="Followed Hyperlink" xfId="1937" builtinId="9" hidden="1"/>
    <cellStyle name="Followed Hyperlink" xfId="1275" builtinId="9" hidden="1"/>
    <cellStyle name="Followed Hyperlink" xfId="8007" builtinId="9" hidden="1"/>
    <cellStyle name="Followed Hyperlink" xfId="5033" builtinId="9" hidden="1"/>
    <cellStyle name="Followed Hyperlink" xfId="6833" builtinId="9" hidden="1"/>
    <cellStyle name="Followed Hyperlink" xfId="1145" builtinId="9" hidden="1"/>
    <cellStyle name="Followed Hyperlink" xfId="5835" builtinId="9" hidden="1"/>
    <cellStyle name="Followed Hyperlink" xfId="4777" builtinId="9" hidden="1"/>
    <cellStyle name="Followed Hyperlink" xfId="5293" builtinId="9" hidden="1"/>
    <cellStyle name="Followed Hyperlink" xfId="6637" builtinId="9" hidden="1"/>
    <cellStyle name="Followed Hyperlink" xfId="7019" builtinId="9" hidden="1"/>
    <cellStyle name="Followed Hyperlink" xfId="522" builtinId="9" hidden="1"/>
    <cellStyle name="Followed Hyperlink" xfId="6571" builtinId="9" hidden="1"/>
    <cellStyle name="Followed Hyperlink" xfId="3201" builtinId="9" hidden="1"/>
    <cellStyle name="Followed Hyperlink" xfId="5213" builtinId="9" hidden="1"/>
    <cellStyle name="Followed Hyperlink" xfId="4547" builtinId="9" hidden="1"/>
    <cellStyle name="Followed Hyperlink" xfId="2371" builtinId="9" hidden="1"/>
    <cellStyle name="Followed Hyperlink" xfId="486" builtinId="9" hidden="1"/>
    <cellStyle name="Followed Hyperlink" xfId="4049" builtinId="9" hidden="1"/>
    <cellStyle name="Followed Hyperlink" xfId="3093" builtinId="9" hidden="1"/>
    <cellStyle name="Followed Hyperlink" xfId="6167" builtinId="9" hidden="1"/>
    <cellStyle name="Followed Hyperlink" xfId="6539" builtinId="9" hidden="1"/>
    <cellStyle name="Followed Hyperlink" xfId="2751" builtinId="9" hidden="1"/>
    <cellStyle name="Followed Hyperlink" xfId="3831" builtinId="9" hidden="1"/>
    <cellStyle name="Followed Hyperlink" xfId="4101" builtinId="9" hidden="1"/>
    <cellStyle name="Followed Hyperlink" xfId="6809" builtinId="9" hidden="1"/>
    <cellStyle name="Followed Hyperlink" xfId="3923" builtinId="9" hidden="1"/>
    <cellStyle name="Followed Hyperlink" xfId="4935" builtinId="9" hidden="1"/>
    <cellStyle name="Followed Hyperlink" xfId="7603" builtinId="9" hidden="1"/>
    <cellStyle name="Followed Hyperlink" xfId="2553" builtinId="9" hidden="1"/>
    <cellStyle name="Followed Hyperlink" xfId="482" builtinId="9" hidden="1"/>
    <cellStyle name="Followed Hyperlink" xfId="1989" builtinId="9" hidden="1"/>
    <cellStyle name="Followed Hyperlink" xfId="2695" builtinId="9" hidden="1"/>
    <cellStyle name="Followed Hyperlink" xfId="3331" builtinId="9" hidden="1"/>
    <cellStyle name="Followed Hyperlink" xfId="2311" builtinId="9" hidden="1"/>
    <cellStyle name="Followed Hyperlink" xfId="8083" builtinId="9" hidden="1"/>
    <cellStyle name="Followed Hyperlink" xfId="3811" builtinId="9" hidden="1"/>
    <cellStyle name="Followed Hyperlink" xfId="729" builtinId="9" hidden="1"/>
    <cellStyle name="Followed Hyperlink" xfId="3719" builtinId="9" hidden="1"/>
    <cellStyle name="Followed Hyperlink" xfId="6977" builtinId="9" hidden="1"/>
    <cellStyle name="Followed Hyperlink" xfId="3915" builtinId="9" hidden="1"/>
    <cellStyle name="Followed Hyperlink" xfId="7417" builtinId="9" hidden="1"/>
    <cellStyle name="Followed Hyperlink" xfId="3559" builtinId="9" hidden="1"/>
    <cellStyle name="Followed Hyperlink" xfId="4717" builtinId="9" hidden="1"/>
    <cellStyle name="Followed Hyperlink" xfId="2799" builtinId="9" hidden="1"/>
    <cellStyle name="Followed Hyperlink" xfId="8143" builtinId="9" hidden="1"/>
    <cellStyle name="Followed Hyperlink" xfId="3337" builtinId="9" hidden="1"/>
    <cellStyle name="Followed Hyperlink" xfId="1075" builtinId="9" hidden="1"/>
    <cellStyle name="Followed Hyperlink" xfId="5115" builtinId="9" hidden="1"/>
    <cellStyle name="Followed Hyperlink" xfId="3727" builtinId="9" hidden="1"/>
    <cellStyle name="Followed Hyperlink" xfId="2861" builtinId="9" hidden="1"/>
    <cellStyle name="Followed Hyperlink" xfId="2189" builtinId="9" hidden="1"/>
    <cellStyle name="Followed Hyperlink" xfId="7123" builtinId="9" hidden="1"/>
    <cellStyle name="Followed Hyperlink" xfId="5173" builtinId="9" hidden="1"/>
    <cellStyle name="Followed Hyperlink" xfId="4629" builtinId="9" hidden="1"/>
    <cellStyle name="Followed Hyperlink" xfId="1811" builtinId="9" hidden="1"/>
    <cellStyle name="Followed Hyperlink" xfId="1363" builtinId="9" hidden="1"/>
    <cellStyle name="Followed Hyperlink" xfId="4583" builtinId="9" hidden="1"/>
    <cellStyle name="Followed Hyperlink" xfId="7657" builtinId="9" hidden="1"/>
    <cellStyle name="Followed Hyperlink" xfId="7095" builtinId="9" hidden="1"/>
    <cellStyle name="Followed Hyperlink" xfId="5177" builtinId="9" hidden="1"/>
    <cellStyle name="Followed Hyperlink" xfId="2985" builtinId="9" hidden="1"/>
    <cellStyle name="Followed Hyperlink" xfId="7517" builtinId="9" hidden="1"/>
    <cellStyle name="Followed Hyperlink" xfId="1583" builtinId="9" hidden="1"/>
    <cellStyle name="Followed Hyperlink" xfId="5987" builtinId="9" hidden="1"/>
    <cellStyle name="Followed Hyperlink" xfId="3503" builtinId="9" hidden="1"/>
    <cellStyle name="Followed Hyperlink" xfId="5447" builtinId="9" hidden="1"/>
    <cellStyle name="Followed Hyperlink" xfId="7041" builtinId="9" hidden="1"/>
    <cellStyle name="Followed Hyperlink" xfId="1469" builtinId="9" hidden="1"/>
    <cellStyle name="Followed Hyperlink" xfId="4885" builtinId="9" hidden="1"/>
    <cellStyle name="Followed Hyperlink" xfId="1683" builtinId="9" hidden="1"/>
    <cellStyle name="Followed Hyperlink" xfId="3369" builtinId="9" hidden="1"/>
    <cellStyle name="Followed Hyperlink" xfId="464" builtinId="9" hidden="1"/>
    <cellStyle name="Followed Hyperlink" xfId="3789" builtinId="9" hidden="1"/>
    <cellStyle name="Followed Hyperlink" xfId="6317" builtinId="9" hidden="1"/>
    <cellStyle name="Followed Hyperlink" xfId="7767" builtinId="9" hidden="1"/>
    <cellStyle name="Followed Hyperlink" xfId="5239" builtinId="9" hidden="1"/>
    <cellStyle name="Followed Hyperlink" xfId="202" builtinId="9" hidden="1"/>
    <cellStyle name="Followed Hyperlink" xfId="1481" builtinId="9" hidden="1"/>
    <cellStyle name="Followed Hyperlink" xfId="2443" builtinId="9" hidden="1"/>
    <cellStyle name="Followed Hyperlink" xfId="3599" builtinId="9" hidden="1"/>
    <cellStyle name="Followed Hyperlink" xfId="7639" builtinId="9" hidden="1"/>
    <cellStyle name="Followed Hyperlink" xfId="3745" builtinId="9" hidden="1"/>
    <cellStyle name="Followed Hyperlink" xfId="7027" builtinId="9" hidden="1"/>
    <cellStyle name="Followed Hyperlink" xfId="568" builtinId="9" hidden="1"/>
    <cellStyle name="Followed Hyperlink" xfId="1603" builtinId="9" hidden="1"/>
    <cellStyle name="Followed Hyperlink" xfId="747" builtinId="9" hidden="1"/>
    <cellStyle name="Followed Hyperlink" xfId="6095" builtinId="9" hidden="1"/>
    <cellStyle name="Followed Hyperlink" xfId="5187" builtinId="9" hidden="1"/>
    <cellStyle name="Followed Hyperlink" xfId="6573" builtinId="9" hidden="1"/>
    <cellStyle name="Followed Hyperlink" xfId="5397" builtinId="9" hidden="1"/>
    <cellStyle name="Followed Hyperlink" xfId="777" builtinId="9" hidden="1"/>
    <cellStyle name="Followed Hyperlink" xfId="2361" builtinId="9" hidden="1"/>
    <cellStyle name="Followed Hyperlink" xfId="4945" builtinId="9" hidden="1"/>
    <cellStyle name="Followed Hyperlink" xfId="8095" builtinId="9" hidden="1"/>
    <cellStyle name="Followed Hyperlink" xfId="2631" builtinId="9" hidden="1"/>
    <cellStyle name="Followed Hyperlink" xfId="933" builtinId="9" hidden="1"/>
    <cellStyle name="Followed Hyperlink" xfId="613" builtinId="9" hidden="1"/>
    <cellStyle name="Followed Hyperlink" xfId="3975" builtinId="9" hidden="1"/>
    <cellStyle name="Followed Hyperlink" xfId="2649" builtinId="9" hidden="1"/>
    <cellStyle name="Followed Hyperlink" xfId="3441" builtinId="9" hidden="1"/>
    <cellStyle name="Followed Hyperlink" xfId="1709" builtinId="9" hidden="1"/>
    <cellStyle name="Followed Hyperlink" xfId="3771" builtinId="9" hidden="1"/>
    <cellStyle name="Followed Hyperlink" xfId="4243" builtinId="9" hidden="1"/>
    <cellStyle name="Followed Hyperlink" xfId="5555" builtinId="9" hidden="1"/>
    <cellStyle name="Followed Hyperlink" xfId="1889" builtinId="9" hidden="1"/>
    <cellStyle name="Followed Hyperlink" xfId="7849" builtinId="9" hidden="1"/>
    <cellStyle name="Followed Hyperlink" xfId="3259" builtinId="9" hidden="1"/>
    <cellStyle name="Followed Hyperlink" xfId="7083" builtinId="9" hidden="1"/>
    <cellStyle name="Followed Hyperlink" xfId="4061" builtinId="9" hidden="1"/>
    <cellStyle name="Followed Hyperlink" xfId="2181" builtinId="9" hidden="1"/>
    <cellStyle name="Followed Hyperlink" xfId="6869" builtinId="9" hidden="1"/>
    <cellStyle name="Followed Hyperlink" xfId="1491" builtinId="9" hidden="1"/>
    <cellStyle name="Followed Hyperlink" xfId="6831" builtinId="9" hidden="1"/>
    <cellStyle name="Followed Hyperlink" xfId="1679" builtinId="9" hidden="1"/>
    <cellStyle name="Followed Hyperlink" xfId="1813" builtinId="9" hidden="1"/>
    <cellStyle name="Followed Hyperlink" xfId="703" builtinId="9" hidden="1"/>
    <cellStyle name="Followed Hyperlink" xfId="2421" builtinId="9" hidden="1"/>
    <cellStyle name="Followed Hyperlink" xfId="3325" builtinId="9" hidden="1"/>
    <cellStyle name="Followed Hyperlink" xfId="2359" builtinId="9" hidden="1"/>
    <cellStyle name="Followed Hyperlink" xfId="4275" builtinId="9" hidden="1"/>
    <cellStyle name="Followed Hyperlink" xfId="2991" builtinId="9" hidden="1"/>
    <cellStyle name="Followed Hyperlink" xfId="5357" builtinId="9" hidden="1"/>
    <cellStyle name="Followed Hyperlink" xfId="6913" builtinId="9" hidden="1"/>
    <cellStyle name="Followed Hyperlink" xfId="3647" builtinId="9" hidden="1"/>
    <cellStyle name="Followed Hyperlink" xfId="5891" builtinId="9" hidden="1"/>
    <cellStyle name="Followed Hyperlink" xfId="7323" builtinId="9" hidden="1"/>
    <cellStyle name="Followed Hyperlink" xfId="7615" builtinId="9" hidden="1"/>
    <cellStyle name="Followed Hyperlink" xfId="4969" builtinId="9" hidden="1"/>
    <cellStyle name="Followed Hyperlink" xfId="2893" builtinId="9" hidden="1"/>
    <cellStyle name="Followed Hyperlink" xfId="4923" builtinId="9" hidden="1"/>
    <cellStyle name="Followed Hyperlink" xfId="7671" builtinId="9" hidden="1"/>
    <cellStyle name="Followed Hyperlink" xfId="4727" builtinId="9" hidden="1"/>
    <cellStyle name="Followed Hyperlink" xfId="2205" builtinId="9" hidden="1"/>
    <cellStyle name="Followed Hyperlink" xfId="7801" builtinId="9" hidden="1"/>
    <cellStyle name="Followed Hyperlink" xfId="633" builtinId="9" hidden="1"/>
    <cellStyle name="Followed Hyperlink" xfId="1257" builtinId="9" hidden="1"/>
    <cellStyle name="Followed Hyperlink" xfId="7839" builtinId="9" hidden="1"/>
    <cellStyle name="Followed Hyperlink" xfId="2077" builtinId="9" hidden="1"/>
    <cellStyle name="Followed Hyperlink" xfId="2517" builtinId="9" hidden="1"/>
    <cellStyle name="Followed Hyperlink" xfId="1091" builtinId="9" hidden="1"/>
    <cellStyle name="Followed Hyperlink" xfId="3643" builtinId="9" hidden="1"/>
    <cellStyle name="Followed Hyperlink" xfId="2373" builtinId="9" hidden="1"/>
    <cellStyle name="Followed Hyperlink" xfId="6647" builtinId="9" hidden="1"/>
    <cellStyle name="Followed Hyperlink" xfId="2877" builtinId="9" hidden="1"/>
    <cellStyle name="Followed Hyperlink" xfId="3013" builtinId="9" hidden="1"/>
    <cellStyle name="Followed Hyperlink" xfId="4729" builtinId="9" hidden="1"/>
    <cellStyle name="Followed Hyperlink" xfId="5883" builtinId="9" hidden="1"/>
    <cellStyle name="Followed Hyperlink" xfId="1071" builtinId="9" hidden="1"/>
    <cellStyle name="Followed Hyperlink" xfId="5531" builtinId="9" hidden="1"/>
    <cellStyle name="Followed Hyperlink" xfId="5753" builtinId="9" hidden="1"/>
    <cellStyle name="Followed Hyperlink" xfId="7599" builtinId="9" hidden="1"/>
    <cellStyle name="Followed Hyperlink" xfId="2039" builtinId="9" hidden="1"/>
    <cellStyle name="Followed Hyperlink" xfId="4281" builtinId="9" hidden="1"/>
    <cellStyle name="Followed Hyperlink" xfId="5485" builtinId="9" hidden="1"/>
    <cellStyle name="Followed Hyperlink" xfId="1593" builtinId="9" hidden="1"/>
    <cellStyle name="Followed Hyperlink" xfId="2031" builtinId="9" hidden="1"/>
    <cellStyle name="Followed Hyperlink" xfId="5735" builtinId="9" hidden="1"/>
    <cellStyle name="Followed Hyperlink" xfId="7609" builtinId="9" hidden="1"/>
    <cellStyle name="Followed Hyperlink" xfId="5859" builtinId="9" hidden="1"/>
    <cellStyle name="Followed Hyperlink" xfId="4779" builtinId="9" hidden="1"/>
    <cellStyle name="Followed Hyperlink" xfId="6241" builtinId="9" hidden="1"/>
    <cellStyle name="Followed Hyperlink" xfId="5317" builtinId="9" hidden="1"/>
    <cellStyle name="Followed Hyperlink" xfId="7617" builtinId="9" hidden="1"/>
    <cellStyle name="Followed Hyperlink" xfId="2959" builtinId="9" hidden="1"/>
    <cellStyle name="Followed Hyperlink" xfId="1963" builtinId="9" hidden="1"/>
    <cellStyle name="Followed Hyperlink" xfId="6797" builtinId="9" hidden="1"/>
    <cellStyle name="Followed Hyperlink" xfId="6205" builtinId="9" hidden="1"/>
    <cellStyle name="Followed Hyperlink" xfId="6881" builtinId="9" hidden="1"/>
    <cellStyle name="Followed Hyperlink" xfId="1125" builtinId="9" hidden="1"/>
    <cellStyle name="Followed Hyperlink" xfId="3881" builtinId="9" hidden="1"/>
    <cellStyle name="Followed Hyperlink" xfId="4457" builtinId="9" hidden="1"/>
    <cellStyle name="Followed Hyperlink" xfId="6059" builtinId="9" hidden="1"/>
    <cellStyle name="Followed Hyperlink" xfId="6173" builtinId="9" hidden="1"/>
    <cellStyle name="Followed Hyperlink" xfId="2995" builtinId="9" hidden="1"/>
    <cellStyle name="Followed Hyperlink" xfId="2777" builtinId="9" hidden="1"/>
    <cellStyle name="Followed Hyperlink" xfId="3243" builtinId="9" hidden="1"/>
    <cellStyle name="Followed Hyperlink" xfId="2007" builtinId="9" hidden="1"/>
    <cellStyle name="Followed Hyperlink" xfId="190" builtinId="9" hidden="1"/>
    <cellStyle name="Followed Hyperlink" xfId="406" builtinId="9" hidden="1"/>
    <cellStyle name="Followed Hyperlink" xfId="4181" builtinId="9" hidden="1"/>
    <cellStyle name="Followed Hyperlink" xfId="2527" builtinId="9" hidden="1"/>
    <cellStyle name="Followed Hyperlink" xfId="5299" builtinId="9" hidden="1"/>
    <cellStyle name="Followed Hyperlink" xfId="2757" builtinId="9" hidden="1"/>
    <cellStyle name="Followed Hyperlink" xfId="362" builtinId="9" hidden="1"/>
    <cellStyle name="Followed Hyperlink" xfId="3749" builtinId="9" hidden="1"/>
    <cellStyle name="Followed Hyperlink" xfId="811" builtinId="9" hidden="1"/>
    <cellStyle name="Followed Hyperlink" xfId="991" builtinId="9" hidden="1"/>
    <cellStyle name="Followed Hyperlink" xfId="7163" builtinId="9" hidden="1"/>
    <cellStyle name="Followed Hyperlink" xfId="5215" builtinId="9" hidden="1"/>
    <cellStyle name="Followed Hyperlink" xfId="1065" builtinId="9" hidden="1"/>
    <cellStyle name="Followed Hyperlink" xfId="7733" builtinId="9" hidden="1"/>
    <cellStyle name="Followed Hyperlink" xfId="3161" builtinId="9" hidden="1"/>
    <cellStyle name="Followed Hyperlink" xfId="1947" builtinId="9" hidden="1"/>
    <cellStyle name="Followed Hyperlink" xfId="7681" builtinId="9" hidden="1"/>
    <cellStyle name="Followed Hyperlink" xfId="921" builtinId="9" hidden="1"/>
    <cellStyle name="Followed Hyperlink" xfId="721" builtinId="9" hidden="1"/>
    <cellStyle name="Followed Hyperlink" xfId="3179" builtinId="9" hidden="1"/>
    <cellStyle name="Followed Hyperlink" xfId="2159" builtinId="9" hidden="1"/>
    <cellStyle name="Followed Hyperlink" xfId="2765" builtinId="9" hidden="1"/>
    <cellStyle name="Followed Hyperlink" xfId="1445" builtinId="9" hidden="1"/>
    <cellStyle name="Followed Hyperlink" xfId="4785" builtinId="9" hidden="1"/>
    <cellStyle name="Followed Hyperlink" xfId="951" builtinId="9" hidden="1"/>
    <cellStyle name="Followed Hyperlink" xfId="2397" builtinId="9" hidden="1"/>
    <cellStyle name="Followed Hyperlink" xfId="7159" builtinId="9" hidden="1"/>
    <cellStyle name="Followed Hyperlink" xfId="4385" builtinId="9" hidden="1"/>
    <cellStyle name="Followed Hyperlink" xfId="4255" builtinId="9" hidden="1"/>
    <cellStyle name="Followed Hyperlink" xfId="6357" builtinId="9" hidden="1"/>
    <cellStyle name="Followed Hyperlink" xfId="7211" builtinId="9" hidden="1"/>
    <cellStyle name="Followed Hyperlink" xfId="90" builtinId="9" hidden="1"/>
    <cellStyle name="Followed Hyperlink" xfId="7589" builtinId="9" hidden="1"/>
    <cellStyle name="Followed Hyperlink" xfId="562" builtinId="9" hidden="1"/>
    <cellStyle name="Followed Hyperlink" xfId="4943" builtinId="9" hidden="1"/>
    <cellStyle name="Followed Hyperlink" xfId="6379" builtinId="9" hidden="1"/>
    <cellStyle name="Followed Hyperlink" xfId="889" builtinId="9" hidden="1"/>
    <cellStyle name="Followed Hyperlink" xfId="6915" builtinId="9" hidden="1"/>
    <cellStyle name="Followed Hyperlink" xfId="735" builtinId="9" hidden="1"/>
    <cellStyle name="Followed Hyperlink" xfId="2709" builtinId="9" hidden="1"/>
    <cellStyle name="Followed Hyperlink" xfId="1215" builtinId="9" hidden="1"/>
    <cellStyle name="Followed Hyperlink" xfId="4053" builtinId="9" hidden="1"/>
    <cellStyle name="Followed Hyperlink" xfId="5783" builtinId="9" hidden="1"/>
    <cellStyle name="Followed Hyperlink" xfId="5439" builtinId="9" hidden="1"/>
    <cellStyle name="Followed Hyperlink" xfId="2453" builtinId="9" hidden="1"/>
    <cellStyle name="Followed Hyperlink" xfId="2919" builtinId="9" hidden="1"/>
    <cellStyle name="Followed Hyperlink" xfId="6585" builtinId="9" hidden="1"/>
    <cellStyle name="Followed Hyperlink" xfId="6097" builtinId="9" hidden="1"/>
    <cellStyle name="Followed Hyperlink" xfId="7025" builtinId="9" hidden="1"/>
    <cellStyle name="Followed Hyperlink" xfId="6515" builtinId="9" hidden="1"/>
    <cellStyle name="Followed Hyperlink" xfId="5443" builtinId="9" hidden="1"/>
    <cellStyle name="Followed Hyperlink" xfId="4185" builtinId="9" hidden="1"/>
    <cellStyle name="Followed Hyperlink" xfId="1707" builtinId="9" hidden="1"/>
    <cellStyle name="Followed Hyperlink" xfId="2565" builtinId="9" hidden="1"/>
    <cellStyle name="Followed Hyperlink" xfId="2941" builtinId="9" hidden="1"/>
    <cellStyle name="Followed Hyperlink" xfId="5667" builtinId="9" hidden="1"/>
    <cellStyle name="Followed Hyperlink" xfId="3449" builtinId="9" hidden="1"/>
    <cellStyle name="Followed Hyperlink" xfId="1207" builtinId="9" hidden="1"/>
    <cellStyle name="Followed Hyperlink" xfId="4109" builtinId="9" hidden="1"/>
    <cellStyle name="Followed Hyperlink" xfId="122" builtinId="9" hidden="1"/>
    <cellStyle name="Followed Hyperlink" xfId="2333" builtinId="9" hidden="1"/>
    <cellStyle name="Followed Hyperlink" xfId="7537" builtinId="9" hidden="1"/>
    <cellStyle name="Followed Hyperlink" xfId="3215" builtinId="9" hidden="1"/>
    <cellStyle name="Followed Hyperlink" xfId="8107" builtinId="9" hidden="1"/>
    <cellStyle name="Followed Hyperlink" xfId="2505" builtinId="9" hidden="1"/>
    <cellStyle name="Followed Hyperlink" xfId="4421" builtinId="9" hidden="1"/>
    <cellStyle name="Followed Hyperlink" xfId="4151" builtinId="9" hidden="1"/>
    <cellStyle name="Followed Hyperlink" xfId="3589" builtinId="9" hidden="1"/>
    <cellStyle name="Followed Hyperlink" xfId="4965" builtinId="9" hidden="1"/>
    <cellStyle name="Followed Hyperlink" xfId="366" builtinId="9" hidden="1"/>
    <cellStyle name="Followed Hyperlink" xfId="4063" builtinId="9" hidden="1"/>
    <cellStyle name="Followed Hyperlink" xfId="3405" builtinId="9" hidden="1"/>
    <cellStyle name="Followed Hyperlink" xfId="5701" builtinId="9" hidden="1"/>
    <cellStyle name="Followed Hyperlink" xfId="961" builtinId="9" hidden="1"/>
    <cellStyle name="Followed Hyperlink" xfId="7763" builtinId="9" hidden="1"/>
    <cellStyle name="Followed Hyperlink" xfId="5103" builtinId="9" hidden="1"/>
    <cellStyle name="Followed Hyperlink" xfId="2935" builtinId="9" hidden="1"/>
    <cellStyle name="Followed Hyperlink" xfId="3861" builtinId="9" hidden="1"/>
    <cellStyle name="Followed Hyperlink" xfId="4739" builtinId="9" hidden="1"/>
    <cellStyle name="Followed Hyperlink" xfId="4321" builtinId="9" hidden="1"/>
    <cellStyle name="Followed Hyperlink" xfId="2183" builtinId="9" hidden="1"/>
    <cellStyle name="Followed Hyperlink" xfId="3655" builtinId="9" hidden="1"/>
    <cellStyle name="Followed Hyperlink" xfId="5543" builtinId="9" hidden="1"/>
    <cellStyle name="Followed Hyperlink" xfId="5267" builtinId="9" hidden="1"/>
    <cellStyle name="Followed Hyperlink" xfId="276" builtinId="9" hidden="1"/>
    <cellStyle name="Followed Hyperlink" xfId="8071" builtinId="9" hidden="1"/>
    <cellStyle name="Followed Hyperlink" xfId="5091" builtinId="9" hidden="1"/>
    <cellStyle name="Followed Hyperlink" xfId="506" builtinId="9" hidden="1"/>
    <cellStyle name="Followed Hyperlink" xfId="3989" builtinId="9" hidden="1"/>
    <cellStyle name="Followed Hyperlink" xfId="6895" builtinId="9" hidden="1"/>
    <cellStyle name="Followed Hyperlink" xfId="7551" builtinId="9" hidden="1"/>
    <cellStyle name="Followed Hyperlink" xfId="5693" builtinId="9" hidden="1"/>
    <cellStyle name="Followed Hyperlink" xfId="1887" builtinId="9" hidden="1"/>
    <cellStyle name="Followed Hyperlink" xfId="1877" builtinId="9" hidden="1"/>
    <cellStyle name="Followed Hyperlink" xfId="8091" builtinId="9" hidden="1"/>
    <cellStyle name="Followed Hyperlink" xfId="2729" builtinId="9" hidden="1"/>
    <cellStyle name="Followed Hyperlink" xfId="5549" builtinId="9" hidden="1"/>
    <cellStyle name="Followed Hyperlink" xfId="534" builtinId="9" hidden="1"/>
    <cellStyle name="Followed Hyperlink" xfId="2577" builtinId="9" hidden="1"/>
    <cellStyle name="Followed Hyperlink" xfId="617" builtinId="9" hidden="1"/>
    <cellStyle name="Followed Hyperlink" xfId="2979" builtinId="9" hidden="1"/>
    <cellStyle name="Followed Hyperlink" xfId="3903" builtinId="9" hidden="1"/>
    <cellStyle name="Followed Hyperlink" xfId="4261" builtinId="9" hidden="1"/>
    <cellStyle name="Followed Hyperlink" xfId="4467" builtinId="9" hidden="1"/>
    <cellStyle name="Followed Hyperlink" xfId="585" builtinId="9" hidden="1"/>
    <cellStyle name="Hyperlink" xfId="2070" builtinId="8" hidden="1"/>
    <cellStyle name="Hyperlink" xfId="7950" builtinId="8" hidden="1"/>
    <cellStyle name="Hyperlink" xfId="7610" builtinId="8" hidden="1"/>
    <cellStyle name="Hyperlink" xfId="6890" builtinId="8" hidden="1"/>
    <cellStyle name="Hyperlink" xfId="2654" builtinId="8" hidden="1"/>
    <cellStyle name="Hyperlink" xfId="57" builtinId="8" hidden="1"/>
    <cellStyle name="Hyperlink" xfId="1214" builtinId="8" hidden="1"/>
    <cellStyle name="Hyperlink" xfId="7248" builtinId="8" hidden="1"/>
    <cellStyle name="Hyperlink" xfId="7470" builtinId="8" hidden="1"/>
    <cellStyle name="Hyperlink" xfId="203" builtinId="8" hidden="1"/>
    <cellStyle name="Hyperlink" xfId="8034" builtinId="8" hidden="1"/>
    <cellStyle name="Hyperlink" xfId="1558" builtinId="8" hidden="1"/>
    <cellStyle name="Hyperlink" xfId="3448" builtinId="8" hidden="1"/>
    <cellStyle name="Hyperlink" xfId="798" builtinId="8" hidden="1"/>
    <cellStyle name="Hyperlink" xfId="7196" builtinId="8" hidden="1"/>
    <cellStyle name="Hyperlink" xfId="1984" builtinId="8" hidden="1"/>
    <cellStyle name="Hyperlink" xfId="7606" builtinId="8" hidden="1"/>
    <cellStyle name="Hyperlink" xfId="7418" builtinId="8" hidden="1"/>
    <cellStyle name="Hyperlink" xfId="4938" builtinId="8" hidden="1"/>
    <cellStyle name="Hyperlink" xfId="3594" builtinId="8" hidden="1"/>
    <cellStyle name="Hyperlink" xfId="6866" builtinId="8" hidden="1"/>
    <cellStyle name="Hyperlink" xfId="175" builtinId="8" hidden="1"/>
    <cellStyle name="Hyperlink" xfId="4304" builtinId="8" hidden="1"/>
    <cellStyle name="Hyperlink" xfId="8000" builtinId="8" hidden="1"/>
    <cellStyle name="Hyperlink" xfId="2138" builtinId="8" hidden="1"/>
    <cellStyle name="Hyperlink" xfId="2272" builtinId="8" hidden="1"/>
    <cellStyle name="Hyperlink" xfId="1650" builtinId="8" hidden="1"/>
    <cellStyle name="Hyperlink" xfId="5624" builtinId="8" hidden="1"/>
    <cellStyle name="Hyperlink" xfId="5476" builtinId="8" hidden="1"/>
    <cellStyle name="Hyperlink" xfId="2400" builtinId="8" hidden="1"/>
    <cellStyle name="Hyperlink" xfId="3430" builtinId="8" hidden="1"/>
    <cellStyle name="Hyperlink" xfId="4608" builtinId="8" hidden="1"/>
    <cellStyle name="Hyperlink" xfId="3382" builtinId="8" hidden="1"/>
    <cellStyle name="Hyperlink" xfId="6840" builtinId="8" hidden="1"/>
    <cellStyle name="Hyperlink" xfId="4874" builtinId="8" hidden="1"/>
    <cellStyle name="Hyperlink" xfId="1960" builtinId="8" hidden="1"/>
    <cellStyle name="Hyperlink" xfId="7732" builtinId="8" hidden="1"/>
    <cellStyle name="Hyperlink" xfId="4186" builtinId="8" hidden="1"/>
    <cellStyle name="Hyperlink" xfId="1196" builtinId="8" hidden="1"/>
    <cellStyle name="Hyperlink" xfId="8162" builtinId="8" hidden="1"/>
    <cellStyle name="Hyperlink" xfId="3192" builtinId="8" hidden="1"/>
    <cellStyle name="Hyperlink" xfId="6752" builtinId="8" hidden="1"/>
    <cellStyle name="Hyperlink" xfId="722" builtinId="8" hidden="1"/>
    <cellStyle name="Hyperlink" xfId="4424" builtinId="8" hidden="1"/>
    <cellStyle name="Hyperlink" xfId="2126" builtinId="8" hidden="1"/>
    <cellStyle name="Hyperlink" xfId="3388" builtinId="8" hidden="1"/>
    <cellStyle name="Hyperlink" xfId="3070" builtinId="8" hidden="1"/>
    <cellStyle name="Hyperlink" xfId="982" builtinId="8" hidden="1"/>
    <cellStyle name="Hyperlink" xfId="6726" builtinId="8" hidden="1"/>
    <cellStyle name="Hyperlink" xfId="6514" builtinId="8" hidden="1"/>
    <cellStyle name="Hyperlink" xfId="7842" builtinId="8" hidden="1"/>
    <cellStyle name="Hyperlink" xfId="3410" builtinId="8" hidden="1"/>
    <cellStyle name="Hyperlink" xfId="3460" builtinId="8" hidden="1"/>
    <cellStyle name="Hyperlink" xfId="5924" builtinId="8" hidden="1"/>
    <cellStyle name="Hyperlink" xfId="3612" builtinId="8" hidden="1"/>
    <cellStyle name="Hyperlink" xfId="1212" builtinId="8" hidden="1"/>
    <cellStyle name="Hyperlink" xfId="5464" builtinId="8" hidden="1"/>
    <cellStyle name="Hyperlink" xfId="3622" builtinId="8" hidden="1"/>
    <cellStyle name="Hyperlink" xfId="5666" builtinId="8" hidden="1"/>
    <cellStyle name="Hyperlink" xfId="1380" builtinId="8" hidden="1"/>
    <cellStyle name="Hyperlink" xfId="2242" builtinId="8" hidden="1"/>
    <cellStyle name="Hyperlink" xfId="6160" builtinId="8" hidden="1"/>
    <cellStyle name="Hyperlink" xfId="4450" builtinId="8" hidden="1"/>
    <cellStyle name="Hyperlink" xfId="1866" builtinId="8" hidden="1"/>
    <cellStyle name="Hyperlink" xfId="1676" builtinId="8" hidden="1"/>
    <cellStyle name="Hyperlink" xfId="7324" builtinId="8" hidden="1"/>
    <cellStyle name="Hyperlink" xfId="7286" builtinId="8" hidden="1"/>
    <cellStyle name="Hyperlink" xfId="1752" builtinId="8" hidden="1"/>
    <cellStyle name="Hyperlink" xfId="1086" builtinId="8" hidden="1"/>
    <cellStyle name="Hyperlink" xfId="6214" builtinId="8" hidden="1"/>
    <cellStyle name="Hyperlink" xfId="5036" builtinId="8" hidden="1"/>
    <cellStyle name="Hyperlink" xfId="4230" builtinId="8" hidden="1"/>
    <cellStyle name="Hyperlink" xfId="5338" builtinId="8" hidden="1"/>
    <cellStyle name="Hyperlink" xfId="4534" builtinId="8" hidden="1"/>
    <cellStyle name="Hyperlink" xfId="2232" builtinId="8" hidden="1"/>
    <cellStyle name="Hyperlink" xfId="2746" builtinId="8" hidden="1"/>
    <cellStyle name="Hyperlink" xfId="7114" builtinId="8" hidden="1"/>
    <cellStyle name="Hyperlink" xfId="6490" builtinId="8" hidden="1"/>
    <cellStyle name="Hyperlink" xfId="5330" builtinId="8" hidden="1"/>
    <cellStyle name="Hyperlink" xfId="1772" builtinId="8" hidden="1"/>
    <cellStyle name="Hyperlink" xfId="2882" builtinId="8" hidden="1"/>
    <cellStyle name="Hyperlink" xfId="3940" builtinId="8" hidden="1"/>
    <cellStyle name="Hyperlink" xfId="7850" builtinId="8" hidden="1"/>
    <cellStyle name="Hyperlink" xfId="3576" builtinId="8" hidden="1"/>
    <cellStyle name="Hyperlink" xfId="3128" builtinId="8" hidden="1"/>
    <cellStyle name="Hyperlink" xfId="7810" builtinId="8" hidden="1"/>
    <cellStyle name="Hyperlink" xfId="4636" builtinId="8" hidden="1"/>
    <cellStyle name="Hyperlink" xfId="6982" builtinId="8" hidden="1"/>
    <cellStyle name="Hyperlink" xfId="101" builtinId="8" hidden="1"/>
    <cellStyle name="Hyperlink" xfId="2836" builtinId="8" hidden="1"/>
    <cellStyle name="Hyperlink" xfId="1718" builtinId="8" hidden="1"/>
    <cellStyle name="Hyperlink" xfId="5620" builtinId="8" hidden="1"/>
    <cellStyle name="Hyperlink" xfId="980" builtinId="8" hidden="1"/>
    <cellStyle name="Hyperlink" xfId="6832" builtinId="8" hidden="1"/>
    <cellStyle name="Hyperlink" xfId="129" builtinId="8" hidden="1"/>
    <cellStyle name="Hyperlink" xfId="7404" builtinId="8" hidden="1"/>
    <cellStyle name="Hyperlink" xfId="6482" builtinId="8" hidden="1"/>
    <cellStyle name="Hyperlink" xfId="1622" builtinId="8" hidden="1"/>
    <cellStyle name="Hyperlink" xfId="4710" builtinId="8" hidden="1"/>
    <cellStyle name="Hyperlink" xfId="3908" builtinId="8" hidden="1"/>
    <cellStyle name="Hyperlink" xfId="5288" builtinId="8" hidden="1"/>
    <cellStyle name="Hyperlink" xfId="3438" builtinId="8" hidden="1"/>
    <cellStyle name="Hyperlink" xfId="1836" builtinId="8" hidden="1"/>
    <cellStyle name="Hyperlink" xfId="4174" builtinId="8" hidden="1"/>
    <cellStyle name="Hyperlink" xfId="467" builtinId="8" hidden="1"/>
    <cellStyle name="Hyperlink" xfId="7630" builtinId="8" hidden="1"/>
    <cellStyle name="Hyperlink" xfId="8108" builtinId="8" hidden="1"/>
    <cellStyle name="Hyperlink" xfId="5258" builtinId="8" hidden="1"/>
    <cellStyle name="Hyperlink" xfId="7190" builtinId="8" hidden="1"/>
    <cellStyle name="Hyperlink" xfId="6962" builtinId="8" hidden="1"/>
    <cellStyle name="Hyperlink" xfId="642" builtinId="8" hidden="1"/>
    <cellStyle name="Hyperlink" xfId="5626" builtinId="8" hidden="1"/>
    <cellStyle name="Hyperlink" xfId="7282" builtinId="8" hidden="1"/>
    <cellStyle name="Hyperlink" xfId="2848" builtinId="8" hidden="1"/>
    <cellStyle name="Hyperlink" xfId="7854" builtinId="8" hidden="1"/>
    <cellStyle name="Hyperlink" xfId="2684" builtinId="8" hidden="1"/>
    <cellStyle name="Hyperlink" xfId="5540" builtinId="8" hidden="1"/>
    <cellStyle name="Hyperlink" xfId="4076" builtinId="8" hidden="1"/>
    <cellStyle name="Hyperlink" xfId="3244" builtinId="8" hidden="1"/>
    <cellStyle name="Hyperlink" xfId="5320" builtinId="8" hidden="1"/>
    <cellStyle name="Hyperlink" xfId="6642" builtinId="8" hidden="1"/>
    <cellStyle name="Hyperlink" xfId="6568" builtinId="8" hidden="1"/>
    <cellStyle name="Hyperlink" xfId="3296" builtinId="8" hidden="1"/>
    <cellStyle name="Hyperlink" xfId="493" builtinId="8" hidden="1"/>
    <cellStyle name="Hyperlink" xfId="4480" builtinId="8" hidden="1"/>
    <cellStyle name="Hyperlink" xfId="5176" builtinId="8" hidden="1"/>
    <cellStyle name="Hyperlink" xfId="5322" builtinId="8" hidden="1"/>
    <cellStyle name="Hyperlink" xfId="1642" builtinId="8" hidden="1"/>
    <cellStyle name="Hyperlink" xfId="1180" builtinId="8" hidden="1"/>
    <cellStyle name="Hyperlink" xfId="1910" builtinId="8" hidden="1"/>
    <cellStyle name="Hyperlink" xfId="5646" builtinId="8" hidden="1"/>
    <cellStyle name="Hyperlink" xfId="4854" builtinId="8" hidden="1"/>
    <cellStyle name="Hyperlink" xfId="4998" builtinId="8" hidden="1"/>
    <cellStyle name="Hyperlink" xfId="4872" builtinId="8" hidden="1"/>
    <cellStyle name="Hyperlink" xfId="3446" builtinId="8" hidden="1"/>
    <cellStyle name="Hyperlink" xfId="5788" builtinId="8" hidden="1"/>
    <cellStyle name="Hyperlink" xfId="4130" builtinId="8" hidden="1"/>
    <cellStyle name="Hyperlink" xfId="6964" builtinId="8" hidden="1"/>
    <cellStyle name="Hyperlink" xfId="5586" builtinId="8" hidden="1"/>
    <cellStyle name="Hyperlink" xfId="297" builtinId="8" hidden="1"/>
    <cellStyle name="Hyperlink" xfId="4032" builtinId="8" hidden="1"/>
    <cellStyle name="Hyperlink" xfId="628" builtinId="8" hidden="1"/>
    <cellStyle name="Hyperlink" xfId="2072" builtinId="8" hidden="1"/>
    <cellStyle name="Hyperlink" xfId="7056" builtinId="8" hidden="1"/>
    <cellStyle name="Hyperlink" xfId="7468" builtinId="8" hidden="1"/>
    <cellStyle name="Hyperlink" xfId="2948" builtinId="8" hidden="1"/>
    <cellStyle name="Hyperlink" xfId="1100" builtinId="8" hidden="1"/>
    <cellStyle name="Hyperlink" xfId="4544" builtinId="8" hidden="1"/>
    <cellStyle name="Hyperlink" xfId="4070" builtinId="8" hidden="1"/>
    <cellStyle name="Hyperlink" xfId="2370" builtinId="8" hidden="1"/>
    <cellStyle name="Hyperlink" xfId="3664" builtinId="8" hidden="1"/>
    <cellStyle name="Hyperlink" xfId="5488" builtinId="8" hidden="1"/>
    <cellStyle name="Hyperlink" xfId="2312" builtinId="8" hidden="1"/>
    <cellStyle name="Hyperlink" xfId="2858" builtinId="8" hidden="1"/>
    <cellStyle name="Hyperlink" xfId="4542" builtinId="8" hidden="1"/>
    <cellStyle name="Hyperlink" xfId="5470" builtinId="8" hidden="1"/>
    <cellStyle name="Hyperlink" xfId="1048" builtinId="8" hidden="1"/>
    <cellStyle name="Hyperlink" xfId="5536" builtinId="8" hidden="1"/>
    <cellStyle name="Hyperlink" xfId="5402" builtinId="8" hidden="1"/>
    <cellStyle name="Hyperlink" xfId="6628" builtinId="8" hidden="1"/>
    <cellStyle name="Hyperlink" xfId="407" builtinId="8" hidden="1"/>
    <cellStyle name="Hyperlink" xfId="6664" builtinId="8" hidden="1"/>
    <cellStyle name="Hyperlink" xfId="4200" builtinId="8" hidden="1"/>
    <cellStyle name="Hyperlink" xfId="1862" builtinId="8" hidden="1"/>
    <cellStyle name="Hyperlink" xfId="2076" builtinId="8" hidden="1"/>
    <cellStyle name="Hyperlink" xfId="1782" builtinId="8" hidden="1"/>
    <cellStyle name="Hyperlink" xfId="6316" builtinId="8" hidden="1"/>
    <cellStyle name="Hyperlink" xfId="5650" builtinId="8" hidden="1"/>
    <cellStyle name="Hyperlink" xfId="7516" builtinId="8" hidden="1"/>
    <cellStyle name="Hyperlink" xfId="5472" builtinId="8" hidden="1"/>
    <cellStyle name="Hyperlink" xfId="7798" builtinId="8" hidden="1"/>
    <cellStyle name="Hyperlink" xfId="7322" builtinId="8" hidden="1"/>
    <cellStyle name="Hyperlink" xfId="680" builtinId="8" hidden="1"/>
    <cellStyle name="Hyperlink" xfId="3634" builtinId="8" hidden="1"/>
    <cellStyle name="Hyperlink" xfId="3224" builtinId="8" hidden="1"/>
    <cellStyle name="Hyperlink" xfId="1464" builtinId="8" hidden="1"/>
    <cellStyle name="Hyperlink" xfId="8180" builtinId="8" hidden="1"/>
    <cellStyle name="Hyperlink" xfId="6636" builtinId="8" hidden="1"/>
    <cellStyle name="Hyperlink" xfId="1526" builtinId="8" hidden="1"/>
    <cellStyle name="Hyperlink" xfId="2736" builtinId="8" hidden="1"/>
    <cellStyle name="Hyperlink" xfId="569" builtinId="8" hidden="1"/>
    <cellStyle name="Hyperlink" xfId="4736" builtinId="8" hidden="1"/>
    <cellStyle name="Hyperlink" xfId="2048" builtinId="8" hidden="1"/>
    <cellStyle name="Hyperlink" xfId="1198" builtinId="8" hidden="1"/>
    <cellStyle name="Hyperlink" xfId="6778" builtinId="8" hidden="1"/>
    <cellStyle name="Hyperlink" xfId="515" builtinId="8" hidden="1"/>
    <cellStyle name="Hyperlink" xfId="7168" builtinId="8" hidden="1"/>
    <cellStyle name="Hyperlink" xfId="15" builtinId="8" hidden="1"/>
    <cellStyle name="Hyperlink" xfId="5588" builtinId="8" hidden="1"/>
    <cellStyle name="Hyperlink" xfId="2894" builtinId="8" hidden="1"/>
    <cellStyle name="Hyperlink" xfId="716" builtinId="8" hidden="1"/>
    <cellStyle name="Hyperlink" xfId="7134" builtinId="8" hidden="1"/>
    <cellStyle name="Hyperlink" xfId="5614" builtinId="8" hidden="1"/>
    <cellStyle name="Hyperlink" xfId="5498" builtinId="8" hidden="1"/>
    <cellStyle name="Hyperlink" xfId="7220" builtinId="8" hidden="1"/>
    <cellStyle name="Hyperlink" xfId="1202" builtinId="8" hidden="1"/>
    <cellStyle name="Hyperlink" xfId="1258" builtinId="8" hidden="1"/>
    <cellStyle name="Hyperlink" xfId="4910" builtinId="8" hidden="1"/>
    <cellStyle name="Hyperlink" xfId="5714" builtinId="8" hidden="1"/>
    <cellStyle name="Hyperlink" xfId="7504" builtinId="8" hidden="1"/>
    <cellStyle name="Hyperlink" xfId="6694" builtinId="8" hidden="1"/>
    <cellStyle name="Hyperlink" xfId="978" builtinId="8" hidden="1"/>
    <cellStyle name="Hyperlink" xfId="6936" builtinId="8" hidden="1"/>
    <cellStyle name="Hyperlink" xfId="1286" builtinId="8" hidden="1"/>
    <cellStyle name="Hyperlink" xfId="435" builtinId="8" hidden="1"/>
    <cellStyle name="Hyperlink" xfId="6842" builtinId="8" hidden="1"/>
    <cellStyle name="Hyperlink" xfId="3104" builtinId="8" hidden="1"/>
    <cellStyle name="Hyperlink" xfId="123" builtinId="8" hidden="1"/>
    <cellStyle name="Hyperlink" xfId="3314" builtinId="8" hidden="1"/>
    <cellStyle name="Hyperlink" xfId="7690" builtinId="8" hidden="1"/>
    <cellStyle name="Hyperlink" xfId="5840" builtinId="8" hidden="1"/>
    <cellStyle name="Hyperlink" xfId="8126" builtinId="8" hidden="1"/>
    <cellStyle name="Hyperlink" xfId="3464" builtinId="8" hidden="1"/>
    <cellStyle name="Hyperlink" xfId="6576" builtinId="8" hidden="1"/>
    <cellStyle name="Hyperlink" xfId="5010" builtinId="8" hidden="1"/>
    <cellStyle name="Hyperlink" xfId="183" builtinId="8" hidden="1"/>
    <cellStyle name="Hyperlink" xfId="7632" builtinId="8" hidden="1"/>
    <cellStyle name="Hyperlink" xfId="7334" builtinId="8" hidden="1"/>
    <cellStyle name="Hyperlink" xfId="7778" builtinId="8" hidden="1"/>
    <cellStyle name="Hyperlink" xfId="7362" builtinId="8" hidden="1"/>
    <cellStyle name="Hyperlink" xfId="5432" builtinId="8" hidden="1"/>
    <cellStyle name="Hyperlink" xfId="2136" builtinId="8" hidden="1"/>
    <cellStyle name="Hyperlink" xfId="3352" builtinId="8" hidden="1"/>
    <cellStyle name="Hyperlink" xfId="4428" builtinId="8" hidden="1"/>
    <cellStyle name="Hyperlink" xfId="1594" builtinId="8" hidden="1"/>
    <cellStyle name="Hyperlink" xfId="293" builtinId="8" hidden="1"/>
    <cellStyle name="Hyperlink" xfId="2454" builtinId="8" hidden="1"/>
    <cellStyle name="Hyperlink" xfId="878" builtinId="8" hidden="1"/>
    <cellStyle name="Hyperlink" xfId="2576" builtinId="8" hidden="1"/>
    <cellStyle name="Hyperlink" xfId="4340" builtinId="8" hidden="1"/>
    <cellStyle name="Hyperlink" xfId="6746" builtinId="8" hidden="1"/>
    <cellStyle name="Hyperlink" xfId="5466" builtinId="8" hidden="1"/>
    <cellStyle name="Hyperlink" xfId="6148" builtinId="8" hidden="1"/>
    <cellStyle name="Hyperlink" xfId="2854" builtinId="8" hidden="1"/>
    <cellStyle name="Hyperlink" xfId="7602" builtinId="8" hidden="1"/>
    <cellStyle name="Hyperlink" xfId="5596" builtinId="8" hidden="1"/>
    <cellStyle name="Hyperlink" xfId="1094" builtinId="8" hidden="1"/>
    <cellStyle name="Hyperlink" xfId="3924" builtinId="8" hidden="1"/>
    <cellStyle name="Hyperlink" xfId="7762" builtinId="8" hidden="1"/>
    <cellStyle name="Hyperlink" xfId="6292" builtinId="8" hidden="1"/>
    <cellStyle name="Hyperlink" xfId="2726" builtinId="8" hidden="1"/>
    <cellStyle name="Hyperlink" xfId="3240" builtinId="8" hidden="1"/>
    <cellStyle name="Hyperlink" xfId="1292" builtinId="8" hidden="1"/>
    <cellStyle name="Hyperlink" xfId="6876" builtinId="8" hidden="1"/>
    <cellStyle name="Hyperlink" xfId="4926" builtinId="8" hidden="1"/>
    <cellStyle name="Hyperlink" xfId="7154" builtinId="8" hidden="1"/>
    <cellStyle name="Hyperlink" xfId="3130" builtinId="8" hidden="1"/>
    <cellStyle name="Hyperlink" xfId="565" builtinId="8" hidden="1"/>
    <cellStyle name="Hyperlink" xfId="6376" builtinId="8" hidden="1"/>
    <cellStyle name="Hyperlink" xfId="79" builtinId="8" hidden="1"/>
    <cellStyle name="Hyperlink" xfId="453" builtinId="8" hidden="1"/>
    <cellStyle name="Hyperlink" xfId="5190" builtinId="8" hidden="1"/>
    <cellStyle name="Hyperlink" xfId="4730" builtinId="8" hidden="1"/>
    <cellStyle name="Hyperlink" xfId="6204" builtinId="8" hidden="1"/>
    <cellStyle name="Hyperlink" xfId="3670" builtinId="8" hidden="1"/>
    <cellStyle name="Hyperlink" xfId="5994" builtinId="8" hidden="1"/>
    <cellStyle name="Hyperlink" xfId="2212" builtinId="8" hidden="1"/>
    <cellStyle name="Hyperlink" xfId="5014" builtinId="8" hidden="1"/>
    <cellStyle name="Hyperlink" xfId="9" builtinId="8" hidden="1"/>
    <cellStyle name="Hyperlink" xfId="7332" builtinId="8" hidden="1"/>
    <cellStyle name="Hyperlink" xfId="2912" builtinId="8" hidden="1"/>
    <cellStyle name="Hyperlink" xfId="6002" builtinId="8" hidden="1"/>
    <cellStyle name="Hyperlink" xfId="6256" builtinId="8" hidden="1"/>
    <cellStyle name="Hyperlink" xfId="3436" builtinId="8" hidden="1"/>
    <cellStyle name="Hyperlink" xfId="7822" builtinId="8" hidden="1"/>
    <cellStyle name="Hyperlink" xfId="1450" builtinId="8" hidden="1"/>
    <cellStyle name="Hyperlink" xfId="7982" builtinId="8" hidden="1"/>
    <cellStyle name="Hyperlink" xfId="4016" builtinId="8" hidden="1"/>
    <cellStyle name="Hyperlink" xfId="1234" builtinId="8" hidden="1"/>
    <cellStyle name="Hyperlink" xfId="3738" builtinId="8" hidden="1"/>
    <cellStyle name="Hyperlink" xfId="5272" builtinId="8" hidden="1"/>
    <cellStyle name="Hyperlink" xfId="1972" builtinId="8" hidden="1"/>
    <cellStyle name="Hyperlink" xfId="295" builtinId="8" hidden="1"/>
    <cellStyle name="Hyperlink" xfId="7716" builtinId="8" hidden="1"/>
    <cellStyle name="Hyperlink" xfId="501" builtinId="8" hidden="1"/>
    <cellStyle name="Hyperlink" xfId="860" builtinId="8" hidden="1"/>
    <cellStyle name="Hyperlink" xfId="7486" builtinId="8" hidden="1"/>
    <cellStyle name="Hyperlink" xfId="5444" builtinId="8" hidden="1"/>
    <cellStyle name="Hyperlink" xfId="4464" builtinId="8" hidden="1"/>
    <cellStyle name="Hyperlink" xfId="7528" builtinId="8" hidden="1"/>
    <cellStyle name="Hyperlink" xfId="1468" builtinId="8" hidden="1"/>
    <cellStyle name="Hyperlink" xfId="8062" builtinId="8" hidden="1"/>
    <cellStyle name="Hyperlink" xfId="1456" builtinId="8" hidden="1"/>
    <cellStyle name="Hyperlink" xfId="5224" builtinId="8" hidden="1"/>
    <cellStyle name="Hyperlink" xfId="8076" builtinId="8" hidden="1"/>
    <cellStyle name="Hyperlink" xfId="5852" builtinId="8" hidden="1"/>
    <cellStyle name="Hyperlink" xfId="7660" builtinId="8" hidden="1"/>
    <cellStyle name="Hyperlink" xfId="6940" builtinId="8" hidden="1"/>
    <cellStyle name="Hyperlink" xfId="3032" builtinId="8" hidden="1"/>
    <cellStyle name="Hyperlink" xfId="5920" builtinId="8" hidden="1"/>
    <cellStyle name="Hyperlink" xfId="7192" builtinId="8" hidden="1"/>
    <cellStyle name="Hyperlink" xfId="8002" builtinId="8" hidden="1"/>
    <cellStyle name="Hyperlink" xfId="7864" builtinId="8" hidden="1"/>
    <cellStyle name="Hyperlink" xfId="596" builtinId="8" hidden="1"/>
    <cellStyle name="Hyperlink" xfId="2240" builtinId="8" hidden="1"/>
    <cellStyle name="Hyperlink" xfId="4330" builtinId="8" hidden="1"/>
    <cellStyle name="Hyperlink" xfId="5758" builtinId="8" hidden="1"/>
    <cellStyle name="Hyperlink" xfId="7256" builtinId="8" hidden="1"/>
    <cellStyle name="Hyperlink" xfId="3554" builtinId="8" hidden="1"/>
    <cellStyle name="Hyperlink" xfId="1458" builtinId="8" hidden="1"/>
    <cellStyle name="Hyperlink" xfId="1028" builtinId="8" hidden="1"/>
    <cellStyle name="Hyperlink" xfId="4440" builtinId="8" hidden="1"/>
    <cellStyle name="Hyperlink" xfId="6448" builtinId="8" hidden="1"/>
    <cellStyle name="Hyperlink" xfId="2014" builtinId="8" hidden="1"/>
    <cellStyle name="Hyperlink" xfId="3140" builtinId="8" hidden="1"/>
    <cellStyle name="Hyperlink" xfId="2908" builtinId="8" hidden="1"/>
    <cellStyle name="Hyperlink" xfId="7696" builtinId="8" hidden="1"/>
    <cellStyle name="Hyperlink" xfId="5806" builtinId="8" hidden="1"/>
    <cellStyle name="Hyperlink" xfId="1010" builtinId="8" hidden="1"/>
    <cellStyle name="Hyperlink" xfId="371" builtinId="8" hidden="1"/>
    <cellStyle name="Hyperlink" xfId="4518" builtinId="8" hidden="1"/>
    <cellStyle name="Hyperlink" xfId="4418" builtinId="8" hidden="1"/>
    <cellStyle name="Hyperlink" xfId="2764" builtinId="8" hidden="1"/>
    <cellStyle name="Hyperlink" xfId="4410" builtinId="8" hidden="1"/>
    <cellStyle name="Hyperlink" xfId="3848" builtinId="8" hidden="1"/>
    <cellStyle name="Hyperlink" xfId="640" builtinId="8" hidden="1"/>
    <cellStyle name="Hyperlink" xfId="2262" builtinId="8" hidden="1"/>
    <cellStyle name="Hyperlink" xfId="4690" builtinId="8" hidden="1"/>
    <cellStyle name="Hyperlink" xfId="1338" builtinId="8" hidden="1"/>
    <cellStyle name="Hyperlink" xfId="908" builtinId="8" hidden="1"/>
    <cellStyle name="Hyperlink" xfId="7706" builtinId="8" hidden="1"/>
    <cellStyle name="Hyperlink" xfId="2350" builtinId="8" hidden="1"/>
    <cellStyle name="Hyperlink" xfId="7406" builtinId="8" hidden="1"/>
    <cellStyle name="Hyperlink" xfId="6782" builtinId="8" hidden="1"/>
    <cellStyle name="Hyperlink" xfId="6236" builtinId="8" hidden="1"/>
    <cellStyle name="Hyperlink" xfId="6128" builtinId="8" hidden="1"/>
    <cellStyle name="Hyperlink" xfId="5094" builtinId="8" hidden="1"/>
    <cellStyle name="Hyperlink" xfId="331" builtinId="8" hidden="1"/>
    <cellStyle name="Hyperlink" xfId="2702" builtinId="8" hidden="1"/>
    <cellStyle name="Hyperlink" xfId="1020" builtinId="8" hidden="1"/>
    <cellStyle name="Hyperlink" xfId="7642" builtinId="8" hidden="1"/>
    <cellStyle name="Hyperlink" xfId="1168" builtinId="8" hidden="1"/>
    <cellStyle name="Hyperlink" xfId="6076" builtinId="8" hidden="1"/>
    <cellStyle name="Hyperlink" xfId="6780" builtinId="8" hidden="1"/>
    <cellStyle name="Hyperlink" xfId="4984" builtinId="8" hidden="1"/>
    <cellStyle name="Hyperlink" xfId="7444" builtinId="8" hidden="1"/>
    <cellStyle name="Hyperlink" xfId="7808" builtinId="8" hidden="1"/>
    <cellStyle name="Hyperlink" xfId="614" builtinId="8" hidden="1"/>
    <cellStyle name="Hyperlink" xfId="2712" builtinId="8" hidden="1"/>
    <cellStyle name="Hyperlink" xfId="1462" builtinId="8" hidden="1"/>
    <cellStyle name="Hyperlink" xfId="3154" builtinId="8" hidden="1"/>
    <cellStyle name="Hyperlink" xfId="4260" builtinId="8" hidden="1"/>
    <cellStyle name="Hyperlink" xfId="5468" builtinId="8" hidden="1"/>
    <cellStyle name="Hyperlink" xfId="698" builtinId="8" hidden="1"/>
    <cellStyle name="Hyperlink" xfId="1096" builtinId="8" hidden="1"/>
    <cellStyle name="Hyperlink" xfId="7724" builtinId="8" hidden="1"/>
    <cellStyle name="Hyperlink" xfId="7550" builtinId="8" hidden="1"/>
    <cellStyle name="Hyperlink" xfId="2114" builtinId="8" hidden="1"/>
    <cellStyle name="Hyperlink" xfId="3496" builtinId="8" hidden="1"/>
    <cellStyle name="Hyperlink" xfId="25" builtinId="8" hidden="1"/>
    <cellStyle name="Hyperlink" xfId="3988" builtinId="8" hidden="1"/>
    <cellStyle name="Hyperlink" xfId="4732" builtinId="8" hidden="1"/>
    <cellStyle name="Hyperlink" xfId="5240" builtinId="8" hidden="1"/>
    <cellStyle name="Hyperlink" xfId="2538" builtinId="8" hidden="1"/>
    <cellStyle name="Hyperlink" xfId="758" builtinId="8" hidden="1"/>
    <cellStyle name="Hyperlink" xfId="1978" builtinId="8" hidden="1"/>
    <cellStyle name="Hyperlink" xfId="6834" builtinId="8" hidden="1"/>
    <cellStyle name="Hyperlink" xfId="6502" builtinId="8" hidden="1"/>
    <cellStyle name="Hyperlink" xfId="5576" builtinId="8" hidden="1"/>
    <cellStyle name="Hyperlink" xfId="2570" builtinId="8" hidden="1"/>
    <cellStyle name="Hyperlink" xfId="7214" builtinId="8" hidden="1"/>
    <cellStyle name="Hyperlink" xfId="395" builtinId="8" hidden="1"/>
    <cellStyle name="Hyperlink" xfId="3726" builtinId="8" hidden="1"/>
    <cellStyle name="Hyperlink" xfId="7414" builtinId="8" hidden="1"/>
    <cellStyle name="Hyperlink" xfId="6998" builtinId="8" hidden="1"/>
    <cellStyle name="Hyperlink" xfId="5324" builtinId="8" hidden="1"/>
    <cellStyle name="Hyperlink" xfId="4700" builtinId="8" hidden="1"/>
    <cellStyle name="Hyperlink" xfId="6656" builtinId="8" hidden="1"/>
    <cellStyle name="Hyperlink" xfId="7784" builtinId="8" hidden="1"/>
    <cellStyle name="Hyperlink" xfId="994" builtinId="8" hidden="1"/>
    <cellStyle name="Hyperlink" xfId="4008" builtinId="8" hidden="1"/>
    <cellStyle name="Hyperlink" xfId="1912" builtinId="8" hidden="1"/>
    <cellStyle name="Hyperlink" xfId="2584" builtinId="8" hidden="1"/>
    <cellStyle name="Hyperlink" xfId="7592" builtinId="8" hidden="1"/>
    <cellStyle name="Hyperlink" xfId="2294" builtinId="8" hidden="1"/>
    <cellStyle name="Hyperlink" xfId="2690" builtinId="8" hidden="1"/>
    <cellStyle name="Hyperlink" xfId="7060" builtinId="8" hidden="1"/>
    <cellStyle name="Hyperlink" xfId="7658" builtinId="8" hidden="1"/>
    <cellStyle name="Hyperlink" xfId="1492" builtinId="8" hidden="1"/>
    <cellStyle name="Hyperlink" xfId="8024" builtinId="8" hidden="1"/>
    <cellStyle name="Hyperlink" xfId="950" builtinId="8" hidden="1"/>
    <cellStyle name="Hyperlink" xfId="7158" builtinId="8" hidden="1"/>
    <cellStyle name="Hyperlink" xfId="2752" builtinId="8" hidden="1"/>
    <cellStyle name="Hyperlink" xfId="8078" builtinId="8" hidden="1"/>
    <cellStyle name="Hyperlink" xfId="2344" builtinId="8" hidden="1"/>
    <cellStyle name="Hyperlink" xfId="870" builtinId="8" hidden="1"/>
    <cellStyle name="Hyperlink" xfId="7890" builtinId="8" hidden="1"/>
    <cellStyle name="Hyperlink" xfId="4586" builtinId="8" hidden="1"/>
    <cellStyle name="Hyperlink" xfId="3794" builtinId="8" hidden="1"/>
    <cellStyle name="Hyperlink" xfId="6394" builtinId="8" hidden="1"/>
    <cellStyle name="Hyperlink" xfId="5414" builtinId="8" hidden="1"/>
    <cellStyle name="Hyperlink" xfId="1156" builtinId="8" hidden="1"/>
    <cellStyle name="Hyperlink" xfId="8060" builtinId="8" hidden="1"/>
    <cellStyle name="Hyperlink" xfId="4580" builtinId="8" hidden="1"/>
    <cellStyle name="Hyperlink" xfId="1668" builtinId="8" hidden="1"/>
    <cellStyle name="Hyperlink" xfId="5692" builtinId="8" hidden="1"/>
    <cellStyle name="Hyperlink" xfId="5232" builtinId="8" hidden="1"/>
    <cellStyle name="Hyperlink" xfId="1824" builtinId="8" hidden="1"/>
    <cellStyle name="Hyperlink" xfId="199" builtinId="8" hidden="1"/>
    <cellStyle name="Hyperlink" xfId="6222" builtinId="8" hidden="1"/>
    <cellStyle name="Hyperlink" xfId="5482" builtinId="8" hidden="1"/>
    <cellStyle name="Hyperlink" xfId="3674" builtinId="8" hidden="1"/>
    <cellStyle name="Hyperlink" xfId="333" builtinId="8" hidden="1"/>
    <cellStyle name="Hyperlink" xfId="926" builtinId="8" hidden="1"/>
    <cellStyle name="Hyperlink" xfId="2206" builtinId="8" hidden="1"/>
    <cellStyle name="Hyperlink" xfId="6988" builtinId="8" hidden="1"/>
    <cellStyle name="Hyperlink" xfId="2828" builtinId="8" hidden="1"/>
    <cellStyle name="Hyperlink" xfId="2346" builtinId="8" hidden="1"/>
    <cellStyle name="Hyperlink" xfId="4862" builtinId="8" hidden="1"/>
    <cellStyle name="Hyperlink" xfId="4018" builtinId="8" hidden="1"/>
    <cellStyle name="Hyperlink" xfId="6048" builtinId="8" hidden="1"/>
    <cellStyle name="Hyperlink" xfId="7228" builtinId="8" hidden="1"/>
    <cellStyle name="Hyperlink" xfId="4948" builtinId="8" hidden="1"/>
    <cellStyle name="Hyperlink" xfId="6188" builtinId="8" hidden="1"/>
    <cellStyle name="Hyperlink" xfId="3322" builtinId="8" hidden="1"/>
    <cellStyle name="Hyperlink" xfId="271" builtinId="8" hidden="1"/>
    <cellStyle name="Hyperlink" xfId="4856" builtinId="8" hidden="1"/>
    <cellStyle name="Hyperlink" xfId="3016" builtinId="8" hidden="1"/>
    <cellStyle name="Hyperlink" xfId="7128" builtinId="8" hidden="1"/>
    <cellStyle name="Hyperlink" xfId="7574" builtinId="8" hidden="1"/>
    <cellStyle name="Hyperlink" xfId="7848" builtinId="8" hidden="1"/>
    <cellStyle name="Hyperlink" xfId="1416" builtinId="8" hidden="1"/>
    <cellStyle name="Hyperlink" xfId="5786" builtinId="8" hidden="1"/>
    <cellStyle name="Hyperlink" xfId="3582" builtinId="8" hidden="1"/>
    <cellStyle name="Hyperlink" xfId="2108" builtinId="8" hidden="1"/>
    <cellStyle name="Hyperlink" xfId="5366" builtinId="8" hidden="1"/>
    <cellStyle name="Hyperlink" xfId="8132" builtinId="8" hidden="1"/>
    <cellStyle name="Hyperlink" xfId="2502" builtinId="8" hidden="1"/>
    <cellStyle name="Hyperlink" xfId="1564" builtinId="8" hidden="1"/>
    <cellStyle name="Hyperlink" xfId="7242" builtinId="8" hidden="1"/>
    <cellStyle name="Hyperlink" xfId="3236" builtinId="8" hidden="1"/>
    <cellStyle name="Hyperlink" xfId="5850" builtinId="8" hidden="1"/>
    <cellStyle name="Hyperlink" xfId="7682" builtinId="8" hidden="1"/>
    <cellStyle name="Hyperlink" xfId="6464" builtinId="8" hidden="1"/>
    <cellStyle name="Hyperlink" xfId="5214" builtinId="8" hidden="1"/>
    <cellStyle name="Hyperlink" xfId="1004" builtinId="8" hidden="1"/>
    <cellStyle name="Hyperlink" xfId="7604" builtinId="8" hidden="1"/>
    <cellStyle name="Hyperlink" xfId="2196" builtinId="8" hidden="1"/>
    <cellStyle name="Hyperlink" xfId="1562" builtinId="8" hidden="1"/>
    <cellStyle name="Hyperlink" xfId="2480" builtinId="8" hidden="1"/>
    <cellStyle name="Hyperlink" xfId="3552" builtinId="8" hidden="1"/>
    <cellStyle name="Hyperlink" xfId="792" builtinId="8" hidden="1"/>
    <cellStyle name="Hyperlink" xfId="7438" builtinId="8" hidden="1"/>
    <cellStyle name="Hyperlink" xfId="7796" builtinId="8" hidden="1"/>
    <cellStyle name="Hyperlink" xfId="373" builtinId="8" hidden="1"/>
    <cellStyle name="Hyperlink" xfId="4554" builtinId="8" hidden="1"/>
    <cellStyle name="Hyperlink" xfId="7244" builtinId="8" hidden="1"/>
    <cellStyle name="Hyperlink" xfId="1262" builtinId="8" hidden="1"/>
    <cellStyle name="Hyperlink" xfId="4890" builtinId="8" hidden="1"/>
    <cellStyle name="Hyperlink" xfId="3122" builtinId="8" hidden="1"/>
    <cellStyle name="Hyperlink" xfId="4776" builtinId="8" hidden="1"/>
    <cellStyle name="Hyperlink" xfId="3764" builtinId="8" hidden="1"/>
    <cellStyle name="Hyperlink" xfId="4742" builtinId="8" hidden="1"/>
    <cellStyle name="Hyperlink" xfId="4604" builtinId="8" hidden="1"/>
    <cellStyle name="Hyperlink" xfId="1434" builtinId="8" hidden="1"/>
    <cellStyle name="Hyperlink" xfId="2656" builtinId="8" hidden="1"/>
    <cellStyle name="Hyperlink" xfId="2266" builtinId="8" hidden="1"/>
    <cellStyle name="Hyperlink" xfId="2338" builtinId="8" hidden="1"/>
    <cellStyle name="Hyperlink" xfId="8022" builtinId="8" hidden="1"/>
    <cellStyle name="Hyperlink" xfId="2276" builtinId="8" hidden="1"/>
    <cellStyle name="Hyperlink" xfId="7502" builtinId="8" hidden="1"/>
    <cellStyle name="Hyperlink" xfId="6166" builtinId="8" hidden="1"/>
    <cellStyle name="Hyperlink" xfId="3708" builtinId="8" hidden="1"/>
    <cellStyle name="Hyperlink" xfId="7972" builtinId="8" hidden="1"/>
    <cellStyle name="Hyperlink" xfId="1354" builtinId="8" hidden="1"/>
    <cellStyle name="Hyperlink" xfId="6922" builtinId="8" hidden="1"/>
    <cellStyle name="Hyperlink" xfId="3954" builtinId="8" hidden="1"/>
    <cellStyle name="Hyperlink" xfId="4770" builtinId="8" hidden="1"/>
    <cellStyle name="Hyperlink" xfId="7238" builtinId="8" hidden="1"/>
    <cellStyle name="Hyperlink" xfId="1542" builtinId="8" hidden="1"/>
    <cellStyle name="Hyperlink" xfId="6018" builtinId="8" hidden="1"/>
    <cellStyle name="Hyperlink" xfId="2568" builtinId="8" hidden="1"/>
    <cellStyle name="Hyperlink" xfId="3260" builtinId="8" hidden="1"/>
    <cellStyle name="Hyperlink" xfId="6768" builtinId="8" hidden="1"/>
    <cellStyle name="Hyperlink" xfId="2910" builtinId="8" hidden="1"/>
    <cellStyle name="Hyperlink" xfId="2068" builtinId="8" hidden="1"/>
    <cellStyle name="Hyperlink" xfId="7112" builtinId="8" hidden="1"/>
    <cellStyle name="Hyperlink" xfId="7016" builtinId="8" hidden="1"/>
    <cellStyle name="Hyperlink" xfId="3246" builtinId="8" hidden="1"/>
    <cellStyle name="Hyperlink" xfId="866" builtinId="8" hidden="1"/>
    <cellStyle name="Hyperlink" xfId="7620" builtinId="8" hidden="1"/>
    <cellStyle name="Hyperlink" xfId="6706" builtinId="8" hidden="1"/>
    <cellStyle name="Hyperlink" xfId="2646" builtinId="8" hidden="1"/>
    <cellStyle name="Hyperlink" xfId="1636" builtinId="8" hidden="1"/>
    <cellStyle name="Hyperlink" xfId="5000" builtinId="8" hidden="1"/>
    <cellStyle name="Hyperlink" xfId="7042" builtinId="8" hidden="1"/>
    <cellStyle name="Hyperlink" xfId="882" builtinId="8" hidden="1"/>
    <cellStyle name="Hyperlink" xfId="6374" builtinId="8" hidden="1"/>
    <cellStyle name="Hyperlink" xfId="5284" builtinId="8" hidden="1"/>
    <cellStyle name="Hyperlink" xfId="6618" builtinId="8" hidden="1"/>
    <cellStyle name="Hyperlink" xfId="165" builtinId="8" hidden="1"/>
    <cellStyle name="Hyperlink" xfId="7828" builtinId="8" hidden="1"/>
    <cellStyle name="Hyperlink" xfId="7116" builtinId="8" hidden="1"/>
    <cellStyle name="Hyperlink" xfId="8050" builtinId="8" hidden="1"/>
    <cellStyle name="Hyperlink" xfId="7294" builtinId="8" hidden="1"/>
    <cellStyle name="Hyperlink" xfId="6176" builtinId="8" hidden="1"/>
    <cellStyle name="Hyperlink" xfId="7596" builtinId="8" hidden="1"/>
    <cellStyle name="Hyperlink" xfId="3836" builtinId="8" hidden="1"/>
    <cellStyle name="Hyperlink" xfId="1432" builtinId="8" hidden="1"/>
    <cellStyle name="Hyperlink" xfId="3620" builtinId="8" hidden="1"/>
    <cellStyle name="Hyperlink" xfId="6550" builtinId="8" hidden="1"/>
    <cellStyle name="Hyperlink" xfId="313" builtinId="8" hidden="1"/>
    <cellStyle name="Hyperlink" xfId="1504" builtinId="8" hidden="1"/>
    <cellStyle name="Hyperlink" xfId="1138" builtinId="8" hidden="1"/>
    <cellStyle name="Hyperlink" xfId="3186" builtinId="8" hidden="1"/>
    <cellStyle name="Hyperlink" xfId="1768" builtinId="8" hidden="1"/>
    <cellStyle name="Hyperlink" xfId="938" builtinId="8" hidden="1"/>
    <cellStyle name="Hyperlink" xfId="6574" builtinId="8" hidden="1"/>
    <cellStyle name="Hyperlink" xfId="4628" builtinId="8" hidden="1"/>
    <cellStyle name="Hyperlink" xfId="6938" builtinId="8" hidden="1"/>
    <cellStyle name="Hyperlink" xfId="3982" builtinId="8" hidden="1"/>
    <cellStyle name="Hyperlink" xfId="1936" builtinId="8" hidden="1"/>
    <cellStyle name="Hyperlink" xfId="4156" builtinId="8" hidden="1"/>
    <cellStyle name="Hyperlink" xfId="6410" builtinId="8" hidden="1"/>
    <cellStyle name="Hyperlink" xfId="8018" builtinId="8" hidden="1"/>
    <cellStyle name="Hyperlink" xfId="4212" builtinId="8" hidden="1"/>
    <cellStyle name="Hyperlink" xfId="4002" builtinId="8" hidden="1"/>
    <cellStyle name="Hyperlink" xfId="7754" builtinId="8" hidden="1"/>
    <cellStyle name="Hyperlink" xfId="608" builtinId="8" hidden="1"/>
    <cellStyle name="Hyperlink" xfId="6806" builtinId="8" hidden="1"/>
    <cellStyle name="Hyperlink" xfId="810" builtinId="8" hidden="1"/>
    <cellStyle name="Hyperlink" xfId="7312" builtinId="8" hidden="1"/>
    <cellStyle name="Hyperlink" xfId="2958" builtinId="8" hidden="1"/>
    <cellStyle name="Hyperlink" xfId="990" builtinId="8" hidden="1"/>
    <cellStyle name="Hyperlink" xfId="1062" builtinId="8" hidden="1"/>
    <cellStyle name="Hyperlink" xfId="4800" builtinId="8" hidden="1"/>
    <cellStyle name="Hyperlink" xfId="3734" builtinId="8" hidden="1"/>
    <cellStyle name="Hyperlink" xfId="4108" builtinId="8" hidden="1"/>
    <cellStyle name="Hyperlink" xfId="5900" builtinId="8" hidden="1"/>
    <cellStyle name="Hyperlink" xfId="5204" builtinId="8" hidden="1"/>
    <cellStyle name="Hyperlink" xfId="7874" builtinId="8" hidden="1"/>
    <cellStyle name="Hyperlink" xfId="3856" builtinId="8" hidden="1"/>
    <cellStyle name="Hyperlink" xfId="4178" builtinId="8" hidden="1"/>
    <cellStyle name="Hyperlink" xfId="7942" builtinId="8" hidden="1"/>
    <cellStyle name="Hyperlink" xfId="1496" builtinId="8" hidden="1"/>
    <cellStyle name="Hyperlink" xfId="4556" builtinId="8" hidden="1"/>
    <cellStyle name="Hyperlink" xfId="6906" builtinId="8" hidden="1"/>
    <cellStyle name="Hyperlink" xfId="205" builtinId="8" hidden="1"/>
    <cellStyle name="Hyperlink" xfId="6320" builtinId="8" hidden="1"/>
    <cellStyle name="Hyperlink" xfId="4550" builtinId="8" hidden="1"/>
    <cellStyle name="Hyperlink" xfId="1398" builtinId="8" hidden="1"/>
    <cellStyle name="Hyperlink" xfId="1690" builtinId="8" hidden="1"/>
    <cellStyle name="Hyperlink" xfId="4342" builtinId="8" hidden="1"/>
    <cellStyle name="Hyperlink" xfId="5064" builtinId="8" hidden="1"/>
    <cellStyle name="Hyperlink" xfId="4982" builtinId="8" hidden="1"/>
    <cellStyle name="Hyperlink" xfId="3846" builtinId="8" hidden="1"/>
    <cellStyle name="Hyperlink" xfId="6158" builtinId="8" hidden="1"/>
    <cellStyle name="Hyperlink" xfId="7008" builtinId="8" hidden="1"/>
    <cellStyle name="Hyperlink" xfId="3704" builtinId="8" hidden="1"/>
    <cellStyle name="Hyperlink" xfId="4908" builtinId="8" hidden="1"/>
    <cellStyle name="Hyperlink" xfId="6540" builtinId="8" hidden="1"/>
    <cellStyle name="Hyperlink" xfId="97" builtinId="8" hidden="1"/>
    <cellStyle name="Hyperlink" xfId="253" builtinId="8" hidden="1"/>
    <cellStyle name="Hyperlink" xfId="1006" builtinId="8" hidden="1"/>
    <cellStyle name="Hyperlink" xfId="636" builtinId="8" hidden="1"/>
    <cellStyle name="Hyperlink" xfId="5846" builtinId="8" hidden="1"/>
    <cellStyle name="Hyperlink" xfId="1134" builtinId="8" hidden="1"/>
    <cellStyle name="Hyperlink" xfId="4660" builtinId="8" hidden="1"/>
    <cellStyle name="Hyperlink" xfId="6280" builtinId="8" hidden="1"/>
    <cellStyle name="Hyperlink" xfId="5864" builtinId="8" hidden="1"/>
    <cellStyle name="Hyperlink" xfId="5938" builtinId="8" hidden="1"/>
    <cellStyle name="Hyperlink" xfId="1136" builtinId="8" hidden="1"/>
    <cellStyle name="Hyperlink" xfId="355" builtinId="8" hidden="1"/>
    <cellStyle name="Hyperlink" xfId="3450" builtinId="8" hidden="1"/>
    <cellStyle name="Hyperlink" xfId="1146" builtinId="8" hidden="1"/>
    <cellStyle name="Hyperlink" xfId="5074" builtinId="8" hidden="1"/>
    <cellStyle name="Hyperlink" xfId="4842" builtinId="8" hidden="1"/>
    <cellStyle name="Hyperlink" xfId="8102" builtinId="8" hidden="1"/>
    <cellStyle name="Hyperlink" xfId="4388" builtinId="8" hidden="1"/>
    <cellStyle name="Hyperlink" xfId="4798" builtinId="8" hidden="1"/>
    <cellStyle name="Hyperlink" xfId="121" builtinId="8" hidden="1"/>
    <cellStyle name="Hyperlink" xfId="2226" builtinId="8" hidden="1"/>
    <cellStyle name="Hyperlink" xfId="251" builtinId="8" hidden="1"/>
    <cellStyle name="Hyperlink" xfId="6302" builtinId="8" hidden="1"/>
    <cellStyle name="Hyperlink" xfId="2228" builtinId="8" hidden="1"/>
    <cellStyle name="Hyperlink" xfId="7024" builtinId="8" hidden="1"/>
    <cellStyle name="Hyperlink" xfId="5024" builtinId="8" hidden="1"/>
    <cellStyle name="Hyperlink" xfId="8164" builtinId="8" hidden="1"/>
    <cellStyle name="Hyperlink" xfId="2518" builtinId="8" hidden="1"/>
    <cellStyle name="Hyperlink" xfId="1812" builtinId="8" hidden="1"/>
    <cellStyle name="Hyperlink" xfId="2268" builtinId="8" hidden="1"/>
    <cellStyle name="Hyperlink" xfId="1318" builtinId="8" hidden="1"/>
    <cellStyle name="Hyperlink" xfId="523" builtinId="8" hidden="1"/>
    <cellStyle name="Hyperlink" xfId="2940" builtinId="8" hidden="1"/>
    <cellStyle name="Hyperlink" xfId="2542" builtinId="8" hidden="1"/>
    <cellStyle name="Hyperlink" xfId="1806" builtinId="8" hidden="1"/>
    <cellStyle name="Hyperlink" xfId="213" builtinId="8" hidden="1"/>
    <cellStyle name="Hyperlink" xfId="1848" builtinId="8" hidden="1"/>
    <cellStyle name="Hyperlink" xfId="559" builtinId="8" hidden="1"/>
    <cellStyle name="Hyperlink" xfId="5738" builtinId="8" hidden="1"/>
    <cellStyle name="Hyperlink" xfId="1954" builtinId="8" hidden="1"/>
    <cellStyle name="Hyperlink" xfId="2456" builtinId="8" hidden="1"/>
    <cellStyle name="Hyperlink" xfId="3194" builtinId="8" hidden="1"/>
    <cellStyle name="Hyperlink" xfId="6318" builtinId="8" hidden="1"/>
    <cellStyle name="Hyperlink" xfId="7554" builtinId="8" hidden="1"/>
    <cellStyle name="Hyperlink" xfId="5068" builtinId="8" hidden="1"/>
    <cellStyle name="Hyperlink" xfId="7914" builtinId="8" hidden="1"/>
    <cellStyle name="Hyperlink" xfId="6248" builtinId="8" hidden="1"/>
    <cellStyle name="Hyperlink" xfId="3652" builtinId="8" hidden="1"/>
    <cellStyle name="Hyperlink" xfId="6134" builtinId="8" hidden="1"/>
    <cellStyle name="Hyperlink" xfId="2064" builtinId="8" hidden="1"/>
    <cellStyle name="Hyperlink" xfId="7832" builtinId="8" hidden="1"/>
    <cellStyle name="Hyperlink" xfId="3932" builtinId="8" hidden="1"/>
    <cellStyle name="Hyperlink" xfId="7442" builtinId="8" hidden="1"/>
    <cellStyle name="Hyperlink" xfId="1856" builtinId="8" hidden="1"/>
    <cellStyle name="Hyperlink" xfId="5772" builtinId="8" hidden="1"/>
    <cellStyle name="Hyperlink" xfId="2650" builtinId="8" hidden="1"/>
    <cellStyle name="Hyperlink" xfId="7290" builtinId="8" hidden="1"/>
    <cellStyle name="Hyperlink" xfId="5892" builtinId="8" hidden="1"/>
    <cellStyle name="Hyperlink" xfId="830" builtinId="8" hidden="1"/>
    <cellStyle name="Hyperlink" xfId="1722" builtinId="8" hidden="1"/>
    <cellStyle name="Hyperlink" xfId="752" builtinId="8" hidden="1"/>
    <cellStyle name="Hyperlink" xfId="3698" builtinId="8" hidden="1"/>
    <cellStyle name="Hyperlink" xfId="2874" builtinId="8" hidden="1"/>
    <cellStyle name="Hyperlink" xfId="2528" builtinId="8" hidden="1"/>
    <cellStyle name="Hyperlink" xfId="2808" builtinId="8" hidden="1"/>
    <cellStyle name="Hyperlink" xfId="5116" builtinId="8" hidden="1"/>
    <cellStyle name="Hyperlink" xfId="4902" builtinId="8" hidden="1"/>
    <cellStyle name="Hyperlink" xfId="5904" builtinId="8" hidden="1"/>
    <cellStyle name="Hyperlink" xfId="4570" builtinId="8" hidden="1"/>
    <cellStyle name="Hyperlink" xfId="7318" builtinId="8" hidden="1"/>
    <cellStyle name="Hyperlink" xfId="3392" builtinId="8" hidden="1"/>
    <cellStyle name="Hyperlink" xfId="6914" builtinId="8" hidden="1"/>
    <cellStyle name="Hyperlink" xfId="1296" builtinId="8" hidden="1"/>
    <cellStyle name="Hyperlink" xfId="704" builtinId="8" hidden="1"/>
    <cellStyle name="Hyperlink" xfId="163" builtinId="8" hidden="1"/>
    <cellStyle name="Hyperlink" xfId="6680" builtinId="8" hidden="1"/>
    <cellStyle name="Hyperlink" xfId="3916" builtinId="8" hidden="1"/>
    <cellStyle name="Hyperlink" xfId="4754" builtinId="8" hidden="1"/>
    <cellStyle name="Hyperlink" xfId="6242" builtinId="8" hidden="1"/>
    <cellStyle name="Hyperlink" xfId="5088" builtinId="8" hidden="1"/>
    <cellStyle name="Hyperlink" xfId="4808" builtinId="8" hidden="1"/>
    <cellStyle name="Hyperlink" xfId="2000" builtinId="8" hidden="1"/>
    <cellStyle name="Hyperlink" xfId="2754" builtinId="8" hidden="1"/>
    <cellStyle name="Hyperlink" xfId="5120" builtinId="8" hidden="1"/>
    <cellStyle name="Hyperlink" xfId="7254" builtinId="8" hidden="1"/>
    <cellStyle name="Hyperlink" xfId="2440" builtinId="8" hidden="1"/>
    <cellStyle name="Hyperlink" xfId="3654" builtinId="8" hidden="1"/>
    <cellStyle name="Hyperlink" xfId="2598" builtinId="8" hidden="1"/>
    <cellStyle name="Hyperlink" xfId="4988" builtinId="8" hidden="1"/>
    <cellStyle name="Hyperlink" xfId="2526" builtinId="8" hidden="1"/>
    <cellStyle name="Hyperlink" xfId="4658" builtinId="8" hidden="1"/>
    <cellStyle name="Hyperlink" xfId="2618" builtinId="8" hidden="1"/>
    <cellStyle name="Hyperlink" xfId="7084" builtinId="8" hidden="1"/>
    <cellStyle name="Hyperlink" xfId="51" builtinId="8" hidden="1"/>
    <cellStyle name="Hyperlink" xfId="7964" builtinId="8" hidden="1"/>
    <cellStyle name="Hyperlink" xfId="588" builtinId="8" hidden="1"/>
    <cellStyle name="Hyperlink" xfId="3134" builtinId="8" hidden="1"/>
    <cellStyle name="Hyperlink" xfId="5632" builtinId="8" hidden="1"/>
    <cellStyle name="Hyperlink" xfId="4446" builtinId="8" hidden="1"/>
    <cellStyle name="Hyperlink" xfId="4368" builtinId="8" hidden="1"/>
    <cellStyle name="Hyperlink" xfId="4242" builtinId="8" hidden="1"/>
    <cellStyle name="Hyperlink" xfId="6186" builtinId="8" hidden="1"/>
    <cellStyle name="Hyperlink" xfId="4238" builtinId="8" hidden="1"/>
    <cellStyle name="Hyperlink" xfId="4956" builtinId="8" hidden="1"/>
    <cellStyle name="Hyperlink" xfId="894" builtinId="8" hidden="1"/>
    <cellStyle name="Hyperlink" xfId="459" builtinId="8" hidden="1"/>
    <cellStyle name="Hyperlink" xfId="3788" builtinId="8" hidden="1"/>
    <cellStyle name="Hyperlink" xfId="5016" builtinId="8" hidden="1"/>
    <cellStyle name="Hyperlink" xfId="2962" builtinId="8" hidden="1"/>
    <cellStyle name="Hyperlink" xfId="2590" builtinId="8" hidden="1"/>
    <cellStyle name="Hyperlink" xfId="1886" builtinId="8" hidden="1"/>
    <cellStyle name="Hyperlink" xfId="7946" builtinId="8" hidden="1"/>
    <cellStyle name="Hyperlink" xfId="6846" builtinId="8" hidden="1"/>
    <cellStyle name="Hyperlink" xfId="6556" builtinId="8" hidden="1"/>
    <cellStyle name="Hyperlink" xfId="1944" builtinId="8" hidden="1"/>
    <cellStyle name="Hyperlink" xfId="1632" builtinId="8" hidden="1"/>
    <cellStyle name="Hyperlink" xfId="5342" builtinId="8" hidden="1"/>
    <cellStyle name="Hyperlink" xfId="2140" builtinId="8" hidden="1"/>
    <cellStyle name="Hyperlink" xfId="3524" builtinId="8" hidden="1"/>
    <cellStyle name="Hyperlink" xfId="3682" builtinId="8" hidden="1"/>
    <cellStyle name="Hyperlink" xfId="4530" builtinId="8" hidden="1"/>
    <cellStyle name="Hyperlink" xfId="527" builtinId="8" hidden="1"/>
    <cellStyle name="Hyperlink" xfId="6336" builtinId="8" hidden="1"/>
    <cellStyle name="Hyperlink" xfId="6984" builtinId="8" hidden="1"/>
    <cellStyle name="Hyperlink" xfId="2710" builtinId="8" hidden="1"/>
    <cellStyle name="Hyperlink" xfId="7688" builtinId="8" hidden="1"/>
    <cellStyle name="Hyperlink" xfId="6522" builtinId="8" hidden="1"/>
    <cellStyle name="Hyperlink" xfId="4818" builtinId="8" hidden="1"/>
    <cellStyle name="Hyperlink" xfId="6168" builtinId="8" hidden="1"/>
    <cellStyle name="Hyperlink" xfId="7938" builtinId="8" hidden="1"/>
    <cellStyle name="Hyperlink" xfId="5348" builtinId="8" hidden="1"/>
    <cellStyle name="Hyperlink" xfId="1760" builtinId="8" hidden="1"/>
    <cellStyle name="Hyperlink" xfId="6506" builtinId="8" hidden="1"/>
    <cellStyle name="Hyperlink" xfId="369" builtinId="8" hidden="1"/>
    <cellStyle name="Hyperlink" xfId="5248" builtinId="8" hidden="1"/>
    <cellStyle name="Hyperlink" xfId="1872" builtinId="8" hidden="1"/>
    <cellStyle name="Hyperlink" xfId="4514" builtinId="8" hidden="1"/>
    <cellStyle name="Hyperlink" xfId="6956" builtinId="8" hidden="1"/>
    <cellStyle name="Hyperlink" xfId="5732" builtinId="8" hidden="1"/>
    <cellStyle name="Hyperlink" xfId="23" builtinId="8" hidden="1"/>
    <cellStyle name="Hyperlink" xfId="4602" builtinId="8" hidden="1"/>
    <cellStyle name="Hyperlink" xfId="1666" builtinId="8" hidden="1"/>
    <cellStyle name="Hyperlink" xfId="5894" builtinId="8" hidden="1"/>
    <cellStyle name="Hyperlink" xfId="7746" builtinId="8" hidden="1"/>
    <cellStyle name="Hyperlink" xfId="6082" builtinId="8" hidden="1"/>
    <cellStyle name="Hyperlink" xfId="1436" builtinId="8" hidden="1"/>
    <cellStyle name="Hyperlink" xfId="2198" builtinId="8" hidden="1"/>
    <cellStyle name="Hyperlink" xfId="2586" builtinId="8" hidden="1"/>
    <cellStyle name="Hyperlink" xfId="5516" builtinId="8" hidden="1"/>
    <cellStyle name="Hyperlink" xfId="2692" builtinId="8" hidden="1"/>
    <cellStyle name="Hyperlink" xfId="5136" builtinId="8" hidden="1"/>
    <cellStyle name="Hyperlink" xfId="6118" builtinId="8" hidden="1"/>
    <cellStyle name="Hyperlink" xfId="6878" builtinId="8" hidden="1"/>
    <cellStyle name="Hyperlink" xfId="5698" builtinId="8" hidden="1"/>
    <cellStyle name="Hyperlink" xfId="8038" builtinId="8" hidden="1"/>
    <cellStyle name="Hyperlink" xfId="8086" builtinId="8" hidden="1"/>
    <cellStyle name="Hyperlink" xfId="8172" builtinId="8" hidden="1"/>
    <cellStyle name="Hyperlink" xfId="2296" builtinId="8" hidden="1"/>
    <cellStyle name="Hyperlink" xfId="7496" builtinId="8" hidden="1"/>
    <cellStyle name="Hyperlink" xfId="7728" builtinId="8" hidden="1"/>
    <cellStyle name="Hyperlink" xfId="143" builtinId="8" hidden="1"/>
    <cellStyle name="Hyperlink" xfId="736" builtinId="8" hidden="1"/>
    <cellStyle name="Hyperlink" xfId="4848" builtinId="8" hidden="1"/>
    <cellStyle name="Hyperlink" xfId="2468" builtinId="8" hidden="1"/>
    <cellStyle name="Hyperlink" xfId="3984" builtinId="8" hidden="1"/>
    <cellStyle name="Hyperlink" xfId="2922" builtinId="8" hidden="1"/>
    <cellStyle name="Hyperlink" xfId="7770" builtinId="8" hidden="1"/>
    <cellStyle name="Hyperlink" xfId="4366" builtinId="8" hidden="1"/>
    <cellStyle name="Hyperlink" xfId="4590" builtinId="8" hidden="1"/>
    <cellStyle name="Hyperlink" xfId="6056" builtinId="8" hidden="1"/>
    <cellStyle name="Hyperlink" xfId="5404" builtinId="8" hidden="1"/>
    <cellStyle name="Hyperlink" xfId="219" builtinId="8" hidden="1"/>
    <cellStyle name="Hyperlink" xfId="399" builtinId="8" hidden="1"/>
    <cellStyle name="Hyperlink" xfId="4198" builtinId="8" hidden="1"/>
    <cellStyle name="Hyperlink" xfId="431" builtinId="8" hidden="1"/>
    <cellStyle name="Hyperlink" xfId="1700" builtinId="8" hidden="1"/>
    <cellStyle name="Hyperlink" xfId="2816" builtinId="8" hidden="1"/>
    <cellStyle name="Hyperlink" xfId="4946" builtinId="8" hidden="1"/>
    <cellStyle name="Hyperlink" xfId="1022" builtinId="8" hidden="1"/>
    <cellStyle name="Hyperlink" xfId="4038" builtinId="8" hidden="1"/>
    <cellStyle name="Hyperlink" xfId="2026" builtinId="8" hidden="1"/>
    <cellStyle name="Hyperlink" xfId="237" builtinId="8" hidden="1"/>
    <cellStyle name="Hyperlink" xfId="4816" builtinId="8" hidden="1"/>
    <cellStyle name="Hyperlink" xfId="221" builtinId="8" hidden="1"/>
    <cellStyle name="Hyperlink" xfId="2872" builtinId="8" hidden="1"/>
    <cellStyle name="Hyperlink" xfId="4722" builtinId="8" hidden="1"/>
    <cellStyle name="Hyperlink" xfId="1414" builtinId="8" hidden="1"/>
    <cellStyle name="Hyperlink" xfId="8150" builtinId="8" hidden="1"/>
    <cellStyle name="Hyperlink" xfId="2996" builtinId="8" hidden="1"/>
    <cellStyle name="Hyperlink" xfId="1952" builtinId="8" hidden="1"/>
    <cellStyle name="Hyperlink" xfId="4138" builtinId="8" hidden="1"/>
    <cellStyle name="Hyperlink" xfId="5798" builtinId="8" hidden="1"/>
    <cellStyle name="Hyperlink" xfId="7462" builtinId="8" hidden="1"/>
    <cellStyle name="Hyperlink" xfId="4380" builtinId="8" hidden="1"/>
    <cellStyle name="Hyperlink" xfId="59" builtinId="8" hidden="1"/>
    <cellStyle name="Hyperlink" xfId="5970" builtinId="8" hidden="1"/>
    <cellStyle name="Hyperlink" xfId="7646" builtinId="8" hidden="1"/>
    <cellStyle name="Hyperlink" xfId="2784" builtinId="8" hidden="1"/>
    <cellStyle name="Hyperlink" xfId="473" builtinId="8" hidden="1"/>
    <cellStyle name="Hyperlink" xfId="6852" builtinId="8" hidden="1"/>
    <cellStyle name="Hyperlink" xfId="2896" builtinId="8" hidden="1"/>
    <cellStyle name="Hyperlink" xfId="6844" builtinId="8" hidden="1"/>
    <cellStyle name="Hyperlink" xfId="3160" builtinId="8" hidden="1"/>
    <cellStyle name="Hyperlink" xfId="3732" builtinId="8" hidden="1"/>
    <cellStyle name="Hyperlink" xfId="748" builtinId="8" hidden="1"/>
    <cellStyle name="Hyperlink" xfId="7226" builtinId="8" hidden="1"/>
    <cellStyle name="Hyperlink" xfId="7358" builtinId="8" hidden="1"/>
    <cellStyle name="Hyperlink" xfId="6102" builtinId="8" hidden="1"/>
    <cellStyle name="Hyperlink" xfId="5898" builtinId="8" hidden="1"/>
    <cellStyle name="Hyperlink" xfId="3506" builtinId="8" hidden="1"/>
    <cellStyle name="Hyperlink" xfId="5926" builtinId="8" hidden="1"/>
    <cellStyle name="Hyperlink" xfId="6728" builtinId="8" hidden="1"/>
    <cellStyle name="Hyperlink" xfId="1662" builtinId="8" hidden="1"/>
    <cellStyle name="Hyperlink" xfId="3206" builtinId="8" hidden="1"/>
    <cellStyle name="Hyperlink" xfId="6420" builtinId="8" hidden="1"/>
    <cellStyle name="Hyperlink" xfId="1254" builtinId="8" hidden="1"/>
    <cellStyle name="Hyperlink" xfId="375" builtinId="8" hidden="1"/>
    <cellStyle name="Hyperlink" xfId="5062" builtinId="8" hidden="1"/>
    <cellStyle name="Hyperlink" xfId="688" builtinId="8" hidden="1"/>
    <cellStyle name="Hyperlink" xfId="5406" builtinId="8" hidden="1"/>
    <cellStyle name="Hyperlink" xfId="672" builtinId="8" hidden="1"/>
    <cellStyle name="Hyperlink" xfId="5916" builtinId="8" hidden="1"/>
    <cellStyle name="Hyperlink" xfId="2724" builtinId="8" hidden="1"/>
    <cellStyle name="Hyperlink" xfId="2230" builtinId="8" hidden="1"/>
    <cellStyle name="Hyperlink" xfId="1114" builtinId="8" hidden="1"/>
    <cellStyle name="Hyperlink" xfId="539" builtinId="8" hidden="1"/>
    <cellStyle name="Hyperlink" xfId="2444" builtinId="8" hidden="1"/>
    <cellStyle name="Hyperlink" xfId="3968" builtinId="8" hidden="1"/>
    <cellStyle name="Hyperlink" xfId="445" builtinId="8" hidden="1"/>
    <cellStyle name="Hyperlink" xfId="2852" builtinId="8" hidden="1"/>
    <cellStyle name="Hyperlink" xfId="3266" builtinId="8" hidden="1"/>
    <cellStyle name="Hyperlink" xfId="2514" builtinId="8" hidden="1"/>
    <cellStyle name="Hyperlink" xfId="3484" builtinId="8" hidden="1"/>
    <cellStyle name="Hyperlink" xfId="1810" builtinId="8" hidden="1"/>
    <cellStyle name="Hyperlink" xfId="6508" builtinId="8" hidden="1"/>
    <cellStyle name="Hyperlink" xfId="1052" builtinId="8" hidden="1"/>
    <cellStyle name="Hyperlink" xfId="3380" builtinId="8" hidden="1"/>
    <cellStyle name="Hyperlink" xfId="654" builtinId="8" hidden="1"/>
    <cellStyle name="Hyperlink" xfId="3188" builtinId="8" hidden="1"/>
    <cellStyle name="Hyperlink" xfId="4916" builtinId="8" hidden="1"/>
    <cellStyle name="Hyperlink" xfId="5408" builtinId="8" hidden="1"/>
    <cellStyle name="Hyperlink" xfId="2778" builtinId="8" hidden="1"/>
    <cellStyle name="Hyperlink" xfId="5312" builtinId="8" hidden="1"/>
    <cellStyle name="Hyperlink" xfId="2188" builtinId="8" hidden="1"/>
    <cellStyle name="Hyperlink" xfId="3546" builtinId="8" hidden="1"/>
    <cellStyle name="Hyperlink" xfId="6196" builtinId="8" hidden="1"/>
    <cellStyle name="Hyperlink" xfId="6264" builtinId="8" hidden="1"/>
    <cellStyle name="Hyperlink" xfId="3334" builtinId="8" hidden="1"/>
    <cellStyle name="Hyperlink" xfId="2564" builtinId="8" hidden="1"/>
    <cellStyle name="Hyperlink" xfId="5688" builtinId="8" hidden="1"/>
    <cellStyle name="Hyperlink" xfId="3528" builtinId="8" hidden="1"/>
    <cellStyle name="Hyperlink" xfId="6858" builtinId="8" hidden="1"/>
    <cellStyle name="Hyperlink" xfId="6472" builtinId="8" hidden="1"/>
    <cellStyle name="Hyperlink" xfId="7970" builtinId="8" hidden="1"/>
    <cellStyle name="Hyperlink" xfId="7142" builtinId="8" hidden="1"/>
    <cellStyle name="Hyperlink" xfId="1410" builtinId="8" hidden="1"/>
    <cellStyle name="Hyperlink" xfId="2904" builtinId="8" hidden="1"/>
    <cellStyle name="Hyperlink" xfId="7300" builtinId="8" hidden="1"/>
    <cellStyle name="Hyperlink" xfId="1508" builtinId="8" hidden="1"/>
    <cellStyle name="Hyperlink" xfId="6184" builtinId="8" hidden="1"/>
    <cellStyle name="Hyperlink" xfId="3922" builtinId="8" hidden="1"/>
    <cellStyle name="Hyperlink" xfId="7782" builtinId="8" hidden="1"/>
    <cellStyle name="Hyperlink" xfId="3082" builtinId="8" hidden="1"/>
    <cellStyle name="Hyperlink" xfId="5160" builtinId="8" hidden="1"/>
    <cellStyle name="Hyperlink" xfId="4680" builtinId="8" hidden="1"/>
    <cellStyle name="Hyperlink" xfId="1012" builtinId="8" hidden="1"/>
    <cellStyle name="Hyperlink" xfId="301" builtinId="8" hidden="1"/>
    <cellStyle name="Hyperlink" xfId="4448" builtinId="8" hidden="1"/>
    <cellStyle name="Hyperlink" xfId="2850" builtinId="8" hidden="1"/>
    <cellStyle name="Hyperlink" xfId="3440" builtinId="8" hidden="1"/>
    <cellStyle name="Hyperlink" xfId="584" builtinId="8" hidden="1"/>
    <cellStyle name="Hyperlink" xfId="5430" builtinId="8" hidden="1"/>
    <cellStyle name="Hyperlink" xfId="5264" builtinId="8" hidden="1"/>
    <cellStyle name="Hyperlink" xfId="6516" builtinId="8" hidden="1"/>
    <cellStyle name="Hyperlink" xfId="5600" builtinId="8" hidden="1"/>
    <cellStyle name="Hyperlink" xfId="4322" builtinId="8" hidden="1"/>
    <cellStyle name="Hyperlink" xfId="3340" builtinId="8" hidden="1"/>
    <cellStyle name="Hyperlink" xfId="8182" builtinId="8" hidden="1"/>
    <cellStyle name="Hyperlink" xfId="828" builtinId="8" hidden="1"/>
    <cellStyle name="Hyperlink" xfId="2610" builtinId="8" hidden="1"/>
    <cellStyle name="Hyperlink" xfId="5042" builtinId="8" hidden="1"/>
    <cellStyle name="Hyperlink" xfId="6240" builtinId="8" hidden="1"/>
    <cellStyle name="Hyperlink" xfId="2016" builtinId="8" hidden="1"/>
    <cellStyle name="Hyperlink" xfId="6274" builtinId="8" hidden="1"/>
    <cellStyle name="Hyperlink" xfId="4876" builtinId="8" hidden="1"/>
    <cellStyle name="Hyperlink" xfId="3490" builtinId="8" hidden="1"/>
    <cellStyle name="Hyperlink" xfId="365" builtinId="8" hidden="1"/>
    <cellStyle name="Hyperlink" xfId="2224" builtinId="8" hidden="1"/>
    <cellStyle name="Hyperlink" xfId="6060" builtinId="8" hidden="1"/>
    <cellStyle name="Hyperlink" xfId="249" builtinId="8" hidden="1"/>
    <cellStyle name="Hyperlink" xfId="3110" builtinId="8" hidden="1"/>
    <cellStyle name="Hyperlink" xfId="2608" builtinId="8" hidden="1"/>
    <cellStyle name="Hyperlink" xfId="4648" builtinId="8" hidden="1"/>
    <cellStyle name="Hyperlink" xfId="2414" builtinId="8" hidden="1"/>
    <cellStyle name="Hyperlink" xfId="766" builtinId="8" hidden="1"/>
    <cellStyle name="Hyperlink" xfId="7064" builtinId="8" hidden="1"/>
    <cellStyle name="Hyperlink" xfId="1830" builtinId="8" hidden="1"/>
    <cellStyle name="Hyperlink" xfId="7932" builtinId="8" hidden="1"/>
    <cellStyle name="Hyperlink" xfId="6892" builtinId="8" hidden="1"/>
    <cellStyle name="Hyperlink" xfId="3416" builtinId="8" hidden="1"/>
    <cellStyle name="Hyperlink" xfId="7792" builtinId="8" hidden="1"/>
    <cellStyle name="Hyperlink" xfId="7856" builtinId="8" hidden="1"/>
    <cellStyle name="Hyperlink" xfId="3372" builtinId="8" hidden="1"/>
    <cellStyle name="Hyperlink" xfId="6486" builtinId="8" hidden="1"/>
    <cellStyle name="Hyperlink" xfId="7772" builtinId="8" hidden="1"/>
    <cellStyle name="Hyperlink" xfId="7498" builtinId="8" hidden="1"/>
    <cellStyle name="Hyperlink" xfId="3166" builtinId="8" hidden="1"/>
    <cellStyle name="Hyperlink" xfId="2284" builtinId="8" hidden="1"/>
    <cellStyle name="Hyperlink" xfId="3802" builtinId="8" hidden="1"/>
    <cellStyle name="Hyperlink" xfId="4912" builtinId="8" hidden="1"/>
    <cellStyle name="Hyperlink" xfId="5918" builtinId="8" hidden="1"/>
    <cellStyle name="Hyperlink" xfId="2420" builtinId="8" hidden="1"/>
    <cellStyle name="Hyperlink" xfId="471" builtinId="8" hidden="1"/>
    <cellStyle name="Hyperlink" xfId="411" builtinId="8" hidden="1"/>
    <cellStyle name="Hyperlink" xfId="6478" builtinId="8" hidden="1"/>
    <cellStyle name="Hyperlink" xfId="1206" builtinId="8" hidden="1"/>
    <cellStyle name="Hyperlink" xfId="6830" builtinId="8" hidden="1"/>
    <cellStyle name="Hyperlink" xfId="267" builtinId="8" hidden="1"/>
    <cellStyle name="Hyperlink" xfId="2204" builtinId="8" hidden="1"/>
    <cellStyle name="Hyperlink" xfId="7280" builtinId="8" hidden="1"/>
    <cellStyle name="Hyperlink" xfId="5582" builtinId="8" hidden="1"/>
    <cellStyle name="Hyperlink" xfId="397" builtinId="8" hidden="1"/>
    <cellStyle name="Hyperlink" xfId="4972" builtinId="8" hidden="1"/>
    <cellStyle name="Hyperlink" xfId="6592" builtinId="8" hidden="1"/>
    <cellStyle name="Hyperlink" xfId="3278" builtinId="8" hidden="1"/>
    <cellStyle name="Hyperlink" xfId="6142" builtinId="8" hidden="1"/>
    <cellStyle name="Hyperlink" xfId="4474" builtinId="8" hidden="1"/>
    <cellStyle name="Hyperlink" xfId="6870" builtinId="8" hidden="1"/>
    <cellStyle name="Hyperlink" xfId="4290" builtinId="8" hidden="1"/>
    <cellStyle name="Hyperlink" xfId="4458" builtinId="8" hidden="1"/>
    <cellStyle name="Hyperlink" xfId="1050" builtinId="8" hidden="1"/>
    <cellStyle name="Hyperlink" xfId="6278" builtinId="8" hidden="1"/>
    <cellStyle name="Hyperlink" xfId="5564" builtinId="8" hidden="1"/>
    <cellStyle name="Hyperlink" xfId="2766" builtinId="8" hidden="1"/>
    <cellStyle name="Hyperlink" xfId="6732" builtinId="8" hidden="1"/>
    <cellStyle name="Hyperlink" xfId="4904" builtinId="8" hidden="1"/>
    <cellStyle name="Hyperlink" xfId="7786" builtinId="8" hidden="1"/>
    <cellStyle name="Hyperlink" xfId="1122" builtinId="8" hidden="1"/>
    <cellStyle name="Hyperlink" xfId="1058" builtinId="8" hidden="1"/>
    <cellStyle name="Hyperlink" xfId="7480" builtinId="8" hidden="1"/>
    <cellStyle name="Hyperlink" xfId="2494" builtinId="8" hidden="1"/>
    <cellStyle name="Hyperlink" xfId="1538" builtinId="8" hidden="1"/>
    <cellStyle name="Hyperlink" xfId="4492" builtinId="8" hidden="1"/>
    <cellStyle name="Hyperlink" xfId="6908" builtinId="8" hidden="1"/>
    <cellStyle name="Hyperlink" xfId="2202" builtinId="8" hidden="1"/>
    <cellStyle name="Hyperlink" xfId="2806" builtinId="8" hidden="1"/>
    <cellStyle name="Hyperlink" xfId="3004" builtinId="8" hidden="1"/>
    <cellStyle name="Hyperlink" xfId="135" builtinId="8" hidden="1"/>
    <cellStyle name="Hyperlink" xfId="7514" builtinId="8" hidden="1"/>
    <cellStyle name="Hyperlink" xfId="1144" builtinId="8" hidden="1"/>
    <cellStyle name="Hyperlink" xfId="239" builtinId="8" hidden="1"/>
    <cellStyle name="Hyperlink" xfId="6528" builtinId="8" hidden="1"/>
    <cellStyle name="Hyperlink" xfId="6414" builtinId="8" hidden="1"/>
    <cellStyle name="Hyperlink" xfId="3176" builtinId="8" hidden="1"/>
    <cellStyle name="Hyperlink" xfId="1980" builtinId="8" hidden="1"/>
    <cellStyle name="Hyperlink" xfId="2348" builtinId="8" hidden="1"/>
    <cellStyle name="Hyperlink" xfId="4324" builtinId="8" hidden="1"/>
    <cellStyle name="Hyperlink" xfId="1018" builtinId="8" hidden="1"/>
    <cellStyle name="Hyperlink" xfId="4812" builtinId="8" hidden="1"/>
    <cellStyle name="Hyperlink" xfId="5718" builtinId="8" hidden="1"/>
    <cellStyle name="Hyperlink" xfId="4834" builtinId="8" hidden="1"/>
    <cellStyle name="Hyperlink" xfId="2700" builtinId="8" hidden="1"/>
    <cellStyle name="Hyperlink" xfId="5210" builtinId="8" hidden="1"/>
    <cellStyle name="Hyperlink" xfId="1120" builtinId="8" hidden="1"/>
    <cellStyle name="Hyperlink" xfId="6676" builtinId="8" hidden="1"/>
    <cellStyle name="Hyperlink" xfId="6836" builtinId="8" hidden="1"/>
    <cellStyle name="Hyperlink" xfId="5256" builtinId="8" hidden="1"/>
    <cellStyle name="Hyperlink" xfId="2180" builtinId="8" hidden="1"/>
    <cellStyle name="Hyperlink" xfId="5502" builtinId="8" hidden="1"/>
    <cellStyle name="Hyperlink" xfId="1604" builtinId="8" hidden="1"/>
    <cellStyle name="Hyperlink" xfId="8104" builtinId="8" hidden="1"/>
    <cellStyle name="Hyperlink" xfId="5630" builtinId="8" hidden="1"/>
    <cellStyle name="Hyperlink" xfId="223" builtinId="8" hidden="1"/>
    <cellStyle name="Hyperlink" xfId="3466" builtinId="8" hidden="1"/>
    <cellStyle name="Hyperlink" xfId="7176" builtinId="8" hidden="1"/>
    <cellStyle name="Hyperlink" xfId="2088" builtinId="8" hidden="1"/>
    <cellStyle name="Hyperlink" xfId="1166" builtinId="8" hidden="1"/>
    <cellStyle name="Hyperlink" xfId="6252" builtinId="8" hidden="1"/>
    <cellStyle name="Hyperlink" xfId="4714" builtinId="8" hidden="1"/>
    <cellStyle name="Hyperlink" xfId="5152" builtinId="8" hidden="1"/>
    <cellStyle name="Hyperlink" xfId="529" builtinId="8" hidden="1"/>
    <cellStyle name="Hyperlink" xfId="2804" builtinId="8" hidden="1"/>
    <cellStyle name="Hyperlink" xfId="1624" builtinId="8" hidden="1"/>
    <cellStyle name="Hyperlink" xfId="6054" builtinId="8" hidden="1"/>
    <cellStyle name="Hyperlink" xfId="7954" builtinId="8" hidden="1"/>
    <cellStyle name="Hyperlink" xfId="6086" builtinId="8" hidden="1"/>
    <cellStyle name="Hyperlink" xfId="63" builtinId="8" hidden="1"/>
    <cellStyle name="Hyperlink" xfId="3228" builtinId="8" hidden="1"/>
    <cellStyle name="Hyperlink" xfId="2326" builtinId="8" hidden="1"/>
    <cellStyle name="Hyperlink" xfId="6400" builtinId="8" hidden="1"/>
    <cellStyle name="Hyperlink" xfId="3578" builtinId="8" hidden="1"/>
    <cellStyle name="Hyperlink" xfId="6812" builtinId="8" hidden="1"/>
    <cellStyle name="Hyperlink" xfId="4278" builtinId="8" hidden="1"/>
    <cellStyle name="Hyperlink" xfId="5180" builtinId="8" hidden="1"/>
    <cellStyle name="Hyperlink" xfId="668" builtinId="8" hidden="1"/>
    <cellStyle name="Hyperlink" xfId="7166" builtinId="8" hidden="1"/>
    <cellStyle name="Hyperlink" xfId="7098" builtinId="8" hidden="1"/>
    <cellStyle name="Hyperlink" xfId="7578" builtinId="8" hidden="1"/>
    <cellStyle name="Hyperlink" xfId="7900" builtinId="8" hidden="1"/>
    <cellStyle name="Hyperlink" xfId="5992" builtinId="8" hidden="1"/>
    <cellStyle name="Hyperlink" xfId="4372" builtinId="8" hidden="1"/>
    <cellStyle name="Hyperlink" xfId="4034" builtinId="8" hidden="1"/>
    <cellStyle name="Hyperlink" xfId="6022" builtinId="8" hidden="1"/>
    <cellStyle name="Hyperlink" xfId="700" builtinId="8" hidden="1"/>
    <cellStyle name="Hyperlink" xfId="6438" builtinId="8" hidden="1"/>
    <cellStyle name="Hyperlink" xfId="6116" builtinId="8" hidden="1"/>
    <cellStyle name="Hyperlink" xfId="6312" builtinId="8" hidden="1"/>
    <cellStyle name="Hyperlink" xfId="1498" builtinId="8" hidden="1"/>
    <cellStyle name="Hyperlink" xfId="7034" builtinId="8" hidden="1"/>
    <cellStyle name="Hyperlink" xfId="3008" builtinId="8" hidden="1"/>
    <cellStyle name="Hyperlink" xfId="1314" builtinId="8" hidden="1"/>
    <cellStyle name="Hyperlink" xfId="5830" builtinId="8" hidden="1"/>
    <cellStyle name="Hyperlink" xfId="5848" builtinId="8" hidden="1"/>
    <cellStyle name="Hyperlink" xfId="1814" builtinId="8" hidden="1"/>
    <cellStyle name="Hyperlink" xfId="5334" builtinId="8" hidden="1"/>
    <cellStyle name="Hyperlink" xfId="2822" builtinId="8" hidden="1"/>
    <cellStyle name="Hyperlink" xfId="2090" builtinId="8" hidden="1"/>
    <cellStyle name="Hyperlink" xfId="7978" builtinId="8" hidden="1"/>
    <cellStyle name="Hyperlink" xfId="541" builtinId="8" hidden="1"/>
    <cellStyle name="Hyperlink" xfId="2366" builtinId="8" hidden="1"/>
    <cellStyle name="Hyperlink" xfId="6492" builtinId="8" hidden="1"/>
    <cellStyle name="Hyperlink" xfId="5294" builtinId="8" hidden="1"/>
    <cellStyle name="Hyperlink" xfId="3648" builtinId="8" hidden="1"/>
    <cellStyle name="Hyperlink" xfId="5364" builtinId="8" hidden="1"/>
    <cellStyle name="Hyperlink" xfId="3024" builtinId="8" hidden="1"/>
    <cellStyle name="Hyperlink" xfId="5020" builtinId="8" hidden="1"/>
    <cellStyle name="Hyperlink" xfId="6488" builtinId="8" hidden="1"/>
    <cellStyle name="Hyperlink" xfId="4262" builtinId="8" hidden="1"/>
    <cellStyle name="Hyperlink" xfId="3722" builtinId="8" hidden="1"/>
    <cellStyle name="Hyperlink" xfId="1426" builtinId="8" hidden="1"/>
    <cellStyle name="Hyperlink" xfId="3868" builtinId="8" hidden="1"/>
    <cellStyle name="Hyperlink" xfId="3716" builtinId="8" hidden="1"/>
    <cellStyle name="Hyperlink" xfId="4844" builtinId="8" hidden="1"/>
    <cellStyle name="Hyperlink" xfId="3974" builtinId="8" hidden="1"/>
    <cellStyle name="Hyperlink" xfId="4536" builtinId="8" hidden="1"/>
    <cellStyle name="Hyperlink" xfId="3866" builtinId="8" hidden="1"/>
    <cellStyle name="Hyperlink" xfId="4738" builtinId="8" hidden="1"/>
    <cellStyle name="Hyperlink" xfId="5870" builtinId="8" hidden="1"/>
    <cellStyle name="Hyperlink" xfId="169" builtinId="8" hidden="1"/>
    <cellStyle name="Hyperlink" xfId="93" builtinId="8" hidden="1"/>
    <cellStyle name="Hyperlink" xfId="6372" builtinId="8" hidden="1"/>
    <cellStyle name="Hyperlink" xfId="4276" builtinId="8" hidden="1"/>
    <cellStyle name="Hyperlink" xfId="7422" builtinId="8" hidden="1"/>
    <cellStyle name="Hyperlink" xfId="5344" builtinId="8" hidden="1"/>
    <cellStyle name="Hyperlink" xfId="379" builtinId="8" hidden="1"/>
    <cellStyle name="Hyperlink" xfId="912" builtinId="8" hidden="1"/>
    <cellStyle name="Hyperlink" xfId="4522" builtinId="8" hidden="1"/>
    <cellStyle name="Hyperlink" xfId="930" builtinId="8" hidden="1"/>
    <cellStyle name="Hyperlink" xfId="3898" builtinId="8" hidden="1"/>
    <cellStyle name="Hyperlink" xfId="5386" builtinId="8" hidden="1"/>
    <cellStyle name="Hyperlink" xfId="7426" builtinId="8" hidden="1"/>
    <cellStyle name="Hyperlink" xfId="1002" builtinId="8" hidden="1"/>
    <cellStyle name="Hyperlink" xfId="5658" builtinId="8" hidden="1"/>
    <cellStyle name="Hyperlink" xfId="4488" builtinId="8" hidden="1"/>
    <cellStyle name="Hyperlink" xfId="6738" builtinId="8" hidden="1"/>
    <cellStyle name="Hyperlink" xfId="634" builtinId="8" hidden="1"/>
    <cellStyle name="Hyperlink" xfId="836" builtinId="8" hidden="1"/>
    <cellStyle name="Hyperlink" xfId="6692" builtinId="8" hidden="1"/>
    <cellStyle name="Hyperlink" xfId="4822" builtinId="8" hidden="1"/>
    <cellStyle name="Hyperlink" xfId="790" builtinId="8" hidden="1"/>
    <cellStyle name="Hyperlink" xfId="1790" builtinId="8" hidden="1"/>
    <cellStyle name="Hyperlink" xfId="5246" builtinId="8" hidden="1"/>
    <cellStyle name="Hyperlink" xfId="1446" builtinId="8" hidden="1"/>
    <cellStyle name="Hyperlink" xfId="2972" builtinId="8" hidden="1"/>
    <cellStyle name="Hyperlink" xfId="485" builtinId="8" hidden="1"/>
    <cellStyle name="Hyperlink" xfId="2364" builtinId="8" hidden="1"/>
    <cellStyle name="Hyperlink" xfId="3332" builtinId="8" hidden="1"/>
    <cellStyle name="Hyperlink" xfId="7156" builtinId="8" hidden="1"/>
    <cellStyle name="Hyperlink" xfId="4472" builtinId="8" hidden="1"/>
    <cellStyle name="Hyperlink" xfId="8136" builtinId="8" hidden="1"/>
    <cellStyle name="Hyperlink" xfId="5808" builtinId="8" hidden="1"/>
    <cellStyle name="Hyperlink" xfId="5592" builtinId="8" hidden="1"/>
    <cellStyle name="Hyperlink" xfId="499" builtinId="8" hidden="1"/>
    <cellStyle name="Hyperlink" xfId="7844" builtinId="8" hidden="1"/>
    <cellStyle name="Hyperlink" xfId="2084" builtinId="8" hidden="1"/>
    <cellStyle name="Hyperlink" xfId="4136" builtinId="8" hidden="1"/>
    <cellStyle name="Hyperlink" xfId="141" builtinId="8" hidden="1"/>
    <cellStyle name="Hyperlink" xfId="5712" builtinId="8" hidden="1"/>
    <cellStyle name="Hyperlink" xfId="6688" builtinId="8" hidden="1"/>
    <cellStyle name="Hyperlink" xfId="5930" builtinId="8" hidden="1"/>
    <cellStyle name="Hyperlink" xfId="3042" builtinId="8" hidden="1"/>
    <cellStyle name="Hyperlink" xfId="5952" builtinId="8" hidden="1"/>
    <cellStyle name="Hyperlink" xfId="463" builtinId="8" hidden="1"/>
    <cellStyle name="Hyperlink" xfId="7124" builtinId="8" hidden="1"/>
    <cellStyle name="Hyperlink" xfId="2938" builtinId="8" hidden="1"/>
    <cellStyle name="Hyperlink" xfId="1592" builtinId="8" hidden="1"/>
    <cellStyle name="Hyperlink" xfId="2952" builtinId="8" hidden="1"/>
    <cellStyle name="Hyperlink" xfId="1200" builtinId="8" hidden="1"/>
    <cellStyle name="Hyperlink" xfId="4042" builtinId="8" hidden="1"/>
    <cellStyle name="Hyperlink" xfId="4364" builtinId="8" hidden="1"/>
    <cellStyle name="Hyperlink" xfId="7656" builtinId="8" hidden="1"/>
    <cellStyle name="Hyperlink" xfId="7000" builtinId="8" hidden="1"/>
    <cellStyle name="Hyperlink" xfId="7538" builtinId="8" hidden="1"/>
    <cellStyle name="Hyperlink" xfId="6652" builtinId="8" hidden="1"/>
    <cellStyle name="Hyperlink" xfId="7534" builtinId="8" hidden="1"/>
    <cellStyle name="Hyperlink" xfId="3432" builtinId="8" hidden="1"/>
    <cellStyle name="Hyperlink" xfId="1818" builtinId="8" hidden="1"/>
    <cellStyle name="Hyperlink" xfId="5884" builtinId="8" hidden="1"/>
    <cellStyle name="Hyperlink" xfId="2934" builtinId="8" hidden="1"/>
    <cellStyle name="Hyperlink" xfId="2472" builtinId="8" hidden="1"/>
    <cellStyle name="Hyperlink" xfId="854" builtinId="8" hidden="1"/>
    <cellStyle name="Hyperlink" xfId="4600" builtinId="8" hidden="1"/>
    <cellStyle name="Hyperlink" xfId="4668" builtinId="8" hidden="1"/>
    <cellStyle name="Hyperlink" xfId="6916" builtinId="8" hidden="1"/>
    <cellStyle name="Hyperlink" xfId="4814" builtinId="8" hidden="1"/>
    <cellStyle name="Hyperlink" xfId="7144" builtinId="8" hidden="1"/>
    <cellStyle name="Hyperlink" xfId="6992" builtinId="8" hidden="1"/>
    <cellStyle name="Hyperlink" xfId="5332" builtinId="8" hidden="1"/>
    <cellStyle name="Hyperlink" xfId="3012" builtinId="8" hidden="1"/>
    <cellStyle name="Hyperlink" xfId="5200" builtinId="8" hidden="1"/>
    <cellStyle name="Hyperlink" xfId="5754" builtinId="8" hidden="1"/>
    <cellStyle name="Hyperlink" xfId="6640" builtinId="8" hidden="1"/>
    <cellStyle name="Hyperlink" xfId="4928" builtinId="8" hidden="1"/>
    <cellStyle name="Hyperlink" xfId="43" builtinId="8" hidden="1"/>
    <cellStyle name="Hyperlink" xfId="4190" builtinId="8" hidden="1"/>
    <cellStyle name="Hyperlink" xfId="6036" builtinId="8" hidden="1"/>
    <cellStyle name="Hyperlink" xfId="5554" builtinId="8" hidden="1"/>
    <cellStyle name="Hyperlink" xfId="4952" builtinId="8" hidden="1"/>
    <cellStyle name="Hyperlink" xfId="4084" builtinId="8" hidden="1"/>
    <cellStyle name="Hyperlink" xfId="2328" builtinId="8" hidden="1"/>
    <cellStyle name="Hyperlink" xfId="6460" builtinId="8" hidden="1"/>
    <cellStyle name="Hyperlink" xfId="742" builtinId="8" hidden="1"/>
    <cellStyle name="Hyperlink" xfId="2676" builtinId="8" hidden="1"/>
    <cellStyle name="Hyperlink" xfId="2930" builtinId="8" hidden="1"/>
    <cellStyle name="Hyperlink" xfId="1494" builtinId="8" hidden="1"/>
    <cellStyle name="Hyperlink" xfId="5962" builtinId="8" hidden="1"/>
    <cellStyle name="Hyperlink" xfId="6606" builtinId="8" hidden="1"/>
    <cellStyle name="Hyperlink" xfId="5352" builtinId="8" hidden="1"/>
    <cellStyle name="Hyperlink" xfId="932" builtinId="8" hidden="1"/>
    <cellStyle name="Hyperlink" xfId="5110" builtinId="8" hidden="1"/>
    <cellStyle name="Hyperlink" xfId="2740" builtinId="8" hidden="1"/>
    <cellStyle name="Hyperlink" xfId="732" builtinId="8" hidden="1"/>
    <cellStyle name="Hyperlink" xfId="3886" builtinId="8" hidden="1"/>
    <cellStyle name="Hyperlink" xfId="5774" builtinId="8" hidden="1"/>
    <cellStyle name="Hyperlink" xfId="7356" builtinId="8" hidden="1"/>
    <cellStyle name="Hyperlink" xfId="8124" builtinId="8" hidden="1"/>
    <cellStyle name="Hyperlink" xfId="756" builtinId="8" hidden="1"/>
    <cellStyle name="Hyperlink" xfId="5604" builtinId="8" hidden="1"/>
    <cellStyle name="Hyperlink" xfId="1514" builtinId="8" hidden="1"/>
    <cellStyle name="Hyperlink" xfId="3942" builtinId="8" hidden="1"/>
    <cellStyle name="Hyperlink" xfId="7506" builtinId="8" hidden="1"/>
    <cellStyle name="Hyperlink" xfId="3784" builtinId="8" hidden="1"/>
    <cellStyle name="Hyperlink" xfId="3144" builtinId="8" hidden="1"/>
    <cellStyle name="Hyperlink" xfId="3522" builtinId="8" hidden="1"/>
    <cellStyle name="Hyperlink" xfId="7394" builtinId="8" hidden="1"/>
    <cellStyle name="Hyperlink" xfId="4582" builtinId="8" hidden="1"/>
    <cellStyle name="Hyperlink" xfId="5752" builtinId="8" hidden="1"/>
    <cellStyle name="Hyperlink" xfId="4122" builtinId="8" hidden="1"/>
    <cellStyle name="Hyperlink" xfId="8082" builtinId="8" hidden="1"/>
    <cellStyle name="Hyperlink" xfId="5114" builtinId="8" hidden="1"/>
    <cellStyle name="Hyperlink" xfId="1966" builtinId="8" hidden="1"/>
    <cellStyle name="Hyperlink" xfId="4598" builtinId="8" hidden="1"/>
    <cellStyle name="Hyperlink" xfId="6396" builtinId="8" hidden="1"/>
    <cellStyle name="Hyperlink" xfId="582" builtinId="8" hidden="1"/>
    <cellStyle name="Hyperlink" xfId="4048" builtinId="8" hidden="1"/>
    <cellStyle name="Hyperlink" xfId="5208" builtinId="8" hidden="1"/>
    <cellStyle name="Hyperlink" xfId="8166" builtinId="8" hidden="1"/>
    <cellStyle name="Hyperlink" xfId="3814" builtinId="8" hidden="1"/>
    <cellStyle name="Hyperlink" xfId="8100" builtinId="8" hidden="1"/>
    <cellStyle name="Hyperlink" xfId="7676" builtinId="8" hidden="1"/>
    <cellStyle name="Hyperlink" xfId="1828" builtinId="8" hidden="1"/>
    <cellStyle name="Hyperlink" xfId="449" builtinId="8" hidden="1"/>
    <cellStyle name="Hyperlink" xfId="5262" builtinId="8" hidden="1"/>
    <cellStyle name="Hyperlink" xfId="6596" builtinId="8" hidden="1"/>
    <cellStyle name="Hyperlink" xfId="6480" builtinId="8" hidden="1"/>
    <cellStyle name="Hyperlink" xfId="5380" builtinId="8" hidden="1"/>
    <cellStyle name="Hyperlink" xfId="2324" builtinId="8" hidden="1"/>
    <cellStyle name="Hyperlink" xfId="1324" builtinId="8" hidden="1"/>
    <cellStyle name="Hyperlink" xfId="2056" builtinId="8" hidden="1"/>
    <cellStyle name="Hyperlink" xfId="3742" builtinId="8" hidden="1"/>
    <cellStyle name="Hyperlink" xfId="6910" builtinId="8" hidden="1"/>
    <cellStyle name="Hyperlink" xfId="3276" builtinId="8" hidden="1"/>
    <cellStyle name="Hyperlink" xfId="1418" builtinId="8" hidden="1"/>
    <cellStyle name="Hyperlink" xfId="2696" builtinId="8" hidden="1"/>
    <cellStyle name="Hyperlink" xfId="3586" builtinId="8" hidden="1"/>
    <cellStyle name="Hyperlink" xfId="2838" builtinId="8" hidden="1"/>
    <cellStyle name="Hyperlink" xfId="4172" builtinId="8" hidden="1"/>
    <cellStyle name="Hyperlink" xfId="4772" builtinId="8" hidden="1"/>
    <cellStyle name="Hyperlink" xfId="7752" builtinId="8" hidden="1"/>
    <cellStyle name="Hyperlink" xfId="1874" builtinId="8" hidden="1"/>
    <cellStyle name="Hyperlink" xfId="1308" builtinId="8" hidden="1"/>
    <cellStyle name="Hyperlink" xfId="3542" builtinId="8" hidden="1"/>
    <cellStyle name="Hyperlink" xfId="3264" builtinId="8" hidden="1"/>
    <cellStyle name="Hyperlink" xfId="1930" builtinId="8" hidden="1"/>
    <cellStyle name="Hyperlink" xfId="1606" builtinId="8" hidden="1"/>
    <cellStyle name="Hyperlink" xfId="6078" builtinId="8" hidden="1"/>
    <cellStyle name="Hyperlink" xfId="2670" builtinId="8" hidden="1"/>
    <cellStyle name="Hyperlink" xfId="7050" builtinId="8" hidden="1"/>
    <cellStyle name="Hyperlink" xfId="6702" builtinId="8" hidden="1"/>
    <cellStyle name="Hyperlink" xfId="7802" builtinId="8" hidden="1"/>
    <cellStyle name="Hyperlink" xfId="3062" builtinId="8" hidden="1"/>
    <cellStyle name="Hyperlink" xfId="241" builtinId="8" hidden="1"/>
    <cellStyle name="Hyperlink" xfId="5428" builtinId="8" hidden="1"/>
    <cellStyle name="Hyperlink" xfId="868" builtinId="8" hidden="1"/>
    <cellStyle name="Hyperlink" xfId="2160" builtinId="8" hidden="1"/>
    <cellStyle name="Hyperlink" xfId="8106" builtinId="8" hidden="1"/>
    <cellStyle name="Hyperlink" xfId="3162" builtinId="8" hidden="1"/>
    <cellStyle name="Hyperlink" xfId="7314" builtinId="8" hidden="1"/>
    <cellStyle name="Hyperlink" xfId="762" builtinId="8" hidden="1"/>
    <cellStyle name="Hyperlink" xfId="8036" builtinId="8" hidden="1"/>
    <cellStyle name="Hyperlink" xfId="6978" builtinId="8" hidden="1"/>
    <cellStyle name="Hyperlink" xfId="3690" builtinId="8" hidden="1"/>
    <cellStyle name="Hyperlink" xfId="5510" builtinId="8" hidden="1"/>
    <cellStyle name="Hyperlink" xfId="7878" builtinId="8" hidden="1"/>
    <cellStyle name="Hyperlink" xfId="3214" builtinId="8" hidden="1"/>
    <cellStyle name="Hyperlink" xfId="6154" builtinId="8" hidden="1"/>
    <cellStyle name="Hyperlink" xfId="6266" builtinId="8" hidden="1"/>
    <cellStyle name="Hyperlink" xfId="7594" builtinId="8" hidden="1"/>
    <cellStyle name="Hyperlink" xfId="1902" builtinId="8" hidden="1"/>
    <cellStyle name="Hyperlink" xfId="4308" builtinId="8" hidden="1"/>
    <cellStyle name="Hyperlink" xfId="4454" builtinId="8" hidden="1"/>
    <cellStyle name="Hyperlink" xfId="6944" builtinId="8" hidden="1"/>
    <cellStyle name="Hyperlink" xfId="6710" builtinId="8" hidden="1"/>
    <cellStyle name="Hyperlink" xfId="1614" builtinId="8" hidden="1"/>
    <cellStyle name="Hyperlink" xfId="7916" builtinId="8" hidden="1"/>
    <cellStyle name="Hyperlink" xfId="2694" builtinId="8" hidden="1"/>
    <cellStyle name="Hyperlink" xfId="1392" builtinId="8" hidden="1"/>
    <cellStyle name="Hyperlink" xfId="8056" builtinId="8" hidden="1"/>
    <cellStyle name="Hyperlink" xfId="5642" builtinId="8" hidden="1"/>
    <cellStyle name="Hyperlink" xfId="2818" builtinId="8" hidden="1"/>
    <cellStyle name="Hyperlink" xfId="3342" builtinId="8" hidden="1"/>
    <cellStyle name="Hyperlink" xfId="2434" builtinId="8" hidden="1"/>
    <cellStyle name="Hyperlink" xfId="1236" builtinId="8" hidden="1"/>
    <cellStyle name="Hyperlink" xfId="7862" builtinId="8" hidden="1"/>
    <cellStyle name="Hyperlink" xfId="804" builtinId="8" hidden="1"/>
    <cellStyle name="Hyperlink" xfId="1896" builtinId="8" hidden="1"/>
    <cellStyle name="Hyperlink" xfId="31" builtinId="8" hidden="1"/>
    <cellStyle name="Hyperlink" xfId="7924" builtinId="8" hidden="1"/>
    <cellStyle name="Hyperlink" xfId="2732" builtinId="8" hidden="1"/>
    <cellStyle name="Hyperlink" xfId="7230" builtinId="8" hidden="1"/>
    <cellStyle name="Hyperlink" xfId="6862" builtinId="8" hidden="1"/>
    <cellStyle name="Hyperlink" xfId="3076" builtinId="8" hidden="1"/>
    <cellStyle name="Hyperlink" xfId="3812" builtinId="8" hidden="1"/>
    <cellStyle name="Hyperlink" xfId="2024" builtinId="8" hidden="1"/>
    <cellStyle name="Hyperlink" xfId="225" builtinId="8" hidden="1"/>
    <cellStyle name="Hyperlink" xfId="3978" builtinId="8" hidden="1"/>
    <cellStyle name="Hyperlink" xfId="479" builtinId="8" hidden="1"/>
    <cellStyle name="Hyperlink" xfId="6254" builtinId="8" hidden="1"/>
    <cellStyle name="Hyperlink" xfId="1596" builtinId="8" hidden="1"/>
    <cellStyle name="Hyperlink" xfId="7760" builtinId="8" hidden="1"/>
    <cellStyle name="Hyperlink" xfId="6622" builtinId="8" hidden="1"/>
    <cellStyle name="Hyperlink" xfId="5528" builtinId="8" hidden="1"/>
    <cellStyle name="Hyperlink" xfId="7572" builtinId="8" hidden="1"/>
    <cellStyle name="Hyperlink" xfId="4256" builtinId="8" hidden="1"/>
    <cellStyle name="Hyperlink" xfId="6712" builtinId="8" hidden="1"/>
    <cellStyle name="Hyperlink" xfId="8188" builtinId="8" hidden="1"/>
    <cellStyle name="Hyperlink" xfId="1266" builtinId="8" hidden="1"/>
    <cellStyle name="Hyperlink" xfId="5810" builtinId="8" hidden="1"/>
    <cellStyle name="Hyperlink" xfId="4254" builtinId="8" hidden="1"/>
    <cellStyle name="Hyperlink" xfId="592" builtinId="8" hidden="1"/>
    <cellStyle name="Hyperlink" xfId="2870" builtinId="8" hidden="1"/>
    <cellStyle name="Hyperlink" xfId="1686" builtinId="8" hidden="1"/>
    <cellStyle name="Hyperlink" xfId="1232" builtinId="8" hidden="1"/>
    <cellStyle name="Hyperlink" xfId="2678" builtinId="8" hidden="1"/>
    <cellStyle name="Hyperlink" xfId="3880" builtinId="8" hidden="1"/>
    <cellStyle name="Hyperlink" xfId="612" builtinId="8" hidden="1"/>
    <cellStyle name="Hyperlink" xfId="4234" builtinId="8" hidden="1"/>
    <cellStyle name="Hyperlink" xfId="55" builtinId="8" hidden="1"/>
    <cellStyle name="Hyperlink" xfId="6800" builtinId="8" hidden="1"/>
    <cellStyle name="Hyperlink" xfId="4592" builtinId="8" hidden="1"/>
    <cellStyle name="Hyperlink" xfId="4864" builtinId="8" hidden="1"/>
    <cellStyle name="Hyperlink" xfId="3518" builtinId="8" hidden="1"/>
    <cellStyle name="Hyperlink" xfId="1626" builtinId="8" hidden="1"/>
    <cellStyle name="Hyperlink" xfId="5764" builtinId="8" hidden="1"/>
    <cellStyle name="Hyperlink" xfId="6012" builtinId="8" hidden="1"/>
    <cellStyle name="Hyperlink" xfId="3590" builtinId="8" hidden="1"/>
    <cellStyle name="Hyperlink" xfId="1246" builtinId="8" hidden="1"/>
    <cellStyle name="Hyperlink" xfId="6924" builtinId="8" hidden="1"/>
    <cellStyle name="Hyperlink" xfId="3098" builtinId="8" hidden="1"/>
    <cellStyle name="Hyperlink" xfId="5122" builtinId="8" hidden="1"/>
    <cellStyle name="Hyperlink" xfId="6286" builtinId="8" hidden="1"/>
    <cellStyle name="Hyperlink" xfId="3944" builtinId="8" hidden="1"/>
    <cellStyle name="Hyperlink" xfId="5296" builtinId="8" hidden="1"/>
    <cellStyle name="Hyperlink" xfId="2604" builtinId="8" hidden="1"/>
    <cellStyle name="Hyperlink" xfId="3624" builtinId="8" hidden="1"/>
    <cellStyle name="Hyperlink" xfId="5972" builtinId="8" hidden="1"/>
    <cellStyle name="Hyperlink" xfId="3854" builtinId="8" hidden="1"/>
    <cellStyle name="Hyperlink" xfId="2002" builtinId="8" hidden="1"/>
    <cellStyle name="Hyperlink" xfId="6564" builtinId="8" hidden="1"/>
    <cellStyle name="Hyperlink" xfId="5150" builtinId="8" hidden="1"/>
    <cellStyle name="Hyperlink" xfId="4086" builtinId="8" hidden="1"/>
    <cellStyle name="Hyperlink" xfId="2760" builtinId="8" hidden="1"/>
    <cellStyle name="Hyperlink" xfId="6792" builtinId="8" hidden="1"/>
    <cellStyle name="Hyperlink" xfId="7072" builtinId="8" hidden="1"/>
    <cellStyle name="Hyperlink" xfId="7562" builtinId="8" hidden="1"/>
    <cellStyle name="Hyperlink" xfId="3272" builtinId="8" hidden="1"/>
    <cellStyle name="Hyperlink" xfId="5298" builtinId="8" hidden="1"/>
    <cellStyle name="Hyperlink" xfId="648" builtinId="8" hidden="1"/>
    <cellStyle name="Hyperlink" xfId="1046" builtinId="8" hidden="1"/>
    <cellStyle name="Hyperlink" xfId="6524" builtinId="8" hidden="1"/>
    <cellStyle name="Hyperlink" xfId="6544" builtinId="8" hidden="1"/>
    <cellStyle name="Hyperlink" xfId="4338" builtinId="8" hidden="1"/>
    <cellStyle name="Hyperlink" xfId="5" builtinId="8" hidden="1"/>
    <cellStyle name="Hyperlink" xfId="6734" builtinId="8" hidden="1"/>
    <cellStyle name="Hyperlink" xfId="2216" builtinId="8" hidden="1"/>
    <cellStyle name="Hyperlink" xfId="341" builtinId="8" hidden="1"/>
    <cellStyle name="Hyperlink" xfId="6418" builtinId="8" hidden="1"/>
    <cellStyle name="Hyperlink" xfId="6430" builtinId="8" hidden="1"/>
    <cellStyle name="Hyperlink" xfId="2424" builtinId="8" hidden="1"/>
    <cellStyle name="Hyperlink" xfId="8146" builtinId="8" hidden="1"/>
    <cellStyle name="Hyperlink" xfId="4568" builtinId="8" hidden="1"/>
    <cellStyle name="Hyperlink" xfId="3864" builtinId="8" hidden="1"/>
    <cellStyle name="Hyperlink" xfId="1310" builtinId="8" hidden="1"/>
    <cellStyle name="Hyperlink" xfId="6066" builtinId="8" hidden="1"/>
    <cellStyle name="Hyperlink" xfId="7120" builtinId="8" hidden="1"/>
    <cellStyle name="Hyperlink" xfId="7992" builtinId="8" hidden="1"/>
    <cellStyle name="Hyperlink" xfId="33" builtinId="8" hidden="1"/>
    <cellStyle name="Hyperlink" xfId="7552" builtinId="8" hidden="1"/>
    <cellStyle name="Hyperlink" xfId="2170" builtinId="8" hidden="1"/>
    <cellStyle name="Hyperlink" xfId="1802" builtinId="8" hidden="1"/>
    <cellStyle name="Hyperlink" xfId="4826" builtinId="8" hidden="1"/>
    <cellStyle name="Hyperlink" xfId="5568" builtinId="8" hidden="1"/>
    <cellStyle name="Hyperlink" xfId="7274" builtinId="8" hidden="1"/>
    <cellStyle name="Hyperlink" xfId="5702" builtinId="8" hidden="1"/>
    <cellStyle name="Hyperlink" xfId="3906" builtinId="8" hidden="1"/>
    <cellStyle name="Hyperlink" xfId="4000" builtinId="8" hidden="1"/>
    <cellStyle name="Hyperlink" xfId="4992" builtinId="8" hidden="1"/>
    <cellStyle name="Hyperlink" xfId="6098" builtinId="8" hidden="1"/>
    <cellStyle name="Hyperlink" xfId="4188" builtinId="8" hidden="1"/>
    <cellStyle name="Hyperlink" xfId="4288" builtinId="8" hidden="1"/>
    <cellStyle name="Hyperlink" xfId="4284" builtinId="8" hidden="1"/>
    <cellStyle name="Hyperlink" xfId="7296" builtinId="8" hidden="1"/>
    <cellStyle name="Hyperlink" xfId="561" builtinId="8" hidden="1"/>
    <cellStyle name="Hyperlink" xfId="6306" builtinId="8" hidden="1"/>
    <cellStyle name="Hyperlink" xfId="6996" builtinId="8" hidden="1"/>
    <cellStyle name="Hyperlink" xfId="5378" builtinId="8" hidden="1"/>
    <cellStyle name="Hyperlink" xfId="4306" builtinId="8" hidden="1"/>
    <cellStyle name="Hyperlink" xfId="5756" builtinId="8" hidden="1"/>
    <cellStyle name="Hyperlink" xfId="3358" builtinId="8" hidden="1"/>
    <cellStyle name="Hyperlink" xfId="6034" builtinId="8" hidden="1"/>
    <cellStyle name="Hyperlink" xfId="2182" builtinId="8" hidden="1"/>
    <cellStyle name="Hyperlink" xfId="1970" builtinId="8" hidden="1"/>
    <cellStyle name="Hyperlink" xfId="4802" builtinId="8" hidden="1"/>
    <cellStyle name="Hyperlink" xfId="1186" builtinId="8" hidden="1"/>
    <cellStyle name="Hyperlink" xfId="5526" builtinId="8" hidden="1"/>
    <cellStyle name="Hyperlink" xfId="6404" builtinId="8" hidden="1"/>
    <cellStyle name="Hyperlink" xfId="6262" builtinId="8" hidden="1"/>
    <cellStyle name="Hyperlink" xfId="3872" builtinId="8" hidden="1"/>
    <cellStyle name="Hyperlink" xfId="7464" builtinId="8" hidden="1"/>
    <cellStyle name="Hyperlink" xfId="3884" builtinId="8" hidden="1"/>
    <cellStyle name="Hyperlink" xfId="6340" builtinId="8" hidden="1"/>
    <cellStyle name="Hyperlink" xfId="6484" builtinId="8" hidden="1"/>
    <cellStyle name="Hyperlink" xfId="8006" builtinId="8" hidden="1"/>
    <cellStyle name="Hyperlink" xfId="3806" builtinId="8" hidden="1"/>
    <cellStyle name="Hyperlink" xfId="7930" builtinId="8" hidden="1"/>
    <cellStyle name="Hyperlink" xfId="2278" builtinId="8" hidden="1"/>
    <cellStyle name="Hyperlink" xfId="7940" builtinId="8" hidden="1"/>
    <cellStyle name="Hyperlink" xfId="7398" builtinId="8" hidden="1"/>
    <cellStyle name="Hyperlink" xfId="5206" builtinId="8" hidden="1"/>
    <cellStyle name="Hyperlink" xfId="321" builtinId="8" hidden="1"/>
    <cellStyle name="Hyperlink" xfId="1280" builtinId="8" hidden="1"/>
    <cellStyle name="Hyperlink" xfId="622" builtinId="8" hidden="1"/>
    <cellStyle name="Hyperlink" xfId="7872" builtinId="8" hidden="1"/>
    <cellStyle name="Hyperlink" xfId="7926" builtinId="8" hidden="1"/>
    <cellStyle name="Hyperlink" xfId="2856" builtinId="8" hidden="1"/>
    <cellStyle name="Hyperlink" xfId="4302" builtinId="8" hidden="1"/>
    <cellStyle name="Hyperlink" xfId="1652" builtinId="8" hidden="1"/>
    <cellStyle name="Hyperlink" xfId="5026" builtinId="8" hidden="1"/>
    <cellStyle name="Hyperlink" xfId="5750" builtinId="8" hidden="1"/>
    <cellStyle name="Hyperlink" xfId="1528" builtinId="8" hidden="1"/>
    <cellStyle name="Hyperlink" xfId="4782" builtinId="8" hidden="1"/>
    <cellStyle name="Hyperlink" xfId="6004" builtinId="8" hidden="1"/>
    <cellStyle name="Hyperlink" xfId="119" builtinId="8" hidden="1"/>
    <cellStyle name="Hyperlink" xfId="5826" builtinId="8" hidden="1"/>
    <cellStyle name="Hyperlink" xfId="7608" builtinId="8" hidden="1"/>
    <cellStyle name="Hyperlink" xfId="6896" builtinId="8" hidden="1"/>
    <cellStyle name="Hyperlink" xfId="5842" builtinId="8" hidden="1"/>
    <cellStyle name="Hyperlink" xfId="1762" builtinId="8" hidden="1"/>
    <cellStyle name="Hyperlink" xfId="1316" builtinId="8" hidden="1"/>
    <cellStyle name="Hyperlink" xfId="3052" builtinId="8" hidden="1"/>
    <cellStyle name="Hyperlink" xfId="8130" builtinId="8" hidden="1"/>
    <cellStyle name="Hyperlink" xfId="6504" builtinId="8" hidden="1"/>
    <cellStyle name="Hyperlink" xfId="99" builtinId="8" hidden="1"/>
    <cellStyle name="Hyperlink" xfId="6104" builtinId="8" hidden="1"/>
    <cellStyle name="Hyperlink" xfId="3046" builtinId="8" hidden="1"/>
    <cellStyle name="Hyperlink" xfId="3318" builtinId="8" hidden="1"/>
    <cellStyle name="Hyperlink" xfId="7288" builtinId="8" hidden="1"/>
    <cellStyle name="Hyperlink" xfId="1148" builtinId="8" hidden="1"/>
    <cellStyle name="Hyperlink" xfId="952" builtinId="8" hidden="1"/>
    <cellStyle name="Hyperlink" xfId="4218" builtinId="8" hidden="1"/>
    <cellStyle name="Hyperlink" xfId="7326" builtinId="8" hidden="1"/>
    <cellStyle name="Hyperlink" xfId="5234" builtinId="8" hidden="1"/>
    <cellStyle name="Hyperlink" xfId="7216" builtinId="8" hidden="1"/>
    <cellStyle name="Hyperlink" xfId="7032" builtinId="8" hidden="1"/>
    <cellStyle name="Hyperlink" xfId="543" builtinId="8" hidden="1"/>
    <cellStyle name="Hyperlink" xfId="6366" builtinId="8" hidden="1"/>
    <cellStyle name="Hyperlink" xfId="5126" builtinId="8" hidden="1"/>
    <cellStyle name="Hyperlink" xfId="5948" builtinId="8" hidden="1"/>
    <cellStyle name="Hyperlink" xfId="2524" builtinId="8" hidden="1"/>
    <cellStyle name="Hyperlink" xfId="1328" builtinId="8" hidden="1"/>
    <cellStyle name="Hyperlink" xfId="7402" builtinId="8" hidden="1"/>
    <cellStyle name="Hyperlink" xfId="6010" builtinId="8" hidden="1"/>
    <cellStyle name="Hyperlink" xfId="7236" builtinId="8" hidden="1"/>
    <cellStyle name="Hyperlink" xfId="5100" builtinId="8" hidden="1"/>
    <cellStyle name="Hyperlink" xfId="1088" builtinId="8" hidden="1"/>
    <cellStyle name="Hyperlink" xfId="6044" builtinId="8" hidden="1"/>
    <cellStyle name="Hyperlink" xfId="5006" builtinId="8" hidden="1"/>
    <cellStyle name="Hyperlink" xfId="29" builtinId="8" hidden="1"/>
    <cellStyle name="Hyperlink" xfId="4408" builtinId="8" hidden="1"/>
    <cellStyle name="Hyperlink" xfId="2102" builtinId="8" hidden="1"/>
    <cellStyle name="Hyperlink" xfId="2582" builtinId="8" hidden="1"/>
    <cellStyle name="Hyperlink" xfId="1914" builtinId="8" hidden="1"/>
    <cellStyle name="Hyperlink" xfId="2164" builtinId="8" hidden="1"/>
    <cellStyle name="Hyperlink" xfId="3002" builtinId="8" hidden="1"/>
    <cellStyle name="Hyperlink" xfId="8158" builtinId="8" hidden="1"/>
    <cellStyle name="Hyperlink" xfId="1746" builtinId="8" hidden="1"/>
    <cellStyle name="Hyperlink" xfId="5188" builtinId="8" hidden="1"/>
    <cellStyle name="Hyperlink" xfId="2092" builtinId="8" hidden="1"/>
    <cellStyle name="Hyperlink" xfId="7046" builtinId="8" hidden="1"/>
    <cellStyle name="Hyperlink" xfId="7750" builtinId="8" hidden="1"/>
    <cellStyle name="Hyperlink" xfId="4674" builtinId="8" hidden="1"/>
    <cellStyle name="Hyperlink" xfId="2986" builtinId="8" hidden="1"/>
    <cellStyle name="Hyperlink" xfId="349" builtinId="8" hidden="1"/>
    <cellStyle name="Hyperlink" xfId="774" builtinId="8" hidden="1"/>
    <cellStyle name="Hyperlink" xfId="8020" builtinId="8" hidden="1"/>
    <cellStyle name="Hyperlink" xfId="3958" builtinId="8" hidden="1"/>
    <cellStyle name="Hyperlink" xfId="2652" builtinId="8" hidden="1"/>
    <cellStyle name="Hyperlink" xfId="944" builtinId="8" hidden="1"/>
    <cellStyle name="Hyperlink" xfId="7678" builtinId="8" hidden="1"/>
    <cellStyle name="Hyperlink" xfId="3338" builtinId="8" hidden="1"/>
    <cellStyle name="Hyperlink" xfId="5096" builtinId="8" hidden="1"/>
    <cellStyle name="Hyperlink" xfId="309" builtinId="8" hidden="1"/>
    <cellStyle name="Hyperlink" xfId="816" builtinId="8" hidden="1"/>
    <cellStyle name="Hyperlink" xfId="7714" builtinId="8" hidden="1"/>
    <cellStyle name="Hyperlink" xfId="6630" builtinId="8" hidden="1"/>
    <cellStyle name="Hyperlink" xfId="656" builtinId="8" hidden="1"/>
    <cellStyle name="Hyperlink" xfId="2482" builtinId="8" hidden="1"/>
    <cellStyle name="Hyperlink" xfId="5514" builtinId="8" hidden="1"/>
    <cellStyle name="Hyperlink" xfId="157" builtinId="8" hidden="1"/>
    <cellStyle name="Hyperlink" xfId="4672" builtinId="8" hidden="1"/>
    <cellStyle name="Hyperlink" xfId="1044" builtinId="8" hidden="1"/>
    <cellStyle name="Hyperlink" xfId="2148" builtinId="8" hidden="1"/>
    <cellStyle name="Hyperlink" xfId="6294" builtinId="8" hidden="1"/>
    <cellStyle name="Hyperlink" xfId="8144" builtinId="8" hidden="1"/>
    <cellStyle name="Hyperlink" xfId="2832" builtinId="8" hidden="1"/>
    <cellStyle name="Hyperlink" xfId="4374" builtinId="8" hidden="1"/>
    <cellStyle name="Hyperlink" xfId="806" builtinId="8" hidden="1"/>
    <cellStyle name="Hyperlink" xfId="4082" builtinId="8" hidden="1"/>
    <cellStyle name="Hyperlink" xfId="1042" builtinId="8" hidden="1"/>
    <cellStyle name="Hyperlink" xfId="3026" builtinId="8" hidden="1"/>
    <cellStyle name="Hyperlink" xfId="243" builtinId="8" hidden="1"/>
    <cellStyle name="Hyperlink" xfId="4786" builtinId="8" hidden="1"/>
    <cellStyle name="Hyperlink" xfId="4832" builtinId="8" hidden="1"/>
    <cellStyle name="Hyperlink" xfId="7352" builtinId="8" hidden="1"/>
    <cellStyle name="Hyperlink" xfId="3818" builtinId="8" hidden="1"/>
    <cellStyle name="Hyperlink" xfId="6696" builtinId="8" hidden="1"/>
    <cellStyle name="Hyperlink" xfId="750" builtinId="8" hidden="1"/>
    <cellStyle name="Hyperlink" xfId="5400" builtinId="8" hidden="1"/>
    <cellStyle name="Hyperlink" xfId="1108" builtinId="8" hidden="1"/>
    <cellStyle name="Hyperlink" xfId="159" builtinId="8" hidden="1"/>
    <cellStyle name="Hyperlink" xfId="988" builtinId="8" hidden="1"/>
    <cellStyle name="Hyperlink" xfId="4748" builtinId="8" hidden="1"/>
    <cellStyle name="Hyperlink" xfId="7546" builtinId="8" hidden="1"/>
    <cellStyle name="Hyperlink" xfId="8080" builtinId="8" hidden="1"/>
    <cellStyle name="Hyperlink" xfId="2340" builtinId="8" hidden="1"/>
    <cellStyle name="Hyperlink" xfId="2990" builtinId="8" hidden="1"/>
    <cellStyle name="Hyperlink" xfId="7284" builtinId="8" hidden="1"/>
    <cellStyle name="Hyperlink" xfId="3234" builtinId="8" hidden="1"/>
    <cellStyle name="Hyperlink" xfId="209" builtinId="8" hidden="1"/>
    <cellStyle name="Hyperlink" xfId="5606" builtinId="8" hidden="1"/>
    <cellStyle name="Hyperlink" xfId="5784" builtinId="8" hidden="1"/>
    <cellStyle name="Hyperlink" xfId="2300" builtinId="8" hidden="1"/>
    <cellStyle name="Hyperlink" xfId="4954" builtinId="8" hidden="1"/>
    <cellStyle name="Hyperlink" xfId="1400" builtinId="8" hidden="1"/>
    <cellStyle name="Hyperlink" xfId="1230" builtinId="8" hidden="1"/>
    <cellStyle name="Hyperlink" xfId="8048" builtinId="8" hidden="1"/>
    <cellStyle name="Hyperlink" xfId="5954" builtinId="8" hidden="1"/>
    <cellStyle name="Hyperlink" xfId="7328" builtinId="8" hidden="1"/>
    <cellStyle name="Hyperlink" xfId="6068" builtinId="8" hidden="1"/>
    <cellStyle name="Hyperlink" xfId="7104" builtinId="8" hidden="1"/>
    <cellStyle name="Hyperlink" xfId="7264" builtinId="8" hidden="1"/>
    <cellStyle name="Hyperlink" xfId="2548" builtinId="8" hidden="1"/>
    <cellStyle name="Hyperlink" xfId="5004" builtinId="8" hidden="1"/>
    <cellStyle name="Hyperlink" xfId="7428" builtinId="8" hidden="1"/>
    <cellStyle name="Hyperlink" xfId="5368" builtinId="8" hidden="1"/>
    <cellStyle name="Hyperlink" xfId="361" builtinId="8" hidden="1"/>
    <cellStyle name="Hyperlink" xfId="7756" builtinId="8" hidden="1"/>
    <cellStyle name="Hyperlink" xfId="6920" builtinId="8" hidden="1"/>
    <cellStyle name="Hyperlink" xfId="4350" builtinId="8" hidden="1"/>
    <cellStyle name="Hyperlink" xfId="65" builtinId="8" hidden="1"/>
    <cellStyle name="Hyperlink" xfId="7010" builtinId="8" hidden="1"/>
    <cellStyle name="Hyperlink" xfId="4078" builtinId="8" hidden="1"/>
    <cellStyle name="Hyperlink" xfId="2688" builtinId="8" hidden="1"/>
    <cellStyle name="Hyperlink" xfId="3718" builtinId="8" hidden="1"/>
    <cellStyle name="Hyperlink" xfId="6804" builtinId="8" hidden="1"/>
    <cellStyle name="Hyperlink" xfId="964" builtinId="8" hidden="1"/>
    <cellStyle name="Hyperlink" xfId="5590" builtinId="8" hidden="1"/>
    <cellStyle name="Hyperlink" xfId="7272" builtinId="8" hidden="1"/>
    <cellStyle name="Hyperlink" xfId="6848" builtinId="8" hidden="1"/>
    <cellStyle name="Hyperlink" xfId="389" builtinId="8" hidden="1"/>
    <cellStyle name="Hyperlink" xfId="4064" builtinId="8" hidden="1"/>
    <cellStyle name="Hyperlink" xfId="2658" builtinId="8" hidden="1"/>
    <cellStyle name="Hyperlink" xfId="2416" builtinId="8" hidden="1"/>
    <cellStyle name="Hyperlink" xfId="5760" builtinId="8" hidden="1"/>
    <cellStyle name="Hyperlink" xfId="475" builtinId="8" hidden="1"/>
    <cellStyle name="Hyperlink" xfId="7302" builtinId="8" hidden="1"/>
    <cellStyle name="Hyperlink" xfId="7368" builtinId="8" hidden="1"/>
    <cellStyle name="Hyperlink" xfId="6594" builtinId="8" hidden="1"/>
    <cellStyle name="Hyperlink" xfId="1742" builtinId="8" hidden="1"/>
    <cellStyle name="Hyperlink" xfId="7570" builtinId="8" hidden="1"/>
    <cellStyle name="Hyperlink" xfId="4370" builtinId="8" hidden="1"/>
    <cellStyle name="Hyperlink" xfId="6730" builtinId="8" hidden="1"/>
    <cellStyle name="Hyperlink" xfId="1216" builtinId="8" hidden="1"/>
    <cellStyle name="Hyperlink" xfId="7584" builtinId="8" hidden="1"/>
    <cellStyle name="Hyperlink" xfId="1448" builtinId="8" hidden="1"/>
    <cellStyle name="Hyperlink" xfId="7818" builtinId="8" hidden="1"/>
    <cellStyle name="Hyperlink" xfId="4594" builtinId="8" hidden="1"/>
    <cellStyle name="Hyperlink" xfId="5744" builtinId="8" hidden="1"/>
    <cellStyle name="Hyperlink" xfId="2012" builtinId="8" hidden="1"/>
    <cellStyle name="Hyperlink" xfId="4994" builtinId="8" hidden="1"/>
    <cellStyle name="Hyperlink" xfId="6700" builtinId="8" hidden="1"/>
    <cellStyle name="Hyperlink" xfId="5242" builtinId="8" hidden="1"/>
    <cellStyle name="Hyperlink" xfId="4990" builtinId="8" hidden="1"/>
    <cellStyle name="Hyperlink" xfId="1312" builtinId="8" hidden="1"/>
    <cellStyle name="Hyperlink" xfId="888" builtinId="8" hidden="1"/>
    <cellStyle name="Hyperlink" xfId="846" builtinId="8" hidden="1"/>
    <cellStyle name="Hyperlink" xfId="5090" builtinId="8" hidden="1"/>
    <cellStyle name="Hyperlink" xfId="545" builtinId="8" hidden="1"/>
    <cellStyle name="Hyperlink" xfId="4202" builtinId="8" hidden="1"/>
    <cellStyle name="Hyperlink" xfId="2074" builtinId="8" hidden="1"/>
    <cellStyle name="Hyperlink" xfId="4356" builtinId="8" hidden="1"/>
    <cellStyle name="Hyperlink" xfId="8070" builtinId="8" hidden="1"/>
    <cellStyle name="Hyperlink" xfId="7580" builtinId="8" hidden="1"/>
    <cellStyle name="Hyperlink" xfId="3148" builtinId="8" hidden="1"/>
    <cellStyle name="Hyperlink" xfId="6364" builtinId="8" hidden="1"/>
    <cellStyle name="Hyperlink" xfId="2236" builtinId="8" hidden="1"/>
    <cellStyle name="Hyperlink" xfId="5730" builtinId="8" hidden="1"/>
    <cellStyle name="Hyperlink" xfId="6416" builtinId="8" hidden="1"/>
    <cellStyle name="Hyperlink" xfId="664" builtinId="8" hidden="1"/>
    <cellStyle name="Hyperlink" xfId="263" builtinId="8" hidden="1"/>
    <cellStyle name="Hyperlink" xfId="2390" builtinId="8" hidden="1"/>
    <cellStyle name="Hyperlink" xfId="3180" builtinId="8" hidden="1"/>
    <cellStyle name="Hyperlink" xfId="5118" builtinId="8" hidden="1"/>
    <cellStyle name="Hyperlink" xfId="4004" builtinId="8" hidden="1"/>
    <cellStyle name="Hyperlink" xfId="6598" builtinId="8" hidden="1"/>
    <cellStyle name="Hyperlink" xfId="8008" builtinId="8" hidden="1"/>
    <cellStyle name="Hyperlink" xfId="483" builtinId="8" hidden="1"/>
    <cellStyle name="Hyperlink" xfId="3472" builtinId="8" hidden="1"/>
    <cellStyle name="Hyperlink" xfId="7522" builtinId="8" hidden="1"/>
    <cellStyle name="Hyperlink" xfId="6926" builtinId="8" hidden="1"/>
    <cellStyle name="Hyperlink" xfId="443" builtinId="8" hidden="1"/>
    <cellStyle name="Hyperlink" xfId="339" builtinId="8" hidden="1"/>
    <cellStyle name="Hyperlink" xfId="5956" builtinId="8" hidden="1"/>
    <cellStyle name="Hyperlink" xfId="1412" builtinId="8" hidden="1"/>
    <cellStyle name="Hyperlink" xfId="2890" builtinId="8" hidden="1"/>
    <cellStyle name="Hyperlink" xfId="547" builtinId="8" hidden="1"/>
    <cellStyle name="Hyperlink" xfId="6536" builtinId="8" hidden="1"/>
    <cellStyle name="Hyperlink" xfId="5046" builtinId="8" hidden="1"/>
    <cellStyle name="Hyperlink" xfId="1394" builtinId="8" hidden="1"/>
    <cellStyle name="Hyperlink" xfId="5876" builtinId="8" hidden="1"/>
    <cellStyle name="Hyperlink" xfId="4062" builtinId="8" hidden="1"/>
    <cellStyle name="Hyperlink" xfId="2612" builtinId="8" hidden="1"/>
    <cellStyle name="Hyperlink" xfId="2928" builtinId="8" hidden="1"/>
    <cellStyle name="Hyperlink" xfId="3100" builtinId="8" hidden="1"/>
    <cellStyle name="Hyperlink" xfId="972" builtinId="8" hidden="1"/>
    <cellStyle name="Hyperlink" xfId="2380" builtinId="8" hidden="1"/>
    <cellStyle name="Hyperlink" xfId="4918" builtinId="8" hidden="1"/>
    <cellStyle name="Hyperlink" xfId="347" builtinId="8" hidden="1"/>
    <cellStyle name="Hyperlink" xfId="5660" builtinId="8" hidden="1"/>
    <cellStyle name="Hyperlink" xfId="7966" builtinId="8" hidden="1"/>
    <cellStyle name="Hyperlink" xfId="3348" builtinId="8" hidden="1"/>
    <cellStyle name="Hyperlink" xfId="1024" builtinId="8" hidden="1"/>
    <cellStyle name="Hyperlink" xfId="7338" builtinId="8" hidden="1"/>
    <cellStyle name="Hyperlink" xfId="5202" builtinId="8" hidden="1"/>
    <cellStyle name="Hyperlink" xfId="7804" builtinId="8" hidden="1"/>
    <cellStyle name="Hyperlink" xfId="5936" builtinId="8" hidden="1"/>
    <cellStyle name="Hyperlink" xfId="3378" builtinId="8" hidden="1"/>
    <cellStyle name="Hyperlink" xfId="724" builtinId="8" hidden="1"/>
    <cellStyle name="Hyperlink" xfId="113" builtinId="8" hidden="1"/>
    <cellStyle name="Hyperlink" xfId="4348" builtinId="8" hidden="1"/>
    <cellStyle name="Hyperlink" xfId="3468" builtinId="8" hidden="1"/>
    <cellStyle name="Hyperlink" xfId="744" builtinId="8" hidden="1"/>
    <cellStyle name="Hyperlink" xfId="1572" builtinId="8" hidden="1"/>
    <cellStyle name="Hyperlink" xfId="6820" builtinId="8" hidden="1"/>
    <cellStyle name="Hyperlink" xfId="3610" builtinId="8" hidden="1"/>
    <cellStyle name="Hyperlink" xfId="1402" builtinId="8" hidden="1"/>
    <cellStyle name="Hyperlink" xfId="842" builtinId="8" hidden="1"/>
    <cellStyle name="Hyperlink" xfId="2728" builtinId="8" hidden="1"/>
    <cellStyle name="Hyperlink" xfId="6552" builtinId="8" hidden="1"/>
    <cellStyle name="Hyperlink" xfId="487" builtinId="8" hidden="1"/>
    <cellStyle name="Hyperlink" xfId="6334" builtinId="8" hidden="1"/>
    <cellStyle name="Hyperlink" xfId="6814" builtinId="8" hidden="1"/>
    <cellStyle name="Hyperlink" xfId="1304" builtinId="8" hidden="1"/>
    <cellStyle name="Hyperlink" xfId="8195" builtinId="8" hidden="1"/>
    <cellStyle name="Hyperlink" xfId="7080" builtinId="8" hidden="1"/>
    <cellStyle name="Hyperlink" xfId="4088" builtinId="8" hidden="1"/>
    <cellStyle name="Hyperlink" xfId="3220" builtinId="8" hidden="1"/>
    <cellStyle name="Hyperlink" xfId="2562" builtinId="8" hidden="1"/>
    <cellStyle name="Hyperlink" xfId="2478" builtinId="8" hidden="1"/>
    <cellStyle name="Hyperlink" xfId="916" builtinId="8" hidden="1"/>
    <cellStyle name="Hyperlink" xfId="7150" builtinId="8" hidden="1"/>
    <cellStyle name="Hyperlink" xfId="3414" builtinId="8" hidden="1"/>
    <cellStyle name="Hyperlink" xfId="6580" builtinId="8" hidden="1"/>
    <cellStyle name="Hyperlink" xfId="7186" builtinId="8" hidden="1"/>
    <cellStyle name="Hyperlink" xfId="3796" builtinId="8" hidden="1"/>
    <cellStyle name="Hyperlink" xfId="3212" builtinId="8" hidden="1"/>
    <cellStyle name="Hyperlink" xfId="4944" builtinId="8" hidden="1"/>
    <cellStyle name="Hyperlink" xfId="5944" builtinId="8" hidden="1"/>
    <cellStyle name="Hyperlink" xfId="4328" builtinId="8" hidden="1"/>
    <cellStyle name="Hyperlink" xfId="5302" builtinId="8" hidden="1"/>
    <cellStyle name="Hyperlink" xfId="1424" builtinId="8" hidden="1"/>
    <cellStyle name="Hyperlink" xfId="1710" builtinId="8" hidden="1"/>
    <cellStyle name="Hyperlink" xfId="5084" builtinId="8" hidden="1"/>
    <cellStyle name="Hyperlink" xfId="4508" builtinId="8" hidden="1"/>
    <cellStyle name="Hyperlink" xfId="5012" builtinId="8" hidden="1"/>
    <cellStyle name="Hyperlink" xfId="1726" builtinId="8" hidden="1"/>
    <cellStyle name="Hyperlink" xfId="7350" builtinId="8" hidden="1"/>
    <cellStyle name="Hyperlink" xfId="1586" builtinId="8" hidden="1"/>
    <cellStyle name="Hyperlink" xfId="7980" builtinId="8" hidden="1"/>
    <cellStyle name="Hyperlink" xfId="7392" builtinId="8" hidden="1"/>
    <cellStyle name="Hyperlink" xfId="1556" builtinId="8" hidden="1"/>
    <cellStyle name="Hyperlink" xfId="1356" builtinId="8" hidden="1"/>
    <cellStyle name="Hyperlink" xfId="3152" builtinId="8" hidden="1"/>
    <cellStyle name="Hyperlink" xfId="3006" builtinId="8" hidden="1"/>
    <cellStyle name="Hyperlink" xfId="8134" builtinId="8" hidden="1"/>
    <cellStyle name="Hyperlink" xfId="3592" builtinId="8" hidden="1"/>
    <cellStyle name="Hyperlink" xfId="5518" builtinId="8" hidden="1"/>
    <cellStyle name="Hyperlink" xfId="4180" builtinId="8" hidden="1"/>
    <cellStyle name="Hyperlink" xfId="602" builtinId="8" hidden="1"/>
    <cellStyle name="Hyperlink" xfId="1040" builtinId="8" hidden="1"/>
    <cellStyle name="Hyperlink" xfId="6686" builtinId="8" hidden="1"/>
    <cellStyle name="Hyperlink" xfId="1306" builtinId="8" hidden="1"/>
    <cellStyle name="Hyperlink" xfId="4222" builtinId="8" hidden="1"/>
    <cellStyle name="Hyperlink" xfId="6324" builtinId="8" hidden="1"/>
    <cellStyle name="Hyperlink" xfId="8186" builtinId="8" hidden="1"/>
    <cellStyle name="Hyperlink" xfId="2422" builtinId="8" hidden="1"/>
    <cellStyle name="Hyperlink" xfId="5914" builtinId="8" hidden="1"/>
    <cellStyle name="Hyperlink" xfId="7640" builtinId="8" hidden="1"/>
    <cellStyle name="Hyperlink" xfId="1244" builtinId="8" hidden="1"/>
    <cellStyle name="Hyperlink" xfId="6974" builtinId="8" hidden="1"/>
    <cellStyle name="Hyperlink" xfId="5838" builtinId="8" hidden="1"/>
    <cellStyle name="Hyperlink" xfId="6566" builtinId="8" hidden="1"/>
    <cellStyle name="Hyperlink" xfId="6332" builtinId="8" hidden="1"/>
    <cellStyle name="Hyperlink" xfId="2176" builtinId="8" hidden="1"/>
    <cellStyle name="Hyperlink" xfId="1224" builtinId="8" hidden="1"/>
    <cellStyle name="Hyperlink" xfId="4152" builtinId="8" hidden="1"/>
    <cellStyle name="Hyperlink" xfId="1298" builtinId="8" hidden="1"/>
    <cellStyle name="Hyperlink" xfId="3804" builtinId="8" hidden="1"/>
    <cellStyle name="Hyperlink" xfId="2892" builtinId="8" hidden="1"/>
    <cellStyle name="Hyperlink" xfId="2546" builtinId="8" hidden="1"/>
    <cellStyle name="Hyperlink" xfId="3298" builtinId="8" hidden="1"/>
    <cellStyle name="Hyperlink" xfId="4962" builtinId="8" hidden="1"/>
    <cellStyle name="Hyperlink" xfId="2588" builtinId="8" hidden="1"/>
    <cellStyle name="Hyperlink" xfId="7700" builtinId="8" hidden="1"/>
    <cellStyle name="Hyperlink" xfId="5238" builtinId="8" hidden="1"/>
    <cellStyle name="Hyperlink" xfId="4934" builtinId="8" hidden="1"/>
    <cellStyle name="Hyperlink" xfId="5522" builtinId="8" hidden="1"/>
    <cellStyle name="Hyperlink" xfId="5130" builtinId="8" hidden="1"/>
    <cellStyle name="Hyperlink" xfId="2190" builtinId="8" hidden="1"/>
    <cellStyle name="Hyperlink" xfId="6020" builtinId="8" hidden="1"/>
    <cellStyle name="Hyperlink" xfId="1430" builtinId="8" hidden="1"/>
    <cellStyle name="Hyperlink" xfId="1092" builtinId="8" hidden="1"/>
    <cellStyle name="Hyperlink" xfId="1226" builtinId="8" hidden="1"/>
    <cellStyle name="Hyperlink" xfId="6476" builtinId="8" hidden="1"/>
    <cellStyle name="Hyperlink" xfId="429" builtinId="8" hidden="1"/>
    <cellStyle name="Hyperlink" xfId="886" builtinId="8" hidden="1"/>
    <cellStyle name="Hyperlink" xfId="3662" builtinId="8" hidden="1"/>
    <cellStyle name="Hyperlink" xfId="2704" builtinId="8" hidden="1"/>
    <cellStyle name="Hyperlink" xfId="7600" builtinId="8" hidden="1"/>
    <cellStyle name="Hyperlink" xfId="7054" builtinId="8" hidden="1"/>
    <cellStyle name="Hyperlink" xfId="4706" builtinId="8" hidden="1"/>
    <cellStyle name="Hyperlink" xfId="3526" builtinId="8" hidden="1"/>
    <cellStyle name="Hyperlink" xfId="11" builtinId="8" hidden="1"/>
    <cellStyle name="Hyperlink" xfId="2556" builtinId="8" hidden="1"/>
    <cellStyle name="Hyperlink" xfId="4790" builtinId="8" hidden="1"/>
    <cellStyle name="Hyperlink" xfId="714" builtinId="8" hidden="1"/>
    <cellStyle name="Hyperlink" xfId="6402" builtinId="8" hidden="1"/>
    <cellStyle name="Hyperlink" xfId="3514" builtinId="8" hidden="1"/>
    <cellStyle name="Hyperlink" xfId="5556" builtinId="8" hidden="1"/>
    <cellStyle name="Hyperlink" xfId="5492" builtinId="8" hidden="1"/>
    <cellStyle name="Hyperlink" xfId="5486" builtinId="8" hidden="1"/>
    <cellStyle name="Hyperlink" xfId="4352" builtinId="8" hidden="1"/>
    <cellStyle name="Hyperlink" xfId="2718" builtinId="8" hidden="1"/>
    <cellStyle name="Hyperlink" xfId="5670" builtinId="8" hidden="1"/>
    <cellStyle name="Hyperlink" xfId="3442" builtinId="8" hidden="1"/>
    <cellStyle name="Hyperlink" xfId="720" builtinId="8" hidden="1"/>
    <cellStyle name="Hyperlink" xfId="2776" builtinId="8" hidden="1"/>
    <cellStyle name="Hyperlink" xfId="5370" builtinId="8" hidden="1"/>
    <cellStyle name="Hyperlink" xfId="1358" builtinId="8" hidden="1"/>
    <cellStyle name="Hyperlink" xfId="6614" builtinId="8" hidden="1"/>
    <cellStyle name="Hyperlink" xfId="3710" builtinId="8" hidden="1"/>
    <cellStyle name="Hyperlink" xfId="3520" builtinId="8" hidden="1"/>
    <cellStyle name="Hyperlink" xfId="684" builtinId="8" hidden="1"/>
    <cellStyle name="Hyperlink" xfId="1388" builtinId="8" hidden="1"/>
    <cellStyle name="Hyperlink" xfId="1256" builtinId="8" hidden="1"/>
    <cellStyle name="Hyperlink" xfId="5862" builtinId="8" hidden="1"/>
    <cellStyle name="Hyperlink" xfId="776" builtinId="8" hidden="1"/>
    <cellStyle name="Hyperlink" xfId="4358" builtinId="8" hidden="1"/>
    <cellStyle name="Hyperlink" xfId="4432" builtinId="8" hidden="1"/>
    <cellStyle name="Hyperlink" xfId="7672" builtinId="8" hidden="1"/>
    <cellStyle name="Hyperlink" xfId="4860" builtinId="8" hidden="1"/>
    <cellStyle name="Hyperlink" xfId="1502" builtinId="8" hidden="1"/>
    <cellStyle name="Hyperlink" xfId="1080" builtinId="8" hidden="1"/>
    <cellStyle name="Hyperlink" xfId="5226" builtinId="8" hidden="1"/>
    <cellStyle name="Hyperlink" xfId="2622" builtinId="8" hidden="1"/>
    <cellStyle name="Hyperlink" xfId="4058" builtinId="8" hidden="1"/>
    <cellStyle name="Hyperlink" xfId="1780" builtinId="8" hidden="1"/>
    <cellStyle name="Hyperlink" xfId="1640" builtinId="8" hidden="1"/>
    <cellStyle name="Hyperlink" xfId="4470" builtinId="8" hidden="1"/>
    <cellStyle name="Hyperlink" xfId="3336" builtinId="8" hidden="1"/>
    <cellStyle name="Hyperlink" xfId="2532" builtinId="8" hidden="1"/>
    <cellStyle name="Hyperlink" xfId="41" builtinId="8" hidden="1"/>
    <cellStyle name="Hyperlink" xfId="6894" builtinId="8" hidden="1"/>
    <cellStyle name="Hyperlink" xfId="2920" builtinId="8" hidden="1"/>
    <cellStyle name="Hyperlink" xfId="7174" builtinId="8" hidden="1"/>
    <cellStyle name="Hyperlink" xfId="553" builtinId="8" hidden="1"/>
    <cellStyle name="Hyperlink" xfId="319" builtinId="8" hidden="1"/>
    <cellStyle name="Hyperlink" xfId="1646" builtinId="8" hidden="1"/>
    <cellStyle name="Hyperlink" xfId="127" builtinId="8" hidden="1"/>
    <cellStyle name="Hyperlink" xfId="5182" builtinId="8" hidden="1"/>
    <cellStyle name="Hyperlink" xfId="7374" builtinId="8" hidden="1"/>
    <cellStyle name="Hyperlink" xfId="2488" builtinId="8" hidden="1"/>
    <cellStyle name="Hyperlink" xfId="4460" builtinId="8" hidden="1"/>
    <cellStyle name="Hyperlink" xfId="2738" builtinId="8" hidden="1"/>
    <cellStyle name="Hyperlink" xfId="3000" builtinId="8" hidden="1"/>
    <cellStyle name="Hyperlink" xfId="692" builtinId="8" hidden="1"/>
    <cellStyle name="Hyperlink" xfId="898" builtinId="8" hidden="1"/>
    <cellStyle name="Hyperlink" xfId="3470" builtinId="8" hidden="1"/>
    <cellStyle name="Hyperlink" xfId="409" builtinId="8" hidden="1"/>
    <cellStyle name="Hyperlink" xfId="928" builtinId="8" hidden="1"/>
    <cellStyle name="Hyperlink" xfId="2772" builtinId="8" hidden="1"/>
    <cellStyle name="Hyperlink" xfId="4298" builtinId="8" hidden="1"/>
    <cellStyle name="Hyperlink" xfId="5602" builtinId="8" hidden="1"/>
    <cellStyle name="Hyperlink" xfId="7224" builtinId="8" hidden="1"/>
    <cellStyle name="Hyperlink" xfId="6788" builtinId="8" hidden="1"/>
    <cellStyle name="Hyperlink" xfId="3616" builtinId="8" hidden="1"/>
    <cellStyle name="Hyperlink" xfId="4880" builtinId="8" hidden="1"/>
    <cellStyle name="Hyperlink" xfId="3146" builtinId="8" hidden="1"/>
    <cellStyle name="Hyperlink" xfId="6026" builtinId="8" hidden="1"/>
    <cellStyle name="Hyperlink" xfId="4626" builtinId="8" hidden="1"/>
    <cellStyle name="Hyperlink" xfId="3926" builtinId="8" hidden="1"/>
    <cellStyle name="Hyperlink" xfId="6190" builtinId="8" hidden="1"/>
    <cellStyle name="Hyperlink" xfId="7140" builtinId="8" hidden="1"/>
    <cellStyle name="Hyperlink" xfId="3712" builtinId="8" hidden="1"/>
    <cellStyle name="Hyperlink" xfId="2682" builtinId="8" hidden="1"/>
    <cellStyle name="Hyperlink" xfId="1218" builtinId="8" hidden="1"/>
    <cellStyle name="Hyperlink" xfId="1998" builtinId="8" hidden="1"/>
    <cellStyle name="Hyperlink" xfId="7616" builtinId="8" hidden="1"/>
    <cellStyle name="Hyperlink" xfId="6560" builtinId="8" hidden="1"/>
    <cellStyle name="Hyperlink" xfId="1172" builtinId="8" hidden="1"/>
    <cellStyle name="Hyperlink" xfId="1368" builtinId="8" hidden="1"/>
    <cellStyle name="Hyperlink" xfId="7794" builtinId="8" hidden="1"/>
    <cellStyle name="Hyperlink" xfId="4214" builtinId="8" hidden="1"/>
    <cellStyle name="Hyperlink" xfId="7986" builtinId="8" hidden="1"/>
    <cellStyle name="Hyperlink" xfId="393" builtinId="8" hidden="1"/>
    <cellStyle name="Hyperlink" xfId="644" builtinId="8" hidden="1"/>
    <cellStyle name="Hyperlink" xfId="2162" builtinId="8" hidden="1"/>
    <cellStyle name="Hyperlink" xfId="6390" builtinId="8" hidden="1"/>
    <cellStyle name="Hyperlink" xfId="7074" builtinId="8" hidden="1"/>
    <cellStyle name="Hyperlink" xfId="956" builtinId="8" hidden="1"/>
    <cellStyle name="Hyperlink" xfId="4478" builtinId="8" hidden="1"/>
    <cellStyle name="Hyperlink" xfId="2260" builtinId="8" hidden="1"/>
    <cellStyle name="Hyperlink" xfId="4796" builtinId="8" hidden="1"/>
    <cellStyle name="Hyperlink" xfId="6432" builtinId="8" hidden="1"/>
    <cellStyle name="Hyperlink" xfId="706" builtinId="8" hidden="1"/>
    <cellStyle name="Hyperlink" xfId="6928" builtinId="8" hidden="1"/>
    <cellStyle name="Hyperlink" xfId="3510" builtinId="8" hidden="1"/>
    <cellStyle name="Hyperlink" xfId="1102" builtinId="8" hidden="1"/>
    <cellStyle name="Hyperlink" xfId="2258" builtinId="8" hidden="1"/>
    <cellStyle name="Hyperlink" xfId="2862" builtinId="8" hidden="1"/>
    <cellStyle name="Hyperlink" xfId="3360" builtinId="8" hidden="1"/>
    <cellStyle name="Hyperlink" xfId="1066" builtinId="8" hidden="1"/>
    <cellStyle name="Hyperlink" xfId="3740" builtinId="8" hidden="1"/>
    <cellStyle name="Hyperlink" xfId="5580" builtinId="8" hidden="1"/>
    <cellStyle name="Hyperlink" xfId="2062" builtinId="8" hidden="1"/>
    <cellStyle name="Hyperlink" xfId="5802" builtinId="8" hidden="1"/>
    <cellStyle name="Hyperlink" xfId="7648" builtinId="8" hidden="1"/>
    <cellStyle name="Hyperlink" xfId="1822" builtinId="8" hidden="1"/>
    <cellStyle name="Hyperlink" xfId="5704" builtinId="8" hidden="1"/>
    <cellStyle name="Hyperlink" xfId="1664" builtinId="8" hidden="1"/>
    <cellStyle name="Hyperlink" xfId="4444" builtinId="8" hidden="1"/>
    <cellStyle name="Hyperlink" xfId="2768" builtinId="8" hidden="1"/>
    <cellStyle name="Hyperlink" xfId="896" builtinId="8" hidden="1"/>
    <cellStyle name="Hyperlink" xfId="604" builtinId="8" hidden="1"/>
    <cellStyle name="Hyperlink" xfId="6638" builtinId="8" hidden="1"/>
    <cellStyle name="Hyperlink" xfId="1832" builtinId="8" hidden="1"/>
    <cellStyle name="Hyperlink" xfId="2122" builtinId="8" hidden="1"/>
    <cellStyle name="Hyperlink" xfId="277" builtinId="8" hidden="1"/>
    <cellStyle name="Hyperlink" xfId="7336" builtinId="8" hidden="1"/>
    <cellStyle name="Hyperlink" xfId="455" builtinId="8" hidden="1"/>
    <cellStyle name="Hyperlink" xfId="4688" builtinId="8" hidden="1"/>
    <cellStyle name="Hyperlink" xfId="6542" builtinId="8" hidden="1"/>
    <cellStyle name="Hyperlink" xfId="191" builtinId="8" hidden="1"/>
    <cellStyle name="Hyperlink" xfId="8110" builtinId="8" hidden="1"/>
    <cellStyle name="Hyperlink" xfId="4400" builtinId="8" hidden="1"/>
    <cellStyle name="Hyperlink" xfId="5326" builtinId="8" hidden="1"/>
    <cellStyle name="Hyperlink" xfId="7738" builtinId="8" hidden="1"/>
    <cellStyle name="Hyperlink" xfId="3412" builtinId="8" hidden="1"/>
    <cellStyle name="Hyperlink" xfId="5384" builtinId="8" hidden="1"/>
    <cellStyle name="Hyperlink" xfId="2970" builtinId="8" hidden="1"/>
    <cellStyle name="Hyperlink" xfId="3150" builtinId="8" hidden="1"/>
    <cellStyle name="Hyperlink" xfId="345" builtinId="8" hidden="1"/>
    <cellStyle name="Hyperlink" xfId="3424" builtinId="8" hidden="1"/>
    <cellStyle name="Hyperlink" xfId="6774" builtinId="8" hidden="1"/>
    <cellStyle name="Hyperlink" xfId="3902" builtinId="8" hidden="1"/>
    <cellStyle name="Hyperlink" xfId="1060" builtinId="8" hidden="1"/>
    <cellStyle name="Hyperlink" xfId="1194" builtinId="8" hidden="1"/>
    <cellStyle name="Hyperlink" xfId="5274" builtinId="8" hidden="1"/>
    <cellStyle name="Hyperlink" xfId="6644" builtinId="8" hidden="1"/>
    <cellStyle name="Hyperlink" xfId="1104" builtinId="8" hidden="1"/>
    <cellStyle name="Hyperlink" xfId="4712" builtinId="8" hidden="1"/>
    <cellStyle name="Hyperlink" xfId="4820" builtinId="8" hidden="1"/>
    <cellStyle name="Hyperlink" xfId="67" builtinId="8" hidden="1"/>
    <cellStyle name="Hyperlink" xfId="4696" builtinId="8" hidden="1"/>
    <cellStyle name="Hyperlink" xfId="3604" builtinId="8" hidden="1"/>
    <cellStyle name="Hyperlink" xfId="2394" builtinId="8" hidden="1"/>
    <cellStyle name="Hyperlink" xfId="81" builtinId="8" hidden="1"/>
    <cellStyle name="Hyperlink" xfId="1660" builtinId="8" hidden="1"/>
    <cellStyle name="Hyperlink" xfId="287" builtinId="8" hidden="1"/>
    <cellStyle name="Hyperlink" xfId="2504" builtinId="8" hidden="1"/>
    <cellStyle name="Hyperlink" xfId="1748" builtinId="8" hidden="1"/>
    <cellStyle name="Hyperlink" xfId="6798" builtinId="8" hidden="1"/>
    <cellStyle name="Hyperlink" xfId="1738" builtinId="8" hidden="1"/>
    <cellStyle name="Hyperlink" xfId="7370" builtinId="8" hidden="1"/>
    <cellStyle name="Hyperlink" xfId="746" builtinId="8" hidden="1"/>
    <cellStyle name="Hyperlink" xfId="211" builtinId="8" hidden="1"/>
    <cellStyle name="Hyperlink" xfId="497" builtinId="8" hidden="1"/>
    <cellStyle name="Hyperlink" xfId="7944" builtinId="8" hidden="1"/>
    <cellStyle name="Hyperlink" xfId="3550" builtinId="8" hidden="1"/>
    <cellStyle name="Hyperlink" xfId="5742" builtinId="8" hidden="1"/>
    <cellStyle name="Hyperlink" xfId="7180" builtinId="8" hidden="1"/>
    <cellStyle name="Hyperlink" xfId="1422" builtinId="8" hidden="1"/>
    <cellStyle name="Hyperlink" xfId="1552" builtinId="8" hidden="1"/>
    <cellStyle name="Hyperlink" xfId="814" builtinId="8" hidden="1"/>
    <cellStyle name="Hyperlink" xfId="7494" builtinId="8" hidden="1"/>
    <cellStyle name="Hyperlink" xfId="852" builtinId="8" hidden="1"/>
    <cellStyle name="Hyperlink" xfId="4698" builtinId="8" hidden="1"/>
    <cellStyle name="Hyperlink" xfId="4126" builtinId="8" hidden="1"/>
    <cellStyle name="Hyperlink" xfId="6740" builtinId="8" hidden="1"/>
    <cellStyle name="Hyperlink" xfId="5578" builtinId="8" hidden="1"/>
    <cellStyle name="Hyperlink" xfId="2342" builtinId="8" hidden="1"/>
    <cellStyle name="Hyperlink" xfId="5440" builtinId="8" hidden="1"/>
    <cellStyle name="Hyperlink" xfId="6942" builtinId="8" hidden="1"/>
    <cellStyle name="Hyperlink" xfId="7260" builtinId="8" hidden="1"/>
    <cellStyle name="Hyperlink" xfId="6632" builtinId="8" hidden="1"/>
    <cellStyle name="Hyperlink" xfId="325" builtinId="8" hidden="1"/>
    <cellStyle name="Hyperlink" xfId="1608" builtinId="8" hidden="1"/>
    <cellStyle name="Hyperlink" xfId="1302" builtinId="8" hidden="1"/>
    <cellStyle name="Hyperlink" xfId="4102" builtinId="8" hidden="1"/>
    <cellStyle name="Hyperlink" xfId="3250" builtinId="8" hidden="1"/>
    <cellStyle name="Hyperlink" xfId="6428" builtinId="8" hidden="1"/>
    <cellStyle name="Hyperlink" xfId="4236" builtinId="8" hidden="1"/>
    <cellStyle name="Hyperlink" xfId="6828" builtinId="8" hidden="1"/>
    <cellStyle name="Hyperlink" xfId="6440" builtinId="8" hidden="1"/>
    <cellStyle name="Hyperlink" xfId="6860" builtinId="8" hidden="1"/>
    <cellStyle name="Hyperlink" xfId="3728" builtinId="8" hidden="1"/>
    <cellStyle name="Hyperlink" xfId="7886" builtinId="8" hidden="1"/>
    <cellStyle name="Hyperlink" xfId="3608" builtinId="8" hidden="1"/>
    <cellStyle name="Hyperlink" xfId="5770" builtinId="8" hidden="1"/>
    <cellStyle name="Hyperlink" xfId="942" builtinId="8" hidden="1"/>
    <cellStyle name="Hyperlink" xfId="5740" builtinId="8" hidden="1"/>
    <cellStyle name="Hyperlink" xfId="4538" builtinId="8" hidden="1"/>
    <cellStyle name="Hyperlink" xfId="3966" builtinId="8" hidden="1"/>
    <cellStyle name="Hyperlink" xfId="6826" builtinId="8" hidden="1"/>
    <cellStyle name="Hyperlink" xfId="335" builtinId="8" hidden="1"/>
    <cellStyle name="Hyperlink" xfId="5888" builtinId="8" hidden="1"/>
    <cellStyle name="Hyperlink" xfId="974" builtinId="8" hidden="1"/>
    <cellStyle name="Hyperlink" xfId="4392" builtinId="8" hidden="1"/>
    <cellStyle name="Hyperlink" xfId="2722" builtinId="8" hidden="1"/>
    <cellStyle name="Hyperlink" xfId="2098" builtinId="8" hidden="1"/>
    <cellStyle name="Hyperlink" xfId="1976" builtinId="8" hidden="1"/>
    <cellStyle name="Hyperlink" xfId="4630" builtinId="8" hidden="1"/>
    <cellStyle name="Hyperlink" xfId="4124" builtinId="8" hidden="1"/>
    <cellStyle name="Hyperlink" xfId="3198" builtinId="8" hidden="1"/>
    <cellStyle name="Hyperlink" xfId="6358" builtinId="8" hidden="1"/>
    <cellStyle name="Hyperlink" xfId="2902" builtinId="8" hidden="1"/>
    <cellStyle name="Hyperlink" xfId="4114" builtinId="8" hidden="1"/>
    <cellStyle name="Hyperlink" xfId="269" builtinId="8" hidden="1"/>
    <cellStyle name="Hyperlink" xfId="4312" builtinId="8" hidden="1"/>
    <cellStyle name="Hyperlink" xfId="4924" builtinId="8" hidden="1"/>
    <cellStyle name="Hyperlink" xfId="1916" builtinId="8" hidden="1"/>
    <cellStyle name="Hyperlink" xfId="2720" builtinId="8" hidden="1"/>
    <cellStyle name="Hyperlink" xfId="4564" builtinId="8" hidden="1"/>
    <cellStyle name="Hyperlink" xfId="5782" builtinId="8" hidden="1"/>
    <cellStyle name="Hyperlink" xfId="1016" builtinId="8" hidden="1"/>
    <cellStyle name="Hyperlink" xfId="441" builtinId="8" hidden="1"/>
    <cellStyle name="Hyperlink" xfId="3574" builtinId="8" hidden="1"/>
    <cellStyle name="Hyperlink" xfId="4434" builtinId="8" hidden="1"/>
    <cellStyle name="Hyperlink" xfId="6370" builtinId="8" hidden="1"/>
    <cellStyle name="Hyperlink" xfId="4704" builtinId="8" hidden="1"/>
    <cellStyle name="Hyperlink" xfId="6960" builtinId="8" hidden="1"/>
    <cellStyle name="Hyperlink" xfId="1442" builtinId="8" hidden="1"/>
    <cellStyle name="Hyperlink" xfId="7460" builtinId="8" hidden="1"/>
    <cellStyle name="Hyperlink" xfId="1222" builtinId="8" hidden="1"/>
    <cellStyle name="Hyperlink" xfId="3686" builtinId="8" hidden="1"/>
    <cellStyle name="Hyperlink" xfId="7390" builtinId="8" hidden="1"/>
    <cellStyle name="Hyperlink" xfId="4216" builtinId="8" hidden="1"/>
    <cellStyle name="Hyperlink" xfId="353" builtinId="8" hidden="1"/>
    <cellStyle name="Hyperlink" xfId="1128" builtinId="8" hidden="1"/>
    <cellStyle name="Hyperlink" xfId="4778" builtinId="8" hidden="1"/>
    <cellStyle name="Hyperlink" xfId="5574" builtinId="8" hidden="1"/>
    <cellStyle name="Hyperlink" xfId="7416" builtinId="8" hidden="1"/>
    <cellStyle name="Hyperlink" xfId="2790" builtinId="8" hidden="1"/>
    <cellStyle name="Hyperlink" xfId="6194" builtinId="8" hidden="1"/>
    <cellStyle name="Hyperlink" xfId="8072" builtinId="8" hidden="1"/>
    <cellStyle name="Hyperlink" xfId="5572" builtinId="8" hidden="1"/>
    <cellStyle name="Hyperlink" xfId="3540" builtinId="8" hidden="1"/>
    <cellStyle name="Hyperlink" xfId="6224" builtinId="8" hidden="1"/>
    <cellStyle name="Hyperlink" xfId="6138" builtinId="8" hidden="1"/>
    <cellStyle name="Hyperlink" xfId="3766" builtinId="8" hidden="1"/>
    <cellStyle name="Hyperlink" xfId="5392" builtinId="8" hidden="1"/>
    <cellStyle name="Hyperlink" xfId="7508" builtinId="8" hidden="1"/>
    <cellStyle name="Hyperlink" xfId="2596" builtinId="8" hidden="1"/>
    <cellStyle name="Hyperlink" xfId="2402" builtinId="8" hidden="1"/>
    <cellStyle name="Hyperlink" xfId="1344" builtinId="8" hidden="1"/>
    <cellStyle name="Hyperlink" xfId="1118" builtinId="8" hidden="1"/>
    <cellStyle name="Hyperlink" xfId="6182" builtinId="8" hidden="1"/>
    <cellStyle name="Hyperlink" xfId="770" builtinId="8" hidden="1"/>
    <cellStyle name="Hyperlink" xfId="3282" builtinId="8" hidden="1"/>
    <cellStyle name="Hyperlink" xfId="7634" builtinId="8" hidden="1"/>
    <cellStyle name="Hyperlink" xfId="7722" builtinId="8" hidden="1"/>
    <cellStyle name="Hyperlink" xfId="984" builtinId="8" hidden="1"/>
    <cellStyle name="Hyperlink" xfId="1284" builtinId="8" hidden="1"/>
    <cellStyle name="Hyperlink" xfId="2234" builtinId="8" hidden="1"/>
    <cellStyle name="Hyperlink" xfId="3204" builtinId="8" hidden="1"/>
    <cellStyle name="Hyperlink" xfId="5700" builtinId="8" hidden="1"/>
    <cellStyle name="Hyperlink" xfId="2578" builtinId="8" hidden="1"/>
    <cellStyle name="Hyperlink" xfId="3844" builtinId="8" hidden="1"/>
    <cellStyle name="Hyperlink" xfId="415" builtinId="8" hidden="1"/>
    <cellStyle name="Hyperlink" xfId="4080" builtinId="8" hidden="1"/>
    <cellStyle name="Hyperlink" xfId="8098" builtinId="8" hidden="1"/>
    <cellStyle name="Hyperlink" xfId="4334" builtinId="8" hidden="1"/>
    <cellStyle name="Hyperlink" xfId="5304" builtinId="8" hidden="1"/>
    <cellStyle name="Hyperlink" xfId="6200" builtinId="8" hidden="1"/>
    <cellStyle name="Hyperlink" xfId="1174" builtinId="8" hidden="1"/>
    <cellStyle name="Hyperlink" xfId="4762" builtinId="8" hidden="1"/>
    <cellStyle name="Hyperlink" xfId="5814" builtinId="8" hidden="1"/>
    <cellStyle name="Hyperlink" xfId="6342" builtinId="8" hidden="1"/>
    <cellStyle name="Hyperlink" xfId="606" builtinId="8" hidden="1"/>
    <cellStyle name="Hyperlink" xfId="3492" builtinId="8" hidden="1"/>
    <cellStyle name="Hyperlink" xfId="285" builtinId="8" hidden="1"/>
    <cellStyle name="Hyperlink" xfId="4744" builtinId="8" hidden="1"/>
    <cellStyle name="Hyperlink" xfId="233" builtinId="8" hidden="1"/>
    <cellStyle name="Hyperlink" xfId="8052" builtinId="8" hidden="1"/>
    <cellStyle name="Hyperlink" xfId="4022" builtinId="8" hidden="1"/>
    <cellStyle name="Hyperlink" xfId="710" builtinId="8" hidden="1"/>
    <cellStyle name="Hyperlink" xfId="6424" builtinId="8" hidden="1"/>
    <cellStyle name="Hyperlink" xfId="954" builtinId="8" hidden="1"/>
    <cellStyle name="Hyperlink" xfId="83" builtinId="8" hidden="1"/>
    <cellStyle name="Hyperlink" xfId="5880" builtinId="8" hidden="1"/>
    <cellStyle name="Hyperlink" xfId="3914" builtinId="8" hidden="1"/>
    <cellStyle name="Hyperlink" xfId="760" builtinId="8" hidden="1"/>
    <cellStyle name="Hyperlink" xfId="525" builtinId="8" hidden="1"/>
    <cellStyle name="Hyperlink" xfId="6156" builtinId="8" hidden="1"/>
    <cellStyle name="Hyperlink" xfId="7814" builtinId="8" hidden="1"/>
    <cellStyle name="Hyperlink" xfId="1698" builtinId="8" hidden="1"/>
    <cellStyle name="Hyperlink" xfId="2280" builtinId="8" hidden="1"/>
    <cellStyle name="Hyperlink" xfId="2844" builtinId="8" hidden="1"/>
    <cellStyle name="Hyperlink" xfId="4296" builtinId="8" hidden="1"/>
    <cellStyle name="Hyperlink" xfId="2924" builtinId="8" hidden="1"/>
    <cellStyle name="Hyperlink" xfId="179" builtinId="8" hidden="1"/>
    <cellStyle name="Hyperlink" xfId="6180" builtinId="8" hidden="1"/>
    <cellStyle name="Hyperlink" xfId="4978" builtinId="8" hidden="1"/>
    <cellStyle name="Hyperlink" xfId="5216" builtinId="8" hidden="1"/>
    <cellStyle name="Hyperlink" xfId="1478" builtinId="8" hidden="1"/>
    <cellStyle name="Hyperlink" xfId="3572" builtinId="8" hidden="1"/>
    <cellStyle name="Hyperlink" xfId="5186" builtinId="8" hidden="1"/>
    <cellStyle name="Hyperlink" xfId="1348" builtinId="8" hidden="1"/>
    <cellStyle name="Hyperlink" xfId="3022" builtinId="8" hidden="1"/>
    <cellStyle name="Hyperlink" xfId="2082" builtinId="8" hidden="1"/>
    <cellStyle name="Hyperlink" xfId="1238" builtinId="8" hidden="1"/>
    <cellStyle name="Hyperlink" xfId="5824" builtinId="8" hidden="1"/>
    <cellStyle name="Hyperlink" xfId="7654" builtinId="8" hidden="1"/>
    <cellStyle name="Hyperlink" xfId="3200" builtinId="8" hidden="1"/>
    <cellStyle name="Hyperlink" xfId="3990" builtinId="8" hidden="1"/>
    <cellStyle name="Hyperlink" xfId="5998" builtinId="8" hidden="1"/>
    <cellStyle name="Hyperlink" xfId="5696" builtinId="8" hidden="1"/>
    <cellStyle name="Hyperlink" xfId="1364" builtinId="8" hidden="1"/>
    <cellStyle name="Hyperlink" xfId="6526" builtinId="8" hidden="1"/>
    <cellStyle name="Hyperlink" xfId="3096" builtinId="8" hidden="1"/>
    <cellStyle name="Hyperlink" xfId="5882" builtinId="8" hidden="1"/>
    <cellStyle name="Hyperlink" xfId="5052" builtinId="8" hidden="1"/>
    <cellStyle name="Hyperlink" xfId="8112" builtinId="8" hidden="1"/>
    <cellStyle name="Hyperlink" xfId="6854" builtinId="8" hidden="1"/>
    <cellStyle name="Hyperlink" xfId="1884" builtinId="8" hidden="1"/>
    <cellStyle name="Hyperlink" xfId="784" builtinId="8" hidden="1"/>
    <cellStyle name="Hyperlink" xfId="4708" builtinId="8" hidden="1"/>
    <cellStyle name="Hyperlink" xfId="7380" builtinId="8" hidden="1"/>
    <cellStyle name="Hyperlink" xfId="2044" builtinId="8" hidden="1"/>
    <cellStyle name="Hyperlink" xfId="7184" builtinId="8" hidden="1"/>
    <cellStyle name="Hyperlink" xfId="3118" builtinId="8" hidden="1"/>
    <cellStyle name="Hyperlink" xfId="4208" builtinId="8" hidden="1"/>
    <cellStyle name="Hyperlink" xfId="5076" builtinId="8" hidden="1"/>
    <cellStyle name="Hyperlink" xfId="6776" builtinId="8" hidden="1"/>
    <cellStyle name="Hyperlink" xfId="678" builtinId="8" hidden="1"/>
    <cellStyle name="Hyperlink" xfId="197" builtinId="8" hidden="1"/>
    <cellStyle name="Hyperlink" xfId="1154" builtinId="8" hidden="1"/>
    <cellStyle name="Hyperlink" xfId="481" builtinId="8" hidden="1"/>
    <cellStyle name="Hyperlink" xfId="4642" builtinId="8" hidden="1"/>
    <cellStyle name="Hyperlink" xfId="6670" builtinId="8" hidden="1"/>
    <cellStyle name="Hyperlink" xfId="1584" builtinId="8" hidden="1"/>
    <cellStyle name="Hyperlink" xfId="7530" builtinId="8" hidden="1"/>
    <cellStyle name="Hyperlink" xfId="5566" builtinId="8" hidden="1"/>
    <cellStyle name="Hyperlink" xfId="2698" builtinId="8" hidden="1"/>
    <cellStyle name="Hyperlink" xfId="3036" builtinId="8" hidden="1"/>
    <cellStyle name="Hyperlink" xfId="35" builtinId="8" hidden="1"/>
    <cellStyle name="Hyperlink" xfId="6090" builtinId="8" hidden="1"/>
    <cellStyle name="Hyperlink" xfId="2396" builtinId="8" hidden="1"/>
    <cellStyle name="Hyperlink" xfId="4840" builtinId="8" hidden="1"/>
    <cellStyle name="Hyperlink" xfId="800" builtinId="8" hidden="1"/>
    <cellStyle name="Hyperlink" xfId="7070" builtinId="8" hidden="1"/>
    <cellStyle name="Hyperlink" xfId="778" builtinId="8" hidden="1"/>
    <cellStyle name="Hyperlink" xfId="1658" builtinId="8" hidden="1"/>
    <cellStyle name="Hyperlink" xfId="311" builtinId="8" hidden="1"/>
    <cellStyle name="Hyperlink" xfId="2360" builtinId="8" hidden="1"/>
    <cellStyle name="Hyperlink" xfId="1474" builtinId="8" hidden="1"/>
    <cellStyle name="Hyperlink" xfId="3644" builtinId="8" hidden="1"/>
    <cellStyle name="Hyperlink" xfId="4094" builtinId="8" hidden="1"/>
    <cellStyle name="Hyperlink" xfId="1140" builtinId="8" hidden="1"/>
    <cellStyle name="Hyperlink" xfId="5426" builtinId="8" hidden="1"/>
    <cellStyle name="Hyperlink" xfId="5682" builtinId="8" hidden="1"/>
    <cellStyle name="Hyperlink" xfId="4838" builtinId="8" hidden="1"/>
    <cellStyle name="Hyperlink" xfId="6062" builtinId="8" hidden="1"/>
    <cellStyle name="Hyperlink" xfId="2438" builtinId="8" hidden="1"/>
    <cellStyle name="Hyperlink" xfId="7490" builtinId="8" hidden="1"/>
    <cellStyle name="Hyperlink" xfId="3810" builtinId="8" hidden="1"/>
    <cellStyle name="Hyperlink" xfId="1008" builtinId="8" hidden="1"/>
    <cellStyle name="Hyperlink" xfId="6042" builtinId="8" hidden="1"/>
    <cellStyle name="Hyperlink" xfId="427" builtinId="8" hidden="1"/>
    <cellStyle name="Hyperlink" xfId="3254" builtinId="8" hidden="1"/>
    <cellStyle name="Hyperlink" xfId="6284" builtinId="8" hidden="1"/>
    <cellStyle name="Hyperlink" xfId="5276" builtinId="8" hidden="1"/>
    <cellStyle name="Hyperlink" xfId="802" builtinId="8" hidden="1"/>
    <cellStyle name="Hyperlink" xfId="4438" builtinId="8" hidden="1"/>
    <cellStyle name="Hyperlink" xfId="4940" builtinId="8" hidden="1"/>
    <cellStyle name="Hyperlink" xfId="1920" builtinId="8" hidden="1"/>
    <cellStyle name="Hyperlink" xfId="6918" builtinId="8" hidden="1"/>
    <cellStyle name="Hyperlink" xfId="5396" builtinId="8" hidden="1"/>
    <cellStyle name="Hyperlink" xfId="7774" builtinId="8" hidden="1"/>
    <cellStyle name="Hyperlink" xfId="4160" builtinId="8" hidden="1"/>
    <cellStyle name="Hyperlink" xfId="5532" builtinId="8" hidden="1"/>
    <cellStyle name="Hyperlink" xfId="6084" builtinId="8" hidden="1"/>
    <cellStyle name="Hyperlink" xfId="4666" builtinId="8" hidden="1"/>
    <cellStyle name="Hyperlink" xfId="3632" builtinId="8" hidden="1"/>
    <cellStyle name="Hyperlink" xfId="6296" builtinId="8" hidden="1"/>
    <cellStyle name="Hyperlink" xfId="5776" builtinId="8" hidden="1"/>
    <cellStyle name="Hyperlink" xfId="5872" builtinId="8" hidden="1"/>
    <cellStyle name="Hyperlink" xfId="7836" builtinId="8" hidden="1"/>
    <cellStyle name="Hyperlink" xfId="231" builtinId="8" hidden="1"/>
    <cellStyle name="Hyperlink" xfId="5790" builtinId="8" hidden="1"/>
    <cellStyle name="Hyperlink" xfId="1078" builtinId="8" hidden="1"/>
    <cellStyle name="Hyperlink" xfId="7500" builtinId="8" hidden="1"/>
    <cellStyle name="Hyperlink" xfId="2018" builtinId="8" hidden="1"/>
    <cellStyle name="Hyperlink" xfId="7698" builtinId="8" hidden="1"/>
    <cellStyle name="Hyperlink" xfId="181" builtinId="8" hidden="1"/>
    <cellStyle name="Hyperlink" xfId="3312" builtinId="8" hidden="1"/>
    <cellStyle name="Hyperlink" xfId="4560" builtinId="8" hidden="1"/>
    <cellStyle name="Hyperlink" xfId="1892" builtinId="8" hidden="1"/>
    <cellStyle name="Hyperlink" xfId="8026" builtinId="8" hidden="1"/>
    <cellStyle name="Hyperlink" xfId="167" builtinId="8" hidden="1"/>
    <cellStyle name="Hyperlink" xfId="5420" builtinId="8" hidden="1"/>
    <cellStyle name="Hyperlink" xfId="796" builtinId="8" hidden="1"/>
    <cellStyle name="Hyperlink" xfId="4810" builtinId="8" hidden="1"/>
    <cellStyle name="Hyperlink" xfId="4964" builtinId="8" hidden="1"/>
    <cellStyle name="Hyperlink" xfId="1850" builtinId="8" hidden="1"/>
    <cellStyle name="Hyperlink" xfId="6178" builtinId="8" hidden="1"/>
    <cellStyle name="Hyperlink" xfId="7102" builtinId="8" hidden="1"/>
    <cellStyle name="Hyperlink" xfId="6310" builtinId="8" hidden="1"/>
    <cellStyle name="Hyperlink" xfId="2706" builtinId="8" hidden="1"/>
    <cellStyle name="Hyperlink" xfId="6634" builtinId="8" hidden="1"/>
    <cellStyle name="Hyperlink" xfId="5512" builtinId="8" hidden="1"/>
    <cellStyle name="Hyperlink" xfId="2334" builtinId="8" hidden="1"/>
    <cellStyle name="Hyperlink" xfId="662" builtinId="8" hidden="1"/>
    <cellStyle name="Hyperlink" xfId="557" builtinId="8" hidden="1"/>
    <cellStyle name="Hyperlink" xfId="7082" builtinId="8" hidden="1"/>
    <cellStyle name="Hyperlink" xfId="5354" builtinId="8" hidden="1"/>
    <cellStyle name="Hyperlink" xfId="3910" builtinId="8" hidden="1"/>
    <cellStyle name="Hyperlink" xfId="884" builtinId="8" hidden="1"/>
    <cellStyle name="Hyperlink" xfId="2636" builtinId="8" hidden="1"/>
    <cellStyle name="Hyperlink" xfId="4528" builtinId="8" hidden="1"/>
    <cellStyle name="Hyperlink" xfId="6282" builtinId="8" hidden="1"/>
    <cellStyle name="Hyperlink" xfId="4936" builtinId="8" hidden="1"/>
    <cellStyle name="Hyperlink" xfId="4500" builtinId="8" hidden="1"/>
    <cellStyle name="Hyperlink" xfId="5616" builtinId="8" hidden="1"/>
    <cellStyle name="Hyperlink" xfId="586" builtinId="8" hidden="1"/>
    <cellStyle name="Hyperlink" xfId="3930" builtinId="8" hidden="1"/>
    <cellStyle name="Hyperlink" xfId="2256" builtinId="8" hidden="1"/>
    <cellStyle name="Hyperlink" xfId="7884" builtinId="8" hidden="1"/>
    <cellStyle name="Hyperlink" xfId="3364" builtinId="8" hidden="1"/>
    <cellStyle name="Hyperlink" xfId="2536" builtinId="8" hidden="1"/>
    <cellStyle name="Hyperlink" xfId="2976" builtinId="8" hidden="1"/>
    <cellStyle name="Hyperlink" xfId="4046" builtinId="8" hidden="1"/>
    <cellStyle name="Hyperlink" xfId="461" builtinId="8" hidden="1"/>
    <cellStyle name="Hyperlink" xfId="666" builtinId="8" hidden="1"/>
    <cellStyle name="Hyperlink" xfId="259" builtinId="8" hidden="1"/>
    <cellStyle name="Hyperlink" xfId="2592" builtinId="8" hidden="1"/>
    <cellStyle name="Hyperlink" xfId="856" builtinId="8" hidden="1"/>
    <cellStyle name="Hyperlink" xfId="2030" builtinId="8" hidden="1"/>
    <cellStyle name="Hyperlink" xfId="1178" builtinId="8" hidden="1"/>
    <cellStyle name="Hyperlink" xfId="904" builtinId="8" hidden="1"/>
    <cellStyle name="Hyperlink" xfId="7870" builtinId="8" hidden="1"/>
    <cellStyle name="Hyperlink" xfId="4664" builtinId="8" hidden="1"/>
    <cellStyle name="Hyperlink" xfId="7582" builtinId="8" hidden="1"/>
    <cellStyle name="Hyperlink" xfId="5832" builtinId="8" hidden="1"/>
    <cellStyle name="Hyperlink" xfId="2458" builtinId="8" hidden="1"/>
    <cellStyle name="Hyperlink" xfId="3174" builtinId="8" hidden="1"/>
    <cellStyle name="Hyperlink" xfId="4760" builtinId="8" hidden="1"/>
    <cellStyle name="Hyperlink" xfId="7858" builtinId="8" hidden="1"/>
    <cellStyle name="Hyperlink" xfId="4272" builtinId="8" hidden="1"/>
    <cellStyle name="Hyperlink" xfId="7002" builtinId="8" hidden="1"/>
    <cellStyle name="Hyperlink" xfId="5112" builtinId="8" hidden="1"/>
    <cellStyle name="Hyperlink" xfId="2520" builtinId="8" hidden="1"/>
    <cellStyle name="Hyperlink" xfId="4006" builtinId="8" hidden="1"/>
    <cellStyle name="Hyperlink" xfId="2486" builtinId="8" hidden="1"/>
    <cellStyle name="Hyperlink" xfId="5988" builtinId="8" hidden="1"/>
    <cellStyle name="Hyperlink" xfId="5410" builtinId="8" hidden="1"/>
    <cellStyle name="Hyperlink" xfId="1764" builtinId="8" hidden="1"/>
    <cellStyle name="Hyperlink" xfId="8064" builtinId="8" hidden="1"/>
    <cellStyle name="Hyperlink" xfId="5336" builtinId="8" hidden="1"/>
    <cellStyle name="Hyperlink" xfId="676" builtinId="8" hidden="1"/>
    <cellStyle name="Hyperlink" xfId="7876" builtinId="8" hidden="1"/>
    <cellStyle name="Hyperlink" xfId="2298" builtinId="8" hidden="1"/>
    <cellStyle name="Hyperlink" xfId="227" builtinId="8" hidden="1"/>
    <cellStyle name="Hyperlink" xfId="1996" builtinId="8" hidden="1"/>
    <cellStyle name="Hyperlink" xfId="7652" builtinId="8" hidden="1"/>
    <cellStyle name="Hyperlink" xfId="8090" builtinId="8" hidden="1"/>
    <cellStyle name="Hyperlink" xfId="385" builtinId="8" hidden="1"/>
    <cellStyle name="Hyperlink" xfId="6096" builtinId="8" hidden="1"/>
    <cellStyle name="Hyperlink" xfId="3566" builtinId="8" hidden="1"/>
    <cellStyle name="Hyperlink" xfId="2750" builtinId="8" hidden="1"/>
    <cellStyle name="Hyperlink" xfId="3834" builtinId="8" hidden="1"/>
    <cellStyle name="Hyperlink" xfId="6052" builtinId="8" hidden="1"/>
    <cellStyle name="Hyperlink" xfId="874" builtinId="8" hidden="1"/>
    <cellStyle name="Hyperlink" xfId="6698" builtinId="8" hidden="1"/>
    <cellStyle name="Hyperlink" xfId="4074" builtinId="8" hidden="1"/>
    <cellStyle name="Hyperlink" xfId="7136" builtinId="8" hidden="1"/>
    <cellStyle name="Hyperlink" xfId="4170" builtinId="8" hidden="1"/>
    <cellStyle name="Hyperlink" xfId="5300" builtinId="8" hidden="1"/>
    <cellStyle name="Hyperlink" xfId="7734" builtinId="8" hidden="1"/>
    <cellStyle name="Hyperlink" xfId="1792" builtinId="8" hidden="1"/>
    <cellStyle name="Hyperlink" xfId="8068" builtinId="8" hidden="1"/>
    <cellStyle name="Hyperlink" xfId="1714" builtinId="8" hidden="1"/>
    <cellStyle name="Hyperlink" xfId="3684" builtinId="8" hidden="1"/>
    <cellStyle name="Hyperlink" xfId="4558" builtinId="8" hidden="1"/>
    <cellStyle name="Hyperlink" xfId="509" builtinId="8" hidden="1"/>
    <cellStyle name="Hyperlink" xfId="7896" builtinId="8" hidden="1"/>
    <cellStyle name="Hyperlink" xfId="7788" builtinId="8" hidden="1"/>
    <cellStyle name="Hyperlink" xfId="3874" builtinId="8" hidden="1"/>
    <cellStyle name="Hyperlink" xfId="149" builtinId="8" hidden="1"/>
    <cellStyle name="Hyperlink" xfId="4750" builtinId="8" hidden="1"/>
    <cellStyle name="Hyperlink" xfId="6276" builtinId="8" hidden="1"/>
    <cellStyle name="Hyperlink" xfId="1480" builtinId="8" hidden="1"/>
    <cellStyle name="Hyperlink" xfId="2020" builtinId="8" hidden="1"/>
    <cellStyle name="Hyperlink" xfId="3030" builtinId="8" hidden="1"/>
    <cellStyle name="Hyperlink" xfId="2194" builtinId="8" hidden="1"/>
    <cellStyle name="Hyperlink" xfId="503" builtinId="8" hidden="1"/>
    <cellStyle name="Hyperlink" xfId="6300" builtinId="8" hidden="1"/>
    <cellStyle name="Hyperlink" xfId="4618" builtinId="8" hidden="1"/>
    <cellStyle name="Hyperlink" xfId="5008" builtinId="8" hidden="1"/>
    <cellStyle name="Hyperlink" xfId="6904" builtinId="8" hidden="1"/>
    <cellStyle name="Hyperlink" xfId="7132" builtinId="8" hidden="1"/>
    <cellStyle name="Hyperlink" xfId="4244" builtinId="8" hidden="1"/>
    <cellStyle name="Hyperlink" xfId="4572" builtinId="8" hidden="1"/>
    <cellStyle name="Hyperlink" xfId="6258" builtinId="8" hidden="1"/>
    <cellStyle name="Hyperlink" xfId="7882" builtinId="8" hidden="1"/>
    <cellStyle name="Hyperlink" xfId="2010" builtinId="8" hidden="1"/>
    <cellStyle name="Hyperlink" xfId="1204" builtinId="8" hidden="1"/>
    <cellStyle name="Hyperlink" xfId="7052" builtinId="8" hidden="1"/>
    <cellStyle name="Hyperlink" xfId="7694" builtinId="8" hidden="1"/>
    <cellStyle name="Hyperlink" xfId="4868" builtinId="8" hidden="1"/>
    <cellStyle name="Hyperlink" xfId="2446" builtinId="8" hidden="1"/>
    <cellStyle name="Hyperlink" xfId="3850" builtinId="8" hidden="1"/>
    <cellStyle name="Hyperlink" xfId="2886" builtinId="8" hidden="1"/>
    <cellStyle name="Hyperlink" xfId="3094" builtinId="8" hidden="1"/>
    <cellStyle name="Hyperlink" xfId="4096" builtinId="8" hidden="1"/>
    <cellStyle name="Hyperlink" xfId="5922" builtinId="8" hidden="1"/>
    <cellStyle name="Hyperlink" xfId="3602" builtinId="8" hidden="1"/>
    <cellStyle name="Hyperlink" xfId="1654" builtinId="8" hidden="1"/>
    <cellStyle name="Hyperlink" xfId="4266" builtinId="8" hidden="1"/>
    <cellStyle name="Hyperlink" xfId="7160" builtinId="8" hidden="1"/>
    <cellStyle name="Hyperlink" xfId="5860" builtinId="8" hidden="1"/>
    <cellStyle name="Hyperlink" xfId="2150" builtinId="8" hidden="1"/>
    <cellStyle name="Hyperlink" xfId="1674" builtinId="8" hidden="1"/>
    <cellStyle name="Hyperlink" xfId="7266" builtinId="8" hidden="1"/>
    <cellStyle name="Hyperlink" xfId="1758" builtinId="8" hidden="1"/>
    <cellStyle name="Hyperlink" xfId="4270" builtinId="8" hidden="1"/>
    <cellStyle name="Hyperlink" xfId="3230" builtinId="8" hidden="1"/>
    <cellStyle name="Hyperlink" xfId="5138" builtinId="8" hidden="1"/>
    <cellStyle name="Hyperlink" xfId="7354" builtinId="8" hidden="1"/>
    <cellStyle name="Hyperlink" xfId="4282" builtinId="8" hidden="1"/>
    <cellStyle name="Hyperlink" xfId="4204" builtinId="8" hidden="1"/>
    <cellStyle name="Hyperlink" xfId="1808" builtinId="8" hidden="1"/>
    <cellStyle name="Hyperlink" xfId="5132" builtinId="8" hidden="1"/>
    <cellStyle name="Hyperlink" xfId="107" builtinId="8" hidden="1"/>
    <cellStyle name="Hyperlink" xfId="6948" builtinId="8" hidden="1"/>
    <cellStyle name="Hyperlink" xfId="5070" builtinId="8" hidden="1"/>
    <cellStyle name="Hyperlink" xfId="5308" builtinId="8" hidden="1"/>
    <cellStyle name="Hyperlink" xfId="2918" builtinId="8" hidden="1"/>
    <cellStyle name="Hyperlink" xfId="5722" builtinId="8" hidden="1"/>
    <cellStyle name="Hyperlink" xfId="5092" builtinId="8" hidden="1"/>
    <cellStyle name="Hyperlink" xfId="3090" builtinId="8" hidden="1"/>
    <cellStyle name="Hyperlink" xfId="2174" builtinId="8" hidden="1"/>
    <cellStyle name="Hyperlink" xfId="5726" builtinId="8" hidden="1"/>
    <cellStyle name="Hyperlink" xfId="1170" builtinId="8" hidden="1"/>
    <cellStyle name="Hyperlink" xfId="567" builtinId="8" hidden="1"/>
    <cellStyle name="Hyperlink" xfId="4404" builtinId="8" hidden="1"/>
    <cellStyle name="Hyperlink" xfId="19" builtinId="8" hidden="1"/>
    <cellStyle name="Hyperlink" xfId="457" builtinId="8" hidden="1"/>
    <cellStyle name="Hyperlink" xfId="6112" builtinId="8" hidden="1"/>
    <cellStyle name="Hyperlink" xfId="5170" builtinId="8" hidden="1"/>
    <cellStyle name="Hyperlink" xfId="5778" builtinId="8" hidden="1"/>
    <cellStyle name="Hyperlink" xfId="1600" builtinId="8" hidden="1"/>
    <cellStyle name="Hyperlink" xfId="4512" builtinId="8" hidden="1"/>
    <cellStyle name="Hyperlink" xfId="3454" builtinId="8" hidden="1"/>
    <cellStyle name="Hyperlink" xfId="6674" builtinId="8" hidden="1"/>
    <cellStyle name="Hyperlink" xfId="1460" builtinId="8" hidden="1"/>
    <cellStyle name="Hyperlink" xfId="6144" builtinId="8" hidden="1"/>
    <cellStyle name="Hyperlink" xfId="5162" builtinId="8" hidden="1"/>
    <cellStyle name="Hyperlink" xfId="3040" builtinId="8" hidden="1"/>
    <cellStyle name="Hyperlink" xfId="4382" builtinId="8" hidden="1"/>
    <cellStyle name="Hyperlink" xfId="5218" builtinId="8" hidden="1"/>
    <cellStyle name="Hyperlink" xfId="3502" builtinId="8" hidden="1"/>
    <cellStyle name="Hyperlink" xfId="1530" builtinId="8" hidden="1"/>
    <cellStyle name="Hyperlink" xfId="4184" builtinId="8" hidden="1"/>
    <cellStyle name="Hyperlink" xfId="5360" builtinId="8" hidden="1"/>
    <cellStyle name="Hyperlink" xfId="6030" builtinId="8" hidden="1"/>
    <cellStyle name="Hyperlink" xfId="7014" builtinId="8" hidden="1"/>
    <cellStyle name="Hyperlink" xfId="3294" builtinId="8" hidden="1"/>
    <cellStyle name="Hyperlink" xfId="2192" builtinId="8" hidden="1"/>
    <cellStyle name="Hyperlink" xfId="1132" builtinId="8" hidden="1"/>
    <cellStyle name="Hyperlink" xfId="4228" builtinId="8" hidden="1"/>
    <cellStyle name="Hyperlink" xfId="5934" builtinId="8" hidden="1"/>
    <cellStyle name="Hyperlink" xfId="549" builtinId="8" hidden="1"/>
    <cellStyle name="Hyperlink" xfId="2112" builtinId="8" hidden="1"/>
    <cellStyle name="Hyperlink" xfId="7624" builtinId="8" hidden="1"/>
    <cellStyle name="Hyperlink" xfId="3876" builtinId="8" hidden="1"/>
    <cellStyle name="Hyperlink" xfId="1982" builtinId="8" hidden="1"/>
    <cellStyle name="Hyperlink" xfId="5506" builtinId="8" hidden="1"/>
    <cellStyle name="Hyperlink" xfId="465" builtinId="8" hidden="1"/>
    <cellStyle name="Hyperlink" xfId="808" builtinId="8" hidden="1"/>
    <cellStyle name="Hyperlink" xfId="7998" builtinId="8" hidden="1"/>
    <cellStyle name="Hyperlink" xfId="1014" builtinId="8" hidden="1"/>
    <cellStyle name="Hyperlink" xfId="5230" builtinId="8" hidden="1"/>
    <cellStyle name="Hyperlink" xfId="3408" builtinId="8" hidden="1"/>
    <cellStyle name="Hyperlink" xfId="1568" builtinId="8" hidden="1"/>
    <cellStyle name="Hyperlink" xfId="6288" builtinId="8" hidden="1"/>
    <cellStyle name="Hyperlink" xfId="850" builtinId="8" hidden="1"/>
    <cellStyle name="Hyperlink" xfId="3320" builtinId="8" hidden="1"/>
    <cellStyle name="Hyperlink" xfId="1706" builtinId="8" hidden="1"/>
    <cellStyle name="Hyperlink" xfId="3862" builtinId="8" hidden="1"/>
    <cellStyle name="Hyperlink" xfId="5050" builtinId="8" hidden="1"/>
    <cellStyle name="Hyperlink" xfId="3964" builtinId="8" hidden="1"/>
    <cellStyle name="Hyperlink" xfId="3758" builtinId="8" hidden="1"/>
    <cellStyle name="Hyperlink" xfId="7686" builtinId="8" hidden="1"/>
    <cellStyle name="Hyperlink" xfId="6586" builtinId="8" hidden="1"/>
    <cellStyle name="Hyperlink" xfId="872" builtinId="8" hidden="1"/>
    <cellStyle name="Hyperlink" xfId="6126" builtinId="8" hidden="1"/>
    <cellStyle name="Hyperlink" xfId="6498" builtinId="8" hidden="1"/>
    <cellStyle name="Hyperlink" xfId="4036" builtinId="8" hidden="1"/>
    <cellStyle name="Hyperlink" xfId="5598" builtinId="8" hidden="1"/>
    <cellStyle name="Hyperlink" xfId="4892" builtinId="8" hidden="1"/>
    <cellStyle name="Hyperlink" xfId="1720" builtinId="8" hidden="1"/>
    <cellStyle name="Hyperlink" xfId="6220" builtinId="8" hidden="1"/>
    <cellStyle name="Hyperlink" xfId="2942" builtinId="8" hidden="1"/>
    <cellStyle name="Hyperlink" xfId="880" builtinId="8" hidden="1"/>
    <cellStyle name="Hyperlink" xfId="7278" builtinId="8" hidden="1"/>
    <cellStyle name="Hyperlink" xfId="1956" builtinId="8" hidden="1"/>
    <cellStyle name="Hyperlink" xfId="2490" builtinId="8" hidden="1"/>
    <cellStyle name="Hyperlink" xfId="4482" builtinId="8" hidden="1"/>
    <cellStyle name="Hyperlink" xfId="3694" builtinId="8" hidden="1"/>
    <cellStyle name="Hyperlink" xfId="2974" builtinId="8" hidden="1"/>
    <cellStyle name="Hyperlink" xfId="3724" builtinId="8" hidden="1"/>
    <cellStyle name="Hyperlink" xfId="2606" builtinId="8" hidden="1"/>
    <cellStyle name="Hyperlink" xfId="7976" builtinId="8" hidden="1"/>
    <cellStyle name="Hyperlink" xfId="5484" builtinId="8" hidden="1"/>
    <cellStyle name="Hyperlink" xfId="3568" builtinId="8" hidden="1"/>
    <cellStyle name="Hyperlink" xfId="2106" builtinId="8" hidden="1"/>
    <cellStyle name="Hyperlink" xfId="4148" builtinId="8" hidden="1"/>
    <cellStyle name="Hyperlink" xfId="5268" builtinId="8" hidden="1"/>
    <cellStyle name="Hyperlink" xfId="7790" builtinId="8" hidden="1"/>
    <cellStyle name="Hyperlink" xfId="5422" builtinId="8" hidden="1"/>
    <cellStyle name="Hyperlink" xfId="6426" builtinId="8" hidden="1"/>
    <cellStyle name="Hyperlink" xfId="4020" builtinId="8" hidden="1"/>
    <cellStyle name="Hyperlink" xfId="5890" builtinId="8" hidden="1"/>
    <cellStyle name="Hyperlink" xfId="812" builtinId="8" hidden="1"/>
    <cellStyle name="Hyperlink" xfId="6008" builtinId="8" hidden="1"/>
    <cellStyle name="Hyperlink" xfId="7626" builtinId="8" hidden="1"/>
    <cellStyle name="Hyperlink" xfId="1800" builtinId="8" hidden="1"/>
    <cellStyle name="Hyperlink" xfId="6218" builtinId="8" hidden="1"/>
    <cellStyle name="Hyperlink" xfId="4548" builtinId="8" hidden="1"/>
    <cellStyle name="Hyperlink" xfId="6122" builtinId="8" hidden="1"/>
    <cellStyle name="Hyperlink" xfId="1724" builtinId="8" hidden="1"/>
    <cellStyle name="Hyperlink" xfId="5868" builtinId="8" hidden="1"/>
    <cellStyle name="Hyperlink" xfId="6246" builtinId="8" hidden="1"/>
    <cellStyle name="Hyperlink" xfId="632" builtinId="8" hidden="1"/>
    <cellStyle name="Hyperlink" xfId="2094" builtinId="8" hidden="1"/>
    <cellStyle name="Hyperlink" xfId="2824" builtinId="8" hidden="1"/>
    <cellStyle name="Hyperlink" xfId="171" builtinId="8" hidden="1"/>
    <cellStyle name="Hyperlink" xfId="3538" builtinId="8" hidden="1"/>
    <cellStyle name="Hyperlink" xfId="638" builtinId="8" hidden="1"/>
    <cellStyle name="Hyperlink" xfId="6934" builtinId="8" hidden="1"/>
    <cellStyle name="Hyperlink" xfId="1408" builtinId="8" hidden="1"/>
    <cellStyle name="Hyperlink" xfId="6716" builtinId="8" hidden="1"/>
    <cellStyle name="Hyperlink" xfId="2052" builtinId="8" hidden="1"/>
    <cellStyle name="Hyperlink" xfId="7028" builtinId="8" hidden="1"/>
    <cellStyle name="Hyperlink" xfId="7532" builtinId="8" hidden="1"/>
    <cellStyle name="Hyperlink" xfId="2042" builtinId="8" hidden="1"/>
    <cellStyle name="Hyperlink" xfId="6872" builtinId="8" hidden="1"/>
    <cellStyle name="Hyperlink" xfId="7548" builtinId="8" hidden="1"/>
    <cellStyle name="Hyperlink" xfId="4676" builtinId="8" hidden="1"/>
    <cellStyle name="Hyperlink" xfId="3946" builtinId="8" hidden="1"/>
    <cellStyle name="Hyperlink" xfId="5286" builtinId="8" hidden="1"/>
    <cellStyle name="Hyperlink" xfId="3368" builtinId="8" hidden="1"/>
    <cellStyle name="Hyperlink" xfId="7806" builtinId="8" hidden="1"/>
    <cellStyle name="Hyperlink" xfId="4436" builtinId="8" hidden="1"/>
    <cellStyle name="Hyperlink" xfId="289" builtinId="8" hidden="1"/>
    <cellStyle name="Hyperlink" xfId="6704" builtinId="8" hidden="1"/>
    <cellStyle name="Hyperlink" xfId="6208" builtinId="8" hidden="1"/>
    <cellStyle name="Hyperlink" xfId="5270" builtinId="8" hidden="1"/>
    <cellStyle name="Hyperlink" xfId="1510" builtinId="8" hidden="1"/>
    <cellStyle name="Hyperlink" xfId="153" builtinId="8" hidden="1"/>
    <cellStyle name="Hyperlink" xfId="2500" builtinId="8" hidden="1"/>
    <cellStyle name="Hyperlink" xfId="2464" builtinId="8" hidden="1"/>
    <cellStyle name="Hyperlink" xfId="7078" builtinId="8" hidden="1"/>
    <cellStyle name="Hyperlink" xfId="5346" builtinId="8" hidden="1"/>
    <cellStyle name="Hyperlink" xfId="4930" builtinId="8" hidden="1"/>
    <cellStyle name="Hyperlink" xfId="3132" builtinId="8" hidden="1"/>
    <cellStyle name="Hyperlink" xfId="976" builtinId="8" hidden="1"/>
    <cellStyle name="Hyperlink" xfId="5608" builtinId="8" hidden="1"/>
    <cellStyle name="Hyperlink" xfId="7454" builtinId="8" hidden="1"/>
    <cellStyle name="Hyperlink" xfId="7664" builtinId="8" hidden="1"/>
    <cellStyle name="Hyperlink" xfId="4694" builtinId="8" hidden="1"/>
    <cellStyle name="Hyperlink" xfId="6380" builtinId="8" hidden="1"/>
    <cellStyle name="Hyperlink" xfId="3458" builtinId="8" hidden="1"/>
    <cellStyle name="Hyperlink" xfId="2214" builtinId="8" hidden="1"/>
    <cellStyle name="Hyperlink" xfId="4516" builtinId="8" hidden="1"/>
    <cellStyle name="Hyperlink" xfId="1396" builtinId="8" hidden="1"/>
    <cellStyle name="Hyperlink" xfId="6368" builtinId="8" hidden="1"/>
    <cellStyle name="Hyperlink" xfId="317" builtinId="8" hidden="1"/>
    <cellStyle name="Hyperlink" xfId="5610" builtinId="8" hidden="1"/>
    <cellStyle name="Hyperlink" xfId="2426" builtinId="8" hidden="1"/>
    <cellStyle name="Hyperlink" xfId="5228" builtinId="8" hidden="1"/>
    <cellStyle name="Hyperlink" xfId="2022" builtinId="8" hidden="1"/>
    <cellStyle name="Hyperlink" xfId="1192" builtinId="8" hidden="1"/>
    <cellStyle name="Hyperlink" xfId="145" builtinId="8" hidden="1"/>
    <cellStyle name="Hyperlink" xfId="3108" builtinId="8" hidden="1"/>
    <cellStyle name="Hyperlink" xfId="5102" builtinId="8" hidden="1"/>
    <cellStyle name="Hyperlink" xfId="4162" builtinId="8" hidden="1"/>
    <cellStyle name="Hyperlink" xfId="2408" builtinId="8" hidden="1"/>
    <cellStyle name="Hyperlink" xfId="3248" builtinId="8" hidden="1"/>
    <cellStyle name="Hyperlink" xfId="3508" builtinId="8" hidden="1"/>
    <cellStyle name="Hyperlink" xfId="5560" builtinId="8" hidden="1"/>
    <cellStyle name="Hyperlink" xfId="5250" builtinId="8" hidden="1"/>
    <cellStyle name="Hyperlink" xfId="6444" builtinId="8" hidden="1"/>
    <cellStyle name="Hyperlink" xfId="1620" builtinId="8" hidden="1"/>
    <cellStyle name="Hyperlink" xfId="7172" builtinId="8" hidden="1"/>
    <cellStyle name="Hyperlink" xfId="1522" builtinId="8" hidden="1"/>
    <cellStyle name="Hyperlink" xfId="2786" builtinId="8" hidden="1"/>
    <cellStyle name="Hyperlink" xfId="6092" builtinId="8" hidden="1"/>
    <cellStyle name="Hyperlink" xfId="2096" builtinId="8" hidden="1"/>
    <cellStyle name="Hyperlink" xfId="4976" builtinId="8" hidden="1"/>
    <cellStyle name="Hyperlink" xfId="1708" builtinId="8" hidden="1"/>
    <cellStyle name="Hyperlink" xfId="377" builtinId="8" hidden="1"/>
    <cellStyle name="Hyperlink" xfId="1250" builtinId="8" hidden="1"/>
    <cellStyle name="Hyperlink" xfId="1922" builtinId="8" hidden="1"/>
    <cellStyle name="Hyperlink" xfId="4670" builtinId="8" hidden="1"/>
    <cellStyle name="Hyperlink" xfId="5686" builtinId="8" hidden="1"/>
    <cellStyle name="Hyperlink" xfId="7898" builtinId="8" hidden="1"/>
    <cellStyle name="Hyperlink" xfId="6202" builtinId="8" hidden="1"/>
    <cellStyle name="Hyperlink" xfId="1276" builtinId="8" hidden="1"/>
    <cellStyle name="Hyperlink" xfId="6344" builtinId="8" hidden="1"/>
    <cellStyle name="Hyperlink" xfId="2774" builtinId="8" hidden="1"/>
    <cellStyle name="Hyperlink" xfId="3956" builtinId="8" hidden="1"/>
    <cellStyle name="Hyperlink" xfId="1964" builtinId="8" hidden="1"/>
    <cellStyle name="Hyperlink" xfId="2244" builtinId="8" hidden="1"/>
    <cellStyle name="Hyperlink" xfId="764" builtinId="8" hidden="1"/>
    <cellStyle name="Hyperlink" xfId="1484" builtinId="8" hidden="1"/>
    <cellStyle name="Hyperlink" xfId="247" builtinId="8" hidden="1"/>
    <cellStyle name="Hyperlink" xfId="91" builtinId="8" hidden="1"/>
    <cellStyle name="Hyperlink" xfId="2680" builtinId="8" hidden="1"/>
    <cellStyle name="Hyperlink" xfId="27" builtinId="8" hidden="1"/>
    <cellStyle name="Hyperlink" xfId="5816" builtinId="8" hidden="1"/>
    <cellStyle name="Hyperlink" xfId="1070" builtinId="8" hidden="1"/>
    <cellStyle name="Hyperlink" xfId="768" builtinId="8" hidden="1"/>
    <cellStyle name="Hyperlink" xfId="357" builtinId="8" hidden="1"/>
    <cellStyle name="Hyperlink" xfId="2946" builtinId="8" hidden="1"/>
    <cellStyle name="Hyperlink" xfId="3736" builtinId="8" hidden="1"/>
    <cellStyle name="Hyperlink" xfId="4584" builtinId="8" hidden="1"/>
    <cellStyle name="Hyperlink" xfId="5108" builtinId="8" hidden="1"/>
    <cellStyle name="Hyperlink" xfId="6046" builtinId="8" hidden="1"/>
    <cellStyle name="Hyperlink" xfId="8066" builtinId="8" hidden="1"/>
    <cellStyle name="Hyperlink" xfId="5978" builtinId="8" hidden="1"/>
    <cellStyle name="Hyperlink" xfId="6650" builtinId="8" hidden="1"/>
    <cellStyle name="Hyperlink" xfId="401" builtinId="8" hidden="1"/>
    <cellStyle name="Hyperlink" xfId="7036" builtinId="8" hidden="1"/>
    <cellStyle name="Hyperlink" xfId="1366" builtinId="8" hidden="1"/>
    <cellStyle name="Hyperlink" xfId="6140" builtinId="8" hidden="1"/>
    <cellStyle name="Hyperlink" xfId="1894" builtinId="8" hidden="1"/>
    <cellStyle name="Hyperlink" xfId="2884" builtinId="8" hidden="1"/>
    <cellStyle name="Hyperlink" xfId="7346" builtinId="8" hidden="1"/>
    <cellStyle name="Hyperlink" xfId="3048" builtinId="8" hidden="1"/>
    <cellStyle name="Hyperlink" xfId="3288" builtinId="8" hidden="1"/>
    <cellStyle name="Hyperlink" xfId="7708" builtinId="8" hidden="1"/>
    <cellStyle name="Hyperlink" xfId="6462" builtinId="8" hidden="1"/>
    <cellStyle name="Hyperlink" xfId="3330" builtinId="8" hidden="1"/>
    <cellStyle name="Hyperlink" xfId="5022" builtinId="8" hidden="1"/>
    <cellStyle name="Hyperlink" xfId="6510" builtinId="8" hidden="1"/>
    <cellStyle name="Hyperlink" xfId="7466" builtinId="8" hidden="1"/>
    <cellStyle name="Hyperlink" xfId="4716" builtinId="8" hidden="1"/>
    <cellStyle name="Hyperlink" xfId="4118" builtinId="8" hidden="1"/>
    <cellStyle name="Hyperlink" xfId="8142" builtinId="8" hidden="1"/>
    <cellStyle name="Hyperlink" xfId="3760" builtinId="8" hidden="1"/>
    <cellStyle name="Hyperlink" xfId="5456" builtinId="8" hidden="1"/>
    <cellStyle name="Hyperlink" xfId="3072" builtinId="8" hidden="1"/>
    <cellStyle name="Hyperlink" xfId="5236" builtinId="8" hidden="1"/>
    <cellStyle name="Hyperlink" xfId="906" builtinId="8" hidden="1"/>
    <cellStyle name="Hyperlink" xfId="3050" builtinId="8" hidden="1"/>
    <cellStyle name="Hyperlink" xfId="6584" builtinId="8" hidden="1"/>
    <cellStyle name="Hyperlink" xfId="5612" builtinId="8" hidden="1"/>
    <cellStyle name="Hyperlink" xfId="2462" builtinId="8" hidden="1"/>
    <cellStyle name="Hyperlink" xfId="4640" builtinId="8" hidden="1"/>
    <cellStyle name="Hyperlink" xfId="53" builtinId="8" hidden="1"/>
    <cellStyle name="Hyperlink" xfId="6750" builtinId="8" hidden="1"/>
    <cellStyle name="Hyperlink" xfId="2638" builtinId="8" hidden="1"/>
    <cellStyle name="Hyperlink" xfId="5358" builtinId="8" hidden="1"/>
    <cellStyle name="Hyperlink" xfId="7948" builtinId="8" hidden="1"/>
    <cellStyle name="Hyperlink" xfId="1598" builtinId="8" hidden="1"/>
    <cellStyle name="Hyperlink" xfId="5458" builtinId="8" hidden="1"/>
    <cellStyle name="Hyperlink" xfId="1034" builtinId="8" hidden="1"/>
    <cellStyle name="Hyperlink" xfId="6980" builtinId="8" hidden="1"/>
    <cellStyle name="Hyperlink" xfId="2834" builtinId="8" hidden="1"/>
    <cellStyle name="Hyperlink" xfId="6966" builtinId="8" hidden="1"/>
    <cellStyle name="Hyperlink" xfId="1794" builtinId="8" hidden="1"/>
    <cellStyle name="Hyperlink" xfId="273" builtinId="8" hidden="1"/>
    <cellStyle name="Hyperlink" xfId="6466" builtinId="8" hidden="1"/>
    <cellStyle name="Hyperlink" xfId="8084" builtinId="8" hidden="1"/>
    <cellStyle name="Hyperlink" xfId="3386" builtinId="8" hidden="1"/>
    <cellStyle name="Hyperlink" xfId="2452" builtinId="8" hidden="1"/>
    <cellStyle name="Hyperlink" xfId="6616" builtinId="8" hidden="1"/>
    <cellStyle name="Hyperlink" xfId="1578" builtinId="8" hidden="1"/>
    <cellStyle name="Hyperlink" xfId="2516" builtinId="8" hidden="1"/>
    <cellStyle name="Hyperlink" xfId="6968" builtinId="8" hidden="1"/>
    <cellStyle name="Hyperlink" xfId="7730" builtinId="8" hidden="1"/>
    <cellStyle name="Hyperlink" xfId="5058" builtinId="8" hidden="1"/>
    <cellStyle name="Hyperlink" xfId="3752" builtinId="8" hidden="1"/>
    <cellStyle name="Hyperlink" xfId="782" builtinId="8" hidden="1"/>
    <cellStyle name="Hyperlink" xfId="924" builtinId="8" hidden="1"/>
    <cellStyle name="Hyperlink" xfId="7902" builtinId="8" hidden="1"/>
    <cellStyle name="Hyperlink" xfId="1946" builtinId="8" hidden="1"/>
    <cellStyle name="Hyperlink" xfId="1712" builtinId="8" hidden="1"/>
    <cellStyle name="Hyperlink" xfId="7430" builtinId="8" hidden="1"/>
    <cellStyle name="Hyperlink" xfId="2356" builtinId="8" hidden="1"/>
    <cellStyle name="Hyperlink" xfId="1744" builtinId="8" hidden="1"/>
    <cellStyle name="Hyperlink" xfId="2662" builtinId="8" hidden="1"/>
    <cellStyle name="Hyperlink" xfId="4970" builtinId="8" hidden="1"/>
    <cellStyle name="Hyperlink" xfId="3306" builtinId="8" hidden="1"/>
    <cellStyle name="Hyperlink" xfId="7030" builtinId="8" hidden="1"/>
    <cellStyle name="Hyperlink" xfId="2310" builtinId="8" hidden="1"/>
    <cellStyle name="Hyperlink" xfId="4426" builtinId="8" hidden="1"/>
    <cellStyle name="Hyperlink" xfId="5628" builtinId="8" hidden="1"/>
    <cellStyle name="Hyperlink" xfId="3256" builtinId="8" hidden="1"/>
    <cellStyle name="Hyperlink" xfId="4252" builtinId="8" hidden="1"/>
    <cellStyle name="Hyperlink" xfId="3672" builtinId="8" hidden="1"/>
    <cellStyle name="Hyperlink" xfId="193" builtinId="8" hidden="1"/>
    <cellStyle name="Hyperlink" xfId="2876" builtinId="8" hidden="1"/>
    <cellStyle name="Hyperlink" xfId="3650" builtinId="8" hidden="1"/>
    <cellStyle name="Hyperlink" xfId="1734" builtinId="8" hidden="1"/>
    <cellStyle name="Hyperlink" xfId="5474" builtinId="8" hidden="1"/>
    <cellStyle name="Hyperlink" xfId="6386" builtinId="8" hidden="1"/>
    <cellStyle name="Hyperlink" xfId="5728" builtinId="8" hidden="1"/>
    <cellStyle name="Hyperlink" xfId="4240" builtinId="8" hidden="1"/>
    <cellStyle name="Hyperlink" xfId="5436" builtinId="8" hidden="1"/>
    <cellStyle name="Hyperlink" xfId="3474" builtinId="8" hidden="1"/>
    <cellStyle name="Hyperlink" xfId="6014" builtinId="8" hidden="1"/>
    <cellStyle name="Hyperlink" xfId="8046" builtinId="8" hidden="1"/>
    <cellStyle name="Hyperlink" xfId="4128" builtinId="8" hidden="1"/>
    <cellStyle name="Hyperlink" xfId="3350" builtinId="8" hidden="1"/>
    <cellStyle name="Hyperlink" xfId="6558" builtinId="8" hidden="1"/>
    <cellStyle name="Hyperlink" xfId="7110" builtinId="8" hidden="1"/>
    <cellStyle name="Hyperlink" xfId="3904" builtinId="8" hidden="1"/>
    <cellStyle name="Hyperlink" xfId="6106" builtinId="8" hidden="1"/>
    <cellStyle name="Hyperlink" xfId="7400" builtinId="8" hidden="1"/>
    <cellStyle name="Hyperlink" xfId="5168" builtinId="8" hidden="1"/>
    <cellStyle name="Hyperlink" xfId="2544" builtinId="8" hidden="1"/>
    <cellStyle name="Hyperlink" xfId="2410" builtinId="8" hidden="1"/>
    <cellStyle name="Hyperlink" xfId="4158" builtinId="8" hidden="1"/>
    <cellStyle name="Hyperlink" xfId="7262" builtinId="8" hidden="1"/>
    <cellStyle name="Hyperlink" xfId="5964" builtinId="8" hidden="1"/>
    <cellStyle name="Hyperlink" xfId="3626" builtinId="8" hidden="1"/>
    <cellStyle name="Hyperlink" xfId="7006" builtinId="8" hidden="1"/>
    <cellStyle name="Hyperlink" xfId="4836" builtinId="8" hidden="1"/>
    <cellStyle name="Hyperlink" xfId="1784" builtinId="8" hidden="1"/>
    <cellStyle name="Hyperlink" xfId="2868" builtinId="8" hidden="1"/>
    <cellStyle name="Hyperlink" xfId="6458" builtinId="8" hidden="1"/>
    <cellStyle name="Hyperlink" xfId="3252" builtinId="8" hidden="1"/>
    <cellStyle name="Hyperlink" xfId="3680" builtinId="8" hidden="1"/>
    <cellStyle name="Hyperlink" xfId="5672" builtinId="8" hidden="1"/>
    <cellStyle name="Hyperlink" xfId="7482" builtinId="8" hidden="1"/>
    <cellStyle name="Hyperlink" xfId="2054" builtinId="8" hidden="1"/>
    <cellStyle name="Hyperlink" xfId="2992" builtinId="8" hidden="1"/>
    <cellStyle name="Hyperlink" xfId="2130" builtinId="8" hidden="1"/>
    <cellStyle name="Hyperlink" xfId="7200" builtinId="8" hidden="1"/>
    <cellStyle name="Hyperlink" xfId="6174" builtinId="8" hidden="1"/>
    <cellStyle name="Hyperlink" xfId="5912" builtinId="8" hidden="1"/>
    <cellStyle name="Hyperlink" xfId="1472" builtinId="8" hidden="1"/>
    <cellStyle name="Hyperlink" xfId="7458" builtinId="8" hidden="1"/>
    <cellStyle name="Hyperlink" xfId="2404" builtinId="8" hidden="1"/>
    <cellStyle name="Hyperlink" xfId="4900" builtinId="8" hidden="1"/>
    <cellStyle name="Hyperlink" xfId="2368" builtinId="8" hidden="1"/>
    <cellStyle name="Hyperlink" xfId="177" builtinId="8" hidden="1"/>
    <cellStyle name="Hyperlink" xfId="694" builtinId="8" hidden="1"/>
    <cellStyle name="Hyperlink" xfId="5960" builtinId="8" hidden="1"/>
    <cellStyle name="Hyperlink" xfId="4634" builtinId="8" hidden="1"/>
    <cellStyle name="Hyperlink" xfId="6626" builtinId="8" hidden="1"/>
    <cellStyle name="Hyperlink" xfId="862" builtinId="8" hidden="1"/>
    <cellStyle name="Hyperlink" xfId="1030" builtinId="8" hidden="1"/>
    <cellStyle name="Hyperlink" xfId="4766" builtinId="8" hidden="1"/>
    <cellStyle name="Hyperlink" xfId="2040" builtinId="8" hidden="1"/>
    <cellStyle name="Hyperlink" xfId="7984" builtinId="8" hidden="1"/>
    <cellStyle name="Hyperlink" xfId="4718" builtinId="8" hidden="1"/>
    <cellStyle name="Hyperlink" xfId="413" builtinId="8" hidden="1"/>
    <cellStyle name="Hyperlink" xfId="6864" builtinId="8" hidden="1"/>
    <cellStyle name="Hyperlink" xfId="3860" builtinId="8" hidden="1"/>
    <cellStyle name="Hyperlink" xfId="1728" builtinId="8" hidden="1"/>
    <cellStyle name="Hyperlink" xfId="5780" builtinId="8" hidden="1"/>
    <cellStyle name="Hyperlink" xfId="4104" builtinId="8" hidden="1"/>
    <cellStyle name="Hyperlink" xfId="3158" builtinId="8" hidden="1"/>
    <cellStyle name="Hyperlink" xfId="2028" builtinId="8" hidden="1"/>
    <cellStyle name="Hyperlink" xfId="6708" builtinId="8" hidden="1"/>
    <cellStyle name="Hyperlink" xfId="6554" builtinId="8" hidden="1"/>
    <cellStyle name="Hyperlink" xfId="7342" builtinId="8" hidden="1"/>
    <cellStyle name="Hyperlink" xfId="754" builtinId="8" hidden="1"/>
    <cellStyle name="Hyperlink" xfId="3534" builtinId="8" hidden="1"/>
    <cellStyle name="Hyperlink" xfId="2780" builtinId="8" hidden="1"/>
    <cellStyle name="Hyperlink" xfId="3444" builtinId="8" hidden="1"/>
    <cellStyle name="Hyperlink" xfId="5594" builtinId="8" hidden="1"/>
    <cellStyle name="Hyperlink" xfId="2418" builtinId="8" hidden="1"/>
    <cellStyle name="Hyperlink" xfId="1372" builtinId="8" hidden="1"/>
    <cellStyle name="Hyperlink" xfId="7212" builtinId="8" hidden="1"/>
    <cellStyle name="Hyperlink" xfId="6744" builtinId="8" hidden="1"/>
    <cellStyle name="Hyperlink" xfId="7208" builtinId="8" hidden="1"/>
    <cellStyle name="Hyperlink" xfId="13" builtinId="8" hidden="1"/>
    <cellStyle name="Hyperlink" xfId="3858" builtinId="8" hidden="1"/>
    <cellStyle name="Hyperlink" xfId="5494" builtinId="8" hidden="1"/>
    <cellStyle name="Hyperlink" xfId="6234" builtinId="8" hidden="1"/>
    <cellStyle name="Hyperlink" xfId="4332" builtinId="8" hidden="1"/>
    <cellStyle name="Hyperlink" xfId="2104" builtinId="8" hidden="1"/>
    <cellStyle name="Hyperlink" xfId="1056" builtinId="8" hidden="1"/>
    <cellStyle name="Hyperlink" xfId="5442" builtinId="8" hidden="1"/>
    <cellStyle name="Hyperlink" xfId="2142" builtinId="8" hidden="1"/>
    <cellStyle name="Hyperlink" xfId="4996" builtinId="8" hidden="1"/>
    <cellStyle name="Hyperlink" xfId="1454" builtinId="8" hidden="1"/>
    <cellStyle name="Hyperlink" xfId="7408" builtinId="8" hidden="1"/>
    <cellStyle name="Hyperlink" xfId="3242" builtinId="8" hidden="1"/>
    <cellStyle name="Hyperlink" xfId="5720" builtinId="8" hidden="1"/>
    <cellStyle name="Hyperlink" xfId="7662" builtinId="8" hidden="1"/>
    <cellStyle name="Hyperlink" xfId="1898" builtinId="8" hidden="1"/>
    <cellStyle name="Hyperlink" xfId="3088" builtinId="8" hidden="1"/>
    <cellStyle name="Hyperlink" xfId="6902" builtinId="8" hidden="1"/>
    <cellStyle name="Hyperlink" xfId="7090" builtinId="8" hidden="1"/>
    <cellStyle name="Hyperlink" xfId="6232" builtinId="8" hidden="1"/>
    <cellStyle name="Hyperlink" xfId="5908" builtinId="8" hidden="1"/>
    <cellStyle name="Hyperlink" xfId="5974" builtinId="8" hidden="1"/>
    <cellStyle name="Hyperlink" xfId="2352" builtinId="8" hidden="1"/>
    <cellStyle name="Hyperlink" xfId="3776" builtinId="8" hidden="1"/>
    <cellStyle name="Hyperlink" xfId="610" builtinId="8" hidden="1"/>
    <cellStyle name="Hyperlink" xfId="5194" builtinId="8" hidden="1"/>
    <cellStyle name="Hyperlink" xfId="6578" builtinId="8" hidden="1"/>
    <cellStyle name="Hyperlink" xfId="139" builtinId="8" hidden="1"/>
    <cellStyle name="Hyperlink" xfId="2132" builtinId="8" hidden="1"/>
    <cellStyle name="Hyperlink" xfId="7310" builtinId="8" hidden="1"/>
    <cellStyle name="Hyperlink" xfId="5134" builtinId="8" hidden="1"/>
    <cellStyle name="Hyperlink" xfId="423" builtinId="8" hidden="1"/>
    <cellStyle name="Hyperlink" xfId="489" builtinId="8" hidden="1"/>
    <cellStyle name="Hyperlink" xfId="7250" builtinId="8" hidden="1"/>
    <cellStyle name="Hyperlink" xfId="5156" builtinId="8" hidden="1"/>
    <cellStyle name="Hyperlink" xfId="2384" builtinId="8" hidden="1"/>
    <cellStyle name="Hyperlink" xfId="403" builtinId="8" hidden="1"/>
    <cellStyle name="Hyperlink" xfId="1072" builtinId="8" hidden="1"/>
    <cellStyle name="Hyperlink" xfId="1220" builtinId="8" hidden="1"/>
    <cellStyle name="Hyperlink" xfId="6976" builtinId="8" hidden="1"/>
    <cellStyle name="Hyperlink" xfId="5800" builtinId="8" hidden="1"/>
    <cellStyle name="Hyperlink" xfId="7824" builtinId="8" hidden="1"/>
    <cellStyle name="Hyperlink" xfId="7590" builtinId="8" hidden="1"/>
    <cellStyle name="Hyperlink" xfId="4852" builtinId="8" hidden="1"/>
    <cellStyle name="Hyperlink" xfId="1736" builtinId="8" hidden="1"/>
    <cellStyle name="Hyperlink" xfId="5982" builtinId="8" hidden="1"/>
    <cellStyle name="Hyperlink" xfId="1788" builtinId="8" hidden="1"/>
    <cellStyle name="Hyperlink" xfId="3384" builtinId="8" hidden="1"/>
    <cellStyle name="Hyperlink" xfId="3304" builtinId="8" hidden="1"/>
    <cellStyle name="Hyperlink" xfId="2376" builtinId="8" hidden="1"/>
    <cellStyle name="Hyperlink" xfId="822" builtinId="8" hidden="1"/>
    <cellStyle name="Hyperlink" xfId="4362" builtinId="8" hidden="1"/>
    <cellStyle name="Hyperlink" xfId="2628" builtinId="8" hidden="1"/>
    <cellStyle name="Hyperlink" xfId="3112" builtinId="8" hidden="1"/>
    <cellStyle name="Hyperlink" xfId="7868" builtinId="8" hidden="1"/>
    <cellStyle name="Hyperlink" xfId="5694" builtinId="8" hidden="1"/>
    <cellStyle name="Hyperlink" xfId="840" builtinId="8" hidden="1"/>
    <cellStyle name="Hyperlink" xfId="1352" builtinId="8" hidden="1"/>
    <cellStyle name="Hyperlink" xfId="5968" builtinId="8" hidden="1"/>
    <cellStyle name="Hyperlink" xfId="3286" builtinId="8" hidden="1"/>
    <cellStyle name="Hyperlink" xfId="4612" builtinId="8" hidden="1"/>
    <cellStyle name="Hyperlink" xfId="2506" builtinId="8" hidden="1"/>
    <cellStyle name="Hyperlink" xfId="6146" builtinId="8" hidden="1"/>
    <cellStyle name="Hyperlink" xfId="7126" builtinId="8" hidden="1"/>
    <cellStyle name="Hyperlink" xfId="1992" builtinId="8" hidden="1"/>
    <cellStyle name="Hyperlink" xfId="6604" builtinId="8" hidden="1"/>
    <cellStyle name="Hyperlink" xfId="3828" builtinId="8" hidden="1"/>
    <cellStyle name="Hyperlink" xfId="2308" builtinId="8" hidden="1"/>
    <cellStyle name="Hyperlink" xfId="7340" builtinId="8" hidden="1"/>
    <cellStyle name="Hyperlink" xfId="6668" builtinId="8" hidden="1"/>
    <cellStyle name="Hyperlink" xfId="968" builtinId="8" hidden="1"/>
    <cellStyle name="Hyperlink" xfId="4154" builtinId="8" hidden="1"/>
    <cellStyle name="Hyperlink" xfId="2146" builtinId="8" hidden="1"/>
    <cellStyle name="Hyperlink" xfId="1330" builtinId="8" hidden="1"/>
    <cellStyle name="Hyperlink" xfId="1950" builtinId="8" hidden="1"/>
    <cellStyle name="Hyperlink" xfId="6442" builtinId="8" hidden="1"/>
    <cellStyle name="Hyperlink" xfId="2666" builtinId="8" hidden="1"/>
    <cellStyle name="Hyperlink" xfId="4884" builtinId="8" hidden="1"/>
    <cellStyle name="Hyperlink" xfId="7960" builtinId="8" hidden="1"/>
    <cellStyle name="Hyperlink" xfId="417" builtinId="8" hidden="1"/>
    <cellStyle name="Hyperlink" xfId="4250" builtinId="8" hidden="1"/>
    <cellStyle name="Hyperlink" xfId="4166" builtinId="8" hidden="1"/>
    <cellStyle name="Hyperlink" xfId="658" builtinId="8" hidden="1"/>
    <cellStyle name="Hyperlink" xfId="1054" builtinId="8" hidden="1"/>
    <cellStyle name="Hyperlink" xfId="6080" builtinId="8" hidden="1"/>
    <cellStyle name="Hyperlink" xfId="4806" builtinId="8" hidden="1"/>
    <cellStyle name="Hyperlink" xfId="2466" builtinId="8" hidden="1"/>
    <cellStyle name="Hyperlink" xfId="6532" builtinId="8" hidden="1"/>
    <cellStyle name="Hyperlink" xfId="2004" builtinId="8" hidden="1"/>
    <cellStyle name="Hyperlink" xfId="5690" builtinId="8" hidden="1"/>
    <cellStyle name="Hyperlink" xfId="7222" builtinId="8" hidden="1"/>
    <cellStyle name="Hyperlink" xfId="6496" builtinId="8" hidden="1"/>
    <cellStyle name="Hyperlink" xfId="6760" builtinId="8" hidden="1"/>
    <cellStyle name="Hyperlink" xfId="2936" builtinId="8" hidden="1"/>
    <cellStyle name="Hyperlink" xfId="7988" builtinId="8" hidden="1"/>
    <cellStyle name="Hyperlink" xfId="1090" builtinId="8" hidden="1"/>
    <cellStyle name="Hyperlink" xfId="4280" builtinId="8" hidden="1"/>
    <cellStyle name="Hyperlink" xfId="3074" builtinId="8" hidden="1"/>
    <cellStyle name="Hyperlink" xfId="255" builtinId="8" hidden="1"/>
    <cellStyle name="Hyperlink" xfId="2432" builtinId="8" hidden="1"/>
    <cellStyle name="Hyperlink" xfId="2302" builtinId="8" hidden="1"/>
    <cellStyle name="Hyperlink" xfId="6990" builtinId="8" hidden="1"/>
    <cellStyle name="Hyperlink" xfId="1846" builtinId="8" hidden="1"/>
    <cellStyle name="Hyperlink" xfId="5394" builtinId="8" hidden="1"/>
    <cellStyle name="Hyperlink" xfId="5886" builtinId="8" hidden="1"/>
    <cellStyle name="Hyperlink" xfId="7204" builtinId="8" hidden="1"/>
    <cellStyle name="Hyperlink" xfId="7386" builtinId="8" hidden="1"/>
    <cellStyle name="Hyperlink" xfId="4112" builtinId="8" hidden="1"/>
    <cellStyle name="Hyperlink" xfId="5252" builtinId="8" hidden="1"/>
    <cellStyle name="Hyperlink" xfId="1506" builtinId="8" hidden="1"/>
    <cellStyle name="Hyperlink" xfId="1184" builtinId="8" hidden="1"/>
    <cellStyle name="Hyperlink" xfId="5164" builtinId="8" hidden="1"/>
    <cellStyle name="Hyperlink" xfId="6354" builtinId="8" hidden="1"/>
    <cellStyle name="Hyperlink" xfId="3660" builtinId="8" hidden="1"/>
    <cellStyle name="Hyperlink" xfId="7540" builtinId="8" hidden="1"/>
    <cellStyle name="Hyperlink" xfId="4248" builtinId="8" hidden="1"/>
    <cellStyle name="Hyperlink" xfId="2602" builtinId="8" hidden="1"/>
    <cellStyle name="Hyperlink" xfId="2580" builtinId="8" hidden="1"/>
    <cellStyle name="Hyperlink" xfId="1518" builtinId="8" hidden="1"/>
    <cellStyle name="Hyperlink" xfId="3476" builtinId="8" hidden="1"/>
    <cellStyle name="Hyperlink" xfId="5662" builtinId="8" hidden="1"/>
    <cellStyle name="Hyperlink" xfId="1260" builtinId="8" hidden="1"/>
    <cellStyle name="Hyperlink" xfId="2270" builtinId="8" hidden="1"/>
    <cellStyle name="Hyperlink" xfId="4894" builtinId="8" hidden="1"/>
    <cellStyle name="Hyperlink" xfId="109" builtinId="8" hidden="1"/>
    <cellStyle name="Hyperlink" xfId="1406" builtinId="8" hidden="1"/>
    <cellStyle name="Hyperlink" xfId="1228" builtinId="8" hidden="1"/>
    <cellStyle name="Hyperlink" xfId="3054" builtinId="8" hidden="1"/>
    <cellStyle name="Hyperlink" xfId="7376" builtinId="8" hidden="1"/>
    <cellStyle name="Hyperlink" xfId="730" builtinId="8" hidden="1"/>
    <cellStyle name="Hyperlink" xfId="5066" builtinId="8" hidden="1"/>
    <cellStyle name="Hyperlink" xfId="5538" builtinId="8" hidden="1"/>
    <cellStyle name="Hyperlink" xfId="4310" builtinId="8" hidden="1"/>
    <cellStyle name="Hyperlink" xfId="2118" builtinId="8" hidden="1"/>
    <cellStyle name="Hyperlink" xfId="7622" builtinId="8" hidden="1"/>
    <cellStyle name="Hyperlink" xfId="5644" builtinId="8" hidden="1"/>
    <cellStyle name="Hyperlink" xfId="3892" builtinId="8" hidden="1"/>
    <cellStyle name="Hyperlink" xfId="3462" builtinId="8" hidden="1"/>
    <cellStyle name="Hyperlink" xfId="6590" builtinId="8" hidden="1"/>
    <cellStyle name="Hyperlink" xfId="6494" builtinId="8" hidden="1"/>
    <cellStyle name="Hyperlink" xfId="4920" builtinId="8" hidden="1"/>
    <cellStyle name="Hyperlink" xfId="1890" builtinId="8" hidden="1"/>
    <cellStyle name="Hyperlink" xfId="3014" builtinId="8" hidden="1"/>
    <cellStyle name="Hyperlink" xfId="161" builtinId="8" hidden="1"/>
    <cellStyle name="Hyperlink" xfId="1928" builtinId="8" hidden="1"/>
    <cellStyle name="Hyperlink" xfId="2840" builtinId="8" hidden="1"/>
    <cellStyle name="Hyperlink" xfId="7650" builtinId="8" hidden="1"/>
    <cellStyle name="Hyperlink" xfId="7058" builtinId="8" hidden="1"/>
    <cellStyle name="Hyperlink" xfId="5856" builtinId="8" hidden="1"/>
    <cellStyle name="Hyperlink" xfId="2286" builtinId="8" hidden="1"/>
    <cellStyle name="Hyperlink" xfId="7492" builtinId="8" hidden="1"/>
    <cellStyle name="Hyperlink" xfId="7526" builtinId="8" hidden="1"/>
    <cellStyle name="Hyperlink" xfId="2758" builtinId="8" hidden="1"/>
    <cellStyle name="Hyperlink" xfId="7388" builtinId="8" hidden="1"/>
    <cellStyle name="Hyperlink" xfId="7096" builtinId="8" hidden="1"/>
    <cellStyle name="Hyperlink" xfId="3780" builtinId="8" hidden="1"/>
    <cellStyle name="Hyperlink" xfId="3646" builtinId="8" hidden="1"/>
    <cellStyle name="Hyperlink" xfId="718" builtinId="8" hidden="1"/>
    <cellStyle name="Hyperlink" xfId="1404" builtinId="8" hidden="1"/>
    <cellStyle name="Hyperlink" xfId="646" builtinId="8" hidden="1"/>
    <cellStyle name="Hyperlink" xfId="1158" builtinId="8" hidden="1"/>
    <cellStyle name="Hyperlink" xfId="535" builtinId="8" hidden="1"/>
    <cellStyle name="Hyperlink" xfId="6796" builtinId="8" hidden="1"/>
    <cellStyle name="Hyperlink" xfId="1820" builtinId="8" hidden="1"/>
    <cellStyle name="Hyperlink" xfId="7012" builtinId="8" hidden="1"/>
    <cellStyle name="Hyperlink" xfId="8138" builtinId="8" hidden="1"/>
    <cellStyle name="Hyperlink" xfId="5834" builtinId="8" hidden="1"/>
    <cellStyle name="Hyperlink" xfId="1854" builtinId="8" hidden="1"/>
    <cellStyle name="Hyperlink" xfId="3688" builtinId="8" hidden="1"/>
    <cellStyle name="Hyperlink" xfId="2330" builtinId="8" hidden="1"/>
    <cellStyle name="Hyperlink" xfId="573" builtinId="8" hidden="1"/>
    <cellStyle name="Hyperlink" xfId="1962" builtinId="8" hidden="1"/>
    <cellStyle name="Hyperlink" xfId="2186" builtinId="8" hidden="1"/>
    <cellStyle name="Hyperlink" xfId="4752" builtinId="8" hidden="1"/>
    <cellStyle name="Hyperlink" xfId="7162" builtinId="8" hidden="1"/>
    <cellStyle name="Hyperlink" xfId="577" builtinId="8" hidden="1"/>
    <cellStyle name="Hyperlink" xfId="6766" builtinId="8" hidden="1"/>
    <cellStyle name="Hyperlink" xfId="4506" builtinId="8" hidden="1"/>
    <cellStyle name="Hyperlink" xfId="4620" builtinId="8" hidden="1"/>
    <cellStyle name="Hyperlink" xfId="1634" builtinId="8" hidden="1"/>
    <cellStyle name="Hyperlink" xfId="1656" builtinId="8" hidden="1"/>
    <cellStyle name="Hyperlink" xfId="5174" builtinId="8" hidden="1"/>
    <cellStyle name="Hyperlink" xfId="6304" builtinId="8" hidden="1"/>
    <cellStyle name="Hyperlink" xfId="3164" builtinId="8" hidden="1"/>
    <cellStyle name="Hyperlink" xfId="6518" builtinId="8" hidden="1"/>
    <cellStyle name="Hyperlink" xfId="5542" builtinId="8" hidden="1"/>
    <cellStyle name="Hyperlink" xfId="5080" builtinId="8" hidden="1"/>
    <cellStyle name="Hyperlink" xfId="187" builtinId="8" hidden="1"/>
    <cellStyle name="Hyperlink" xfId="3478" builtinId="8" hidden="1"/>
    <cellStyle name="Hyperlink" xfId="5910" builtinId="8" hidden="1"/>
    <cellStyle name="Hyperlink" xfId="5896" builtinId="8" hidden="1"/>
    <cellStyle name="Hyperlink" xfId="2392" builtinId="8" hidden="1"/>
    <cellStyle name="Hyperlink" xfId="3324" builtinId="8" hidden="1"/>
    <cellStyle name="Hyperlink" xfId="7618" builtinId="8" hidden="1"/>
    <cellStyle name="Hyperlink" xfId="1000" builtinId="8" hidden="1"/>
    <cellStyle name="Hyperlink" xfId="3044" builtinId="8" hidden="1"/>
    <cellStyle name="Hyperlink" xfId="6786" builtinId="8" hidden="1"/>
    <cellStyle name="Hyperlink" xfId="4420" builtinId="8" hidden="1"/>
    <cellStyle name="Hyperlink" xfId="5038" builtinId="8" hidden="1"/>
    <cellStyle name="Hyperlink" xfId="2386" builtinId="8" hidden="1"/>
    <cellStyle name="Hyperlink" xfId="7452" builtinId="8" hidden="1"/>
    <cellStyle name="Hyperlink" xfId="7718" builtinId="8" hidden="1"/>
    <cellStyle name="Hyperlink" xfId="5350" builtinId="8" hidden="1"/>
    <cellStyle name="Hyperlink" xfId="4656" builtinId="8" hidden="1"/>
    <cellStyle name="Hyperlink" xfId="7912" builtinId="8" hidden="1"/>
    <cellStyle name="Hyperlink" xfId="7710" builtinId="8" hidden="1"/>
    <cellStyle name="Hyperlink" xfId="537" builtinId="8" hidden="1"/>
    <cellStyle name="Hyperlink" xfId="5124" builtinId="8" hidden="1"/>
    <cellStyle name="Hyperlink" xfId="8054" builtinId="8" hidden="1"/>
    <cellStyle name="Hyperlink" xfId="6356" builtinId="8" hidden="1"/>
    <cellStyle name="Hyperlink" xfId="3986" builtinId="8" hidden="1"/>
    <cellStyle name="Hyperlink" xfId="7910" builtinId="8" hidden="1"/>
    <cellStyle name="Hyperlink" xfId="5548" builtinId="8" hidden="1"/>
    <cellStyle name="Hyperlink" xfId="1680" builtinId="8" hidden="1"/>
    <cellStyle name="Hyperlink" xfId="3798" builtinId="8" hidden="1"/>
    <cellStyle name="Hyperlink" xfId="2982" builtinId="8" hidden="1"/>
    <cellStyle name="Hyperlink" xfId="2880" builtinId="8" hidden="1"/>
    <cellStyle name="Hyperlink" xfId="2254" builtinId="8" hidden="1"/>
    <cellStyle name="Hyperlink" xfId="7758" builtinId="8" hidden="1"/>
    <cellStyle name="Hyperlink" xfId="7396" builtinId="8" hidden="1"/>
    <cellStyle name="Hyperlink" xfId="992" builtinId="8" hidden="1"/>
    <cellStyle name="Hyperlink" xfId="3124" builtinId="8" hidden="1"/>
    <cellStyle name="Hyperlink" xfId="4268" builtinId="8" hidden="1"/>
    <cellStyle name="Hyperlink" xfId="3262" builtinId="8" hidden="1"/>
    <cellStyle name="Hyperlink" xfId="3970" builtinId="8" hidden="1"/>
    <cellStyle name="Hyperlink" xfId="6412" builtinId="8" hidden="1"/>
    <cellStyle name="Hyperlink" xfId="359" builtinId="8" hidden="1"/>
    <cellStyle name="Hyperlink" xfId="3994" builtinId="8" hidden="1"/>
    <cellStyle name="Hyperlink" xfId="7952" builtinId="8" hidden="1"/>
    <cellStyle name="Hyperlink" xfId="2956" builtinId="8" hidden="1"/>
    <cellStyle name="Hyperlink" xfId="1524" builtinId="8" hidden="1"/>
    <cellStyle name="Hyperlink" xfId="996" builtinId="8" hidden="1"/>
    <cellStyle name="Hyperlink" xfId="4090" builtinId="8" hidden="1"/>
    <cellStyle name="Hyperlink" xfId="1438" builtinId="8" hidden="1"/>
    <cellStyle name="Hyperlink" xfId="6110" builtinId="8" hidden="1"/>
    <cellStyle name="Hyperlink" xfId="6548" builtinId="8" hidden="1"/>
    <cellStyle name="Hyperlink" xfId="2672" builtinId="8" hidden="1"/>
    <cellStyle name="Hyperlink" xfId="3600" builtinId="8" hidden="1"/>
    <cellStyle name="Hyperlink" xfId="4858" builtinId="8" hidden="1"/>
    <cellStyle name="Hyperlink" xfId="3870" builtinId="8" hidden="1"/>
    <cellStyle name="Hyperlink" xfId="2620" builtinId="8" hidden="1"/>
    <cellStyle name="Hyperlink" xfId="5212" builtinId="8" hidden="1"/>
    <cellStyle name="Hyperlink" xfId="2534" builtinId="8" hidden="1"/>
    <cellStyle name="Hyperlink" xfId="3808" builtinId="8" hidden="1"/>
    <cellStyle name="Hyperlink" xfId="5142" builtinId="8" hidden="1"/>
    <cellStyle name="Hyperlink" xfId="3516" builtinId="8" hidden="1"/>
    <cellStyle name="Hyperlink" xfId="6024" builtinId="8" hidden="1"/>
    <cellStyle name="Hyperlink" xfId="4682" builtinId="8" hidden="1"/>
    <cellStyle name="Hyperlink" xfId="6718" builtinId="8" hidden="1"/>
    <cellStyle name="Hyperlink" xfId="3402" builtinId="8" hidden="1"/>
    <cellStyle name="Hyperlink" xfId="7270" builtinId="8" hidden="1"/>
    <cellStyle name="Hyperlink" xfId="5906" builtinId="8" hidden="1"/>
    <cellStyle name="Hyperlink" xfId="7198" builtinId="8" hidden="1"/>
    <cellStyle name="Hyperlink" xfId="708" builtinId="8" hidden="1"/>
    <cellStyle name="Hyperlink" xfId="89" builtinId="8" hidden="1"/>
    <cellStyle name="Hyperlink" xfId="6612" builtinId="8" hidden="1"/>
    <cellStyle name="Hyperlink" xfId="39" builtinId="8" hidden="1"/>
    <cellStyle name="Hyperlink" xfId="1610" builtinId="8" hidden="1"/>
    <cellStyle name="Hyperlink" xfId="2362" builtinId="8" hidden="1"/>
    <cellStyle name="Hyperlink" xfId="1362" builtinId="8" hidden="1"/>
    <cellStyle name="Hyperlink" xfId="3422" builtinId="8" hidden="1"/>
    <cellStyle name="Hyperlink" xfId="477" builtinId="8" hidden="1"/>
    <cellStyle name="Hyperlink" xfId="3120" builtinId="8" hidden="1"/>
    <cellStyle name="Hyperlink" xfId="5534" builtinId="8" hidden="1"/>
    <cellStyle name="Hyperlink" xfId="7956" builtinId="8" hidden="1"/>
    <cellStyle name="Hyperlink" xfId="2944" builtinId="8" hidden="1"/>
    <cellStyle name="Hyperlink" xfId="5146" builtinId="8" hidden="1"/>
    <cellStyle name="Hyperlink" xfId="1500" builtinId="8" hidden="1"/>
    <cellStyle name="Hyperlink" xfId="2616" builtinId="8" hidden="1"/>
    <cellStyle name="Hyperlink" xfId="1750" builtinId="8" hidden="1"/>
    <cellStyle name="Hyperlink" xfId="1540" builtinId="8" hidden="1"/>
    <cellStyle name="Hyperlink" xfId="6810" builtinId="8" hidden="1"/>
    <cellStyle name="Hyperlink" xfId="1774" builtinId="8" hidden="1"/>
    <cellStyle name="Hyperlink" xfId="3374" builtinId="8" hidden="1"/>
    <cellStyle name="Hyperlink" xfId="6534" builtinId="8" hidden="1"/>
    <cellStyle name="Hyperlink" xfId="674" builtinId="8" hidden="1"/>
    <cellStyle name="Hyperlink" xfId="6672" builtinId="8" hidden="1"/>
    <cellStyle name="Hyperlink" xfId="4878" builtinId="8" hidden="1"/>
    <cellStyle name="Hyperlink" xfId="1428" builtinId="8" hidden="1"/>
    <cellStyle name="Hyperlink" xfId="6690" builtinId="8" hidden="1"/>
    <cellStyle name="Hyperlink" xfId="4354" builtinId="8" hidden="1"/>
    <cellStyle name="Hyperlink" xfId="8148" builtinId="8" hidden="1"/>
    <cellStyle name="Hyperlink" xfId="4134" builtinId="8" hidden="1"/>
    <cellStyle name="Hyperlink" xfId="7044" builtinId="8" hidden="1"/>
    <cellStyle name="Hyperlink" xfId="283" builtinId="8" hidden="1"/>
    <cellStyle name="Hyperlink" xfId="1268" builtinId="8" hidden="1"/>
    <cellStyle name="Hyperlink" xfId="1210" builtinId="8" hidden="1"/>
    <cellStyle name="Hyperlink" xfId="1116" builtinId="8" hidden="1"/>
    <cellStyle name="Hyperlink" xfId="2574" builtinId="8" hidden="1"/>
    <cellStyle name="Hyperlink" xfId="1112" builtinId="8" hidden="1"/>
    <cellStyle name="Hyperlink" xfId="4886" builtinId="8" hidden="1"/>
    <cellStyle name="Hyperlink" xfId="7330" builtinId="8" hidden="1"/>
    <cellStyle name="Hyperlink" xfId="5178" builtinId="8" hidden="1"/>
    <cellStyle name="Hyperlink" xfId="1696" builtinId="8" hidden="1"/>
    <cellStyle name="Hyperlink" xfId="155" builtinId="8" hidden="1"/>
    <cellStyle name="Hyperlink" xfId="6666" builtinId="8" hidden="1"/>
    <cellStyle name="Hyperlink" xfId="6050" builtinId="8" hidden="1"/>
    <cellStyle name="Hyperlink" xfId="3894" builtinId="8" hidden="1"/>
    <cellStyle name="Hyperlink" xfId="3068" builtinId="8" hidden="1"/>
    <cellStyle name="Hyperlink" xfId="6100" builtinId="8" hidden="1"/>
    <cellStyle name="Hyperlink" xfId="5828" builtinId="8" hidden="1"/>
    <cellStyle name="Hyperlink" xfId="1940" builtinId="8" hidden="1"/>
    <cellStyle name="Hyperlink" xfId="6272" builtinId="8" hidden="1"/>
    <cellStyle name="Hyperlink" xfId="5244" builtinId="8" hidden="1"/>
    <cellStyle name="Hyperlink" xfId="696" builtinId="8" hidden="1"/>
    <cellStyle name="Hyperlink" xfId="1332" builtinId="8" hidden="1"/>
    <cellStyle name="Hyperlink" xfId="2686" builtinId="8" hidden="1"/>
    <cellStyle name="Hyperlink" xfId="3172" builtinId="8" hidden="1"/>
    <cellStyle name="Hyperlink" xfId="6770" builtinId="8" hidden="1"/>
    <cellStyle name="Hyperlink" xfId="3700" builtinId="8" hidden="1"/>
    <cellStyle name="Hyperlink" xfId="2826" builtinId="8" hidden="1"/>
    <cellStyle name="Hyperlink" xfId="1548" builtinId="8" hidden="1"/>
    <cellStyle name="Hyperlink" xfId="2560" builtinId="8" hidden="1"/>
    <cellStyle name="Hyperlink" xfId="4788" builtinId="8" hidden="1"/>
    <cellStyle name="Hyperlink" xfId="5940" builtinId="8" hidden="1"/>
    <cellStyle name="Hyperlink" xfId="2814" builtinId="8" hidden="1"/>
    <cellStyle name="Hyperlink" xfId="7740" builtinId="8" hidden="1"/>
    <cellStyle name="Hyperlink" xfId="1870" builtinId="8" hidden="1"/>
    <cellStyle name="Hyperlink" xfId="6038" builtinId="8" hidden="1"/>
    <cellStyle name="Hyperlink" xfId="1320" builtinId="8" hidden="1"/>
    <cellStyle name="Hyperlink" xfId="4692" builtinId="8" hidden="1"/>
    <cellStyle name="Hyperlink" xfId="8168" builtinId="8" hidden="1"/>
    <cellStyle name="Hyperlink" xfId="1386" builtinId="8" hidden="1"/>
    <cellStyle name="Hyperlink" xfId="5858" builtinId="8" hidden="1"/>
    <cellStyle name="Hyperlink" xfId="2354" builtinId="8" hidden="1"/>
    <cellStyle name="Hyperlink" xfId="3744" builtinId="8" hidden="1"/>
    <cellStyle name="Hyperlink" xfId="2496" builtinId="8" hidden="1"/>
    <cellStyle name="Hyperlink" xfId="6322" builtinId="8" hidden="1"/>
    <cellStyle name="Hyperlink" xfId="6662" builtinId="8" hidden="1"/>
    <cellStyle name="Hyperlink" xfId="4746" builtinId="8" hidden="1"/>
    <cellStyle name="Hyperlink" xfId="6822" builtinId="8" hidden="1"/>
    <cellStyle name="Hyperlink" xfId="1786" builtinId="8" hidden="1"/>
    <cellStyle name="Hyperlink" xfId="2522" builtinId="8" hidden="1"/>
    <cellStyle name="Hyperlink" xfId="3092" builtinId="8" hidden="1"/>
    <cellStyle name="Hyperlink" xfId="3962" builtinId="8" hidden="1"/>
    <cellStyle name="Hyperlink" xfId="3998" builtinId="8" hidden="1"/>
    <cellStyle name="Hyperlink" xfId="4060" builtinId="8" hidden="1"/>
    <cellStyle name="Hyperlink" xfId="6408" builtinId="8" hidden="1"/>
    <cellStyle name="Hyperlink" xfId="3556" builtinId="8" hidden="1"/>
    <cellStyle name="Hyperlink" xfId="3730" builtinId="8" hidden="1"/>
    <cellStyle name="Hyperlink" xfId="7936" builtinId="8" hidden="1"/>
    <cellStyle name="Hyperlink" xfId="1570" builtinId="8" hidden="1"/>
    <cellStyle name="Hyperlink" xfId="6850" builtinId="8" hidden="1"/>
    <cellStyle name="Hyperlink" xfId="922" builtinId="8" hidden="1"/>
    <cellStyle name="Hyperlink" xfId="125" builtinId="8" hidden="1"/>
    <cellStyle name="Hyperlink" xfId="3762" builtinId="8" hidden="1"/>
    <cellStyle name="Hyperlink" xfId="1208" builtinId="8" hidden="1"/>
    <cellStyle name="Hyperlink" xfId="1376" builtinId="8" hidden="1"/>
    <cellStyle name="Hyperlink" xfId="4774" builtinId="8" hidden="1"/>
    <cellStyle name="Hyperlink" xfId="8010" builtinId="8" hidden="1"/>
    <cellStyle name="Hyperlink" xfId="7768" builtinId="8" hidden="1"/>
    <cellStyle name="Hyperlink" xfId="1082" builtinId="8" hidden="1"/>
    <cellStyle name="Hyperlink" xfId="7800" builtinId="8" hidden="1"/>
    <cellStyle name="Hyperlink" xfId="6946" builtinId="8" hidden="1"/>
    <cellStyle name="Hyperlink" xfId="45" builtinId="8" hidden="1"/>
    <cellStyle name="Hyperlink" xfId="7450" builtinId="8" hidden="1"/>
    <cellStyle name="Hyperlink" xfId="962" builtinId="8" hidden="1"/>
    <cellStyle name="Hyperlink" xfId="6172" builtinId="8" hidden="1"/>
    <cellStyle name="Hyperlink" xfId="8028" builtinId="8" hidden="1"/>
    <cellStyle name="Hyperlink" xfId="1546" builtinId="8" hidden="1"/>
    <cellStyle name="Hyperlink" xfId="8012" builtinId="8" hidden="1"/>
    <cellStyle name="Hyperlink" xfId="87" builtinId="8" hidden="1"/>
    <cellStyle name="Hyperlink" xfId="5636" builtinId="8" hidden="1"/>
    <cellStyle name="Hyperlink" xfId="4044" builtinId="8" hidden="1"/>
    <cellStyle name="Hyperlink" xfId="5376" builtinId="8" hidden="1"/>
    <cellStyle name="Hyperlink" xfId="6108" builtinId="8" hidden="1"/>
    <cellStyle name="Hyperlink" xfId="1038" builtinId="8" hidden="1"/>
    <cellStyle name="Hyperlink" xfId="2282" builtinId="8" hidden="1"/>
    <cellStyle name="Hyperlink" xfId="3530" builtinId="8" hidden="1"/>
    <cellStyle name="Hyperlink" xfId="8156" builtinId="8" hidden="1"/>
    <cellStyle name="Hyperlink" xfId="2412" builtinId="8" hidden="1"/>
    <cellStyle name="Hyperlink" xfId="3668" builtinId="8" hidden="1"/>
    <cellStyle name="Hyperlink" xfId="21" builtinId="8" hidden="1"/>
    <cellStyle name="Hyperlink" xfId="7840" builtinId="8" hidden="1"/>
    <cellStyle name="Hyperlink" xfId="4412" builtinId="8" hidden="1"/>
    <cellStyle name="Hyperlink" xfId="105" builtinId="8" hidden="1"/>
    <cellStyle name="Hyperlink" xfId="303" builtinId="8" hidden="1"/>
    <cellStyle name="Hyperlink" xfId="5192" builtinId="8" hidden="1"/>
    <cellStyle name="Hyperlink" xfId="7194" builtinId="8" hidden="1"/>
    <cellStyle name="Hyperlink" xfId="3354" builtinId="8" hidden="1"/>
    <cellStyle name="Hyperlink" xfId="3452" builtinId="8" hidden="1"/>
    <cellStyle name="Hyperlink" xfId="2510" builtinId="8" hidden="1"/>
    <cellStyle name="Hyperlink" xfId="2358" builtinId="8" hidden="1"/>
    <cellStyle name="Hyperlink" xfId="2378" builtinId="8" hidden="1"/>
    <cellStyle name="Hyperlink" xfId="2980" builtinId="8" hidden="1"/>
    <cellStyle name="Hyperlink" xfId="5854" builtinId="8" hidden="1"/>
    <cellStyle name="Hyperlink" xfId="337" builtinId="8" hidden="1"/>
    <cellStyle name="Hyperlink" xfId="4520" builtinId="8" hidden="1"/>
    <cellStyle name="Hyperlink" xfId="5496" builtinId="8" hidden="1"/>
    <cellStyle name="Hyperlink" xfId="7744" builtinId="8" hidden="1"/>
    <cellStyle name="Hyperlink" xfId="7138" builtinId="8" hidden="1"/>
    <cellStyle name="Hyperlink" xfId="1988" builtinId="8" hidden="1"/>
    <cellStyle name="Hyperlink" xfId="7122" builtinId="8" hidden="1"/>
    <cellStyle name="Hyperlink" xfId="4646" builtinId="8" hidden="1"/>
    <cellStyle name="Hyperlink" xfId="6818" builtinId="8" hidden="1"/>
    <cellStyle name="Hyperlink" xfId="6350" builtinId="8" hidden="1"/>
    <cellStyle name="Hyperlink" xfId="7536" builtinId="8" hidden="1"/>
    <cellStyle name="Hyperlink" xfId="6538" builtinId="8" hidden="1"/>
    <cellStyle name="Hyperlink" xfId="910" builtinId="8" hidden="1"/>
    <cellStyle name="Hyperlink" xfId="7812" builtinId="8" hidden="1"/>
    <cellStyle name="Hyperlink" xfId="5412" builtinId="8" hidden="1"/>
    <cellStyle name="Hyperlink" xfId="383" builtinId="8" hidden="1"/>
    <cellStyle name="Hyperlink" xfId="6600" builtinId="8" hidden="1"/>
    <cellStyle name="Hyperlink" xfId="5254" builtinId="8" hidden="1"/>
    <cellStyle name="Hyperlink" xfId="4498" builtinId="8" hidden="1"/>
    <cellStyle name="Hyperlink" xfId="7478" builtinId="8" hidden="1"/>
    <cellStyle name="Hyperlink" xfId="5280" builtinId="8" hidden="1"/>
    <cellStyle name="Hyperlink" xfId="7106" builtinId="8" hidden="1"/>
    <cellStyle name="Hyperlink" xfId="5328" builtinId="8" hidden="1"/>
    <cellStyle name="Hyperlink" xfId="4896" builtinId="8" hidden="1"/>
    <cellStyle name="Hyperlink" xfId="1990" builtinId="8" hidden="1"/>
    <cellStyle name="Hyperlink" xfId="1918" builtinId="8" hidden="1"/>
    <cellStyle name="Hyperlink" xfId="6314" builtinId="8" hidden="1"/>
    <cellStyle name="Hyperlink" xfId="594" builtinId="8" hidden="1"/>
    <cellStyle name="Hyperlink" xfId="4576" builtinId="8" hidden="1"/>
    <cellStyle name="Hyperlink" xfId="2632" builtinId="8" hidden="1"/>
    <cellStyle name="Hyperlink" xfId="433" builtinId="8" hidden="1"/>
    <cellStyle name="Hyperlink" xfId="6838" builtinId="8" hidden="1"/>
    <cellStyle name="Hyperlink" xfId="579" builtinId="8" hidden="1"/>
    <cellStyle name="Hyperlink" xfId="3078" builtinId="8" hidden="1"/>
    <cellStyle name="Hyperlink" xfId="2788" builtinId="8" hidden="1"/>
    <cellStyle name="Hyperlink" xfId="3912" builtinId="8" hidden="1"/>
    <cellStyle name="Hyperlink" xfId="3290" builtinId="8" hidden="1"/>
    <cellStyle name="Hyperlink" xfId="5634" builtinId="8" hidden="1"/>
    <cellStyle name="Hyperlink" xfId="111" builtinId="8" hidden="1"/>
    <cellStyle name="Hyperlink" xfId="6970" builtinId="8" hidden="1"/>
    <cellStyle name="Hyperlink" xfId="2572" builtinId="8" hidden="1"/>
    <cellStyle name="Hyperlink" xfId="876" builtinId="8" hidden="1"/>
    <cellStyle name="Hyperlink" xfId="3770" builtinId="8" hidden="1"/>
    <cellStyle name="Hyperlink" xfId="245" builtinId="8" hidden="1"/>
    <cellStyle name="Hyperlink" xfId="1804" builtinId="8" hidden="1"/>
    <cellStyle name="Hyperlink" xfId="1444" builtinId="8" hidden="1"/>
    <cellStyle name="Hyperlink" xfId="7674" builtinId="8" hidden="1"/>
    <cellStyle name="Hyperlink" xfId="1270" builtinId="8" hidden="1"/>
    <cellStyle name="Hyperlink" xfId="71" builtinId="8" hidden="1"/>
    <cellStyle name="Hyperlink" xfId="513" builtinId="8" hidden="1"/>
    <cellStyle name="Hyperlink" xfId="7040" builtinId="8" hidden="1"/>
    <cellStyle name="Hyperlink" xfId="2006" builtinId="8" hidden="1"/>
    <cellStyle name="Hyperlink" xfId="1882" builtinId="8" hidden="1"/>
    <cellStyle name="Hyperlink" xfId="2134" builtinId="8" hidden="1"/>
    <cellStyle name="Hyperlink" xfId="1176" builtinId="8" hidden="1"/>
    <cellStyle name="Hyperlink" xfId="5290" builtinId="8" hidden="1"/>
    <cellStyle name="Hyperlink" xfId="4068" builtinId="8" hidden="1"/>
    <cellStyle name="Hyperlink" xfId="7268" builtinId="8" hidden="1"/>
    <cellStyle name="Hyperlink" xfId="6684" builtinId="8" hidden="1"/>
    <cellStyle name="Hyperlink" xfId="1716" builtinId="8" hidden="1"/>
    <cellStyle name="Hyperlink" xfId="6164" builtinId="8" hidden="1"/>
    <cellStyle name="Hyperlink" xfId="2640" builtinId="8" hidden="1"/>
    <cellStyle name="Hyperlink" xfId="4906" builtinId="8" hidden="1"/>
    <cellStyle name="Hyperlink" xfId="551" builtinId="8" hidden="1"/>
    <cellStyle name="Hyperlink" xfId="7736" builtinId="8" hidden="1"/>
    <cellStyle name="Hyperlink" xfId="6346" builtinId="8" hidden="1"/>
    <cellStyle name="Hyperlink" xfId="4610" builtinId="8" hidden="1"/>
    <cellStyle name="Hyperlink" xfId="265" builtinId="8" hidden="1"/>
    <cellStyle name="Hyperlink" xfId="6682" builtinId="8" hidden="1"/>
    <cellStyle name="Hyperlink" xfId="1420" builtinId="8" hidden="1"/>
    <cellStyle name="Hyperlink" xfId="6512" builtinId="8" hidden="1"/>
    <cellStyle name="Hyperlink" xfId="7210" builtinId="8" hidden="1"/>
    <cellStyle name="Hyperlink" xfId="3232" builtinId="8" hidden="1"/>
    <cellStyle name="Hyperlink" xfId="6000" builtinId="8" hidden="1"/>
    <cellStyle name="Hyperlink" xfId="4402" builtinId="8" hidden="1"/>
    <cellStyle name="Hyperlink" xfId="495" builtinId="8" hidden="1"/>
    <cellStyle name="Hyperlink" xfId="3778" builtinId="8" hidden="1"/>
    <cellStyle name="Hyperlink" xfId="3826" builtinId="8" hidden="1"/>
    <cellStyle name="Hyperlink" xfId="5282" builtinId="8" hidden="1"/>
    <cellStyle name="Hyperlink" xfId="2798" builtinId="8" hidden="1"/>
    <cellStyle name="Hyperlink" xfId="4182" builtinId="8" hidden="1"/>
    <cellStyle name="Hyperlink" xfId="307" builtinId="8" hidden="1"/>
    <cellStyle name="Hyperlink" xfId="6398" builtinId="8" hidden="1"/>
    <cellStyle name="Hyperlink" xfId="786" builtinId="8" hidden="1"/>
    <cellStyle name="Hyperlink" xfId="1618" builtinId="8" hidden="1"/>
    <cellStyle name="Hyperlink" xfId="2372" builtinId="8" hidden="1"/>
    <cellStyle name="Hyperlink" xfId="6856" builtinId="8" hidden="1"/>
    <cellStyle name="Hyperlink" xfId="7838" builtinId="8" hidden="1"/>
    <cellStyle name="Hyperlink" xfId="2792" builtinId="8" hidden="1"/>
    <cellStyle name="Hyperlink" xfId="5454" builtinId="8" hidden="1"/>
    <cellStyle name="Hyperlink" xfId="3056" builtinId="8" hidden="1"/>
    <cellStyle name="Hyperlink" xfId="8058" builtinId="8" hidden="1"/>
    <cellStyle name="Hyperlink" xfId="6328" builtinId="8" hidden="1"/>
    <cellStyle name="Hyperlink" xfId="3394" builtinId="8" hidden="1"/>
    <cellStyle name="Hyperlink" xfId="2120" builtinId="8" hidden="1"/>
    <cellStyle name="Hyperlink" xfId="4882" builtinId="8" hidden="1"/>
    <cellStyle name="Hyperlink" xfId="2878" builtinId="8" hidden="1"/>
    <cellStyle name="Hyperlink" xfId="391" builtinId="8" hidden="1"/>
    <cellStyle name="Hyperlink" xfId="2540" builtinId="8" hidden="1"/>
    <cellStyle name="Hyperlink" xfId="1290" builtinId="8" hidden="1"/>
    <cellStyle name="Hyperlink" xfId="3086" builtinId="8" hidden="1"/>
    <cellStyle name="Hyperlink" xfId="1152" builtinId="8" hidden="1"/>
    <cellStyle name="Hyperlink" xfId="7476" builtinId="8" hidden="1"/>
    <cellStyle name="Hyperlink" xfId="2642" builtinId="8" hidden="1"/>
    <cellStyle name="Hyperlink" xfId="4734" builtinId="8" hidden="1"/>
    <cellStyle name="Hyperlink" xfId="7" builtinId="8" hidden="1"/>
    <cellStyle name="Hyperlink" xfId="4442" builtinId="8" hidden="1"/>
    <cellStyle name="Hyperlink" xfId="1612" builtinId="8" hidden="1"/>
    <cellStyle name="Hyperlink" xfId="3774" builtinId="8" hidden="1"/>
    <cellStyle name="Hyperlink" xfId="7484" builtinId="8" hidden="1"/>
    <cellStyle name="Hyperlink" xfId="3544" builtinId="8" hidden="1"/>
    <cellStyle name="Hyperlink" xfId="6582" builtinId="8" hidden="1"/>
    <cellStyle name="Hyperlink" xfId="5746" builtinId="8" hidden="1"/>
    <cellStyle name="Hyperlink" xfId="5002" builtinId="8" hidden="1"/>
    <cellStyle name="Hyperlink" xfId="4398" builtinId="8" hidden="1"/>
    <cellStyle name="Hyperlink" xfId="6326" builtinId="8" hidden="1"/>
    <cellStyle name="Hyperlink" xfId="5374" builtinId="8" hidden="1"/>
    <cellStyle name="Hyperlink" xfId="7928" builtinId="8" hidden="1"/>
    <cellStyle name="Hyperlink" xfId="3570" builtinId="8" hidden="1"/>
    <cellStyle name="Hyperlink" xfId="7564" builtinId="8" hidden="1"/>
    <cellStyle name="Hyperlink" xfId="8030" builtinId="8" hidden="1"/>
    <cellStyle name="Hyperlink" xfId="2830" builtinId="8" hidden="1"/>
    <cellStyle name="Hyperlink" xfId="2744" builtinId="8" hidden="1"/>
    <cellStyle name="Hyperlink" xfId="6132" builtinId="8" hidden="1"/>
    <cellStyle name="Hyperlink" xfId="6454" builtinId="8" hidden="1"/>
    <cellStyle name="Hyperlink" xfId="5044" builtinId="8" hidden="1"/>
    <cellStyle name="Hyperlink" xfId="7446" builtinId="8" hidden="1"/>
    <cellStyle name="Hyperlink" xfId="4922" builtinId="8" hidden="1"/>
    <cellStyle name="Hyperlink" xfId="2222" builtinId="8" hidden="1"/>
    <cellStyle name="Hyperlink" xfId="1560" builtinId="8" hidden="1"/>
    <cellStyle name="Hyperlink" xfId="1842" builtinId="8" hidden="1"/>
    <cellStyle name="Hyperlink" xfId="7542" builtinId="8" hidden="1"/>
    <cellStyle name="Hyperlink" xfId="4456" builtinId="8" hidden="1"/>
    <cellStyle name="Hyperlink" xfId="4416" builtinId="8" hidden="1"/>
    <cellStyle name="Hyperlink" xfId="1876" builtinId="8" hidden="1"/>
    <cellStyle name="Hyperlink" xfId="6886" builtinId="8" hidden="1"/>
    <cellStyle name="Hyperlink" xfId="2060" builtinId="8" hidden="1"/>
    <cellStyle name="Hyperlink" xfId="4012" builtinId="8" hidden="1"/>
    <cellStyle name="Hyperlink" xfId="2156" builtinId="8" hidden="1"/>
    <cellStyle name="Hyperlink" xfId="8014" builtinId="8" hidden="1"/>
    <cellStyle name="Hyperlink" xfId="533" builtinId="8" hidden="1"/>
    <cellStyle name="Hyperlink" xfId="3316" builtinId="8" hidden="1"/>
    <cellStyle name="Hyperlink" xfId="6226" builtinId="8" hidden="1"/>
    <cellStyle name="Hyperlink" xfId="7586" builtinId="8" hidden="1"/>
    <cellStyle name="Hyperlink" xfId="1470" builtinId="8" hidden="1"/>
    <cellStyle name="Hyperlink" xfId="1798" builtinId="8" hidden="1"/>
    <cellStyle name="Hyperlink" xfId="7894" builtinId="8" hidden="1"/>
    <cellStyle name="Hyperlink" xfId="5424" builtinId="8" hidden="1"/>
    <cellStyle name="Hyperlink" xfId="5820" builtinId="8" hidden="1"/>
    <cellStyle name="Hyperlink" xfId="2474" builtinId="8" hidden="1"/>
    <cellStyle name="Hyperlink" xfId="3900" builtinId="8" hidden="1"/>
    <cellStyle name="Hyperlink" xfId="8160" builtinId="8" hidden="1"/>
    <cellStyle name="Hyperlink" xfId="5318" builtinId="8" hidden="1"/>
    <cellStyle name="Hyperlink" xfId="6434" builtinId="8" hidden="1"/>
    <cellStyle name="Hyperlink" xfId="2734" builtinId="8" hidden="1"/>
    <cellStyle name="Hyperlink" xfId="618" builtinId="8" hidden="1"/>
    <cellStyle name="Hyperlink" xfId="4422" builtinId="8" hidden="1"/>
    <cellStyle name="Hyperlink" xfId="1142" builtinId="8" hidden="1"/>
    <cellStyle name="Hyperlink" xfId="7118" builtinId="8" hidden="1"/>
    <cellStyle name="Hyperlink" xfId="3308" builtinId="8" hidden="1"/>
    <cellStyle name="Hyperlink" xfId="3258" builtinId="8" hidden="1"/>
    <cellStyle name="Hyperlink" xfId="3618" builtinId="8" hidden="1"/>
    <cellStyle name="Hyperlink" xfId="4150" builtinId="8" hidden="1"/>
    <cellStyle name="Hyperlink" xfId="2428" builtinId="8" hidden="1"/>
    <cellStyle name="Hyperlink" xfId="5032" builtinId="8" hidden="1"/>
    <cellStyle name="Hyperlink" xfId="2450" builtinId="8" hidden="1"/>
    <cellStyle name="Hyperlink" xfId="7148" builtinId="8" hidden="1"/>
    <cellStyle name="Hyperlink" xfId="2762" builtinId="8" hidden="1"/>
    <cellStyle name="Hyperlink" xfId="4596" builtinId="8" hidden="1"/>
    <cellStyle name="Hyperlink" xfId="2668" builtinId="8" hidden="1"/>
    <cellStyle name="Hyperlink" xfId="5710" builtinId="8" hidden="1"/>
    <cellStyle name="Hyperlink" xfId="3210" builtinId="8" hidden="1"/>
    <cellStyle name="Hyperlink" xfId="5550" builtinId="8" hidden="1"/>
    <cellStyle name="Hyperlink" xfId="2306" builtinId="8" hidden="1"/>
    <cellStyle name="Hyperlink" xfId="2320" builtinId="8" hidden="1"/>
    <cellStyle name="Hyperlink" xfId="5986" builtinId="8" hidden="1"/>
    <cellStyle name="Hyperlink" xfId="1934" builtinId="8" hidden="1"/>
    <cellStyle name="Hyperlink" xfId="49" builtinId="8" hidden="1"/>
    <cellStyle name="Hyperlink" xfId="6228" builtinId="8" hidden="1"/>
    <cellStyle name="Hyperlink" xfId="7906" builtinId="8" hidden="1"/>
    <cellStyle name="Hyperlink" xfId="6470" builtinId="8" hidden="1"/>
    <cellStyle name="Hyperlink" xfId="4502" builtinId="8" hidden="1"/>
    <cellStyle name="Hyperlink" xfId="1904" builtinId="8" hidden="1"/>
    <cellStyle name="Hyperlink" xfId="670" builtinId="8" hidden="1"/>
    <cellStyle name="Hyperlink" xfId="4784" builtinId="8" hidden="1"/>
    <cellStyle name="Hyperlink" xfId="201" builtinId="8" hidden="1"/>
    <cellStyle name="Hyperlink" xfId="2800" builtinId="8" hidden="1"/>
    <cellStyle name="Hyperlink" xfId="1130" builtinId="8" hidden="1"/>
    <cellStyle name="Hyperlink" xfId="726" builtinId="8" hidden="1"/>
    <cellStyle name="Hyperlink" xfId="5648" builtinId="8" hidden="1"/>
    <cellStyle name="Hyperlink" xfId="5158" builtinId="8" hidden="1"/>
    <cellStyle name="Hyperlink" xfId="5196" builtinId="8" hidden="1"/>
    <cellStyle name="Hyperlink" xfId="4914" builtinId="8" hidden="1"/>
    <cellStyle name="Hyperlink" xfId="1336" builtinId="8" hidden="1"/>
    <cellStyle name="Hyperlink" xfId="834" builtinId="8" hidden="1"/>
    <cellStyle name="Hyperlink" xfId="1488" builtinId="8" hidden="1"/>
    <cellStyle name="Hyperlink" xfId="2336" builtinId="8" hidden="1"/>
    <cellStyle name="Hyperlink" xfId="7962" builtinId="8" hidden="1"/>
    <cellStyle name="Hyperlink" xfId="8088" builtinId="8" hidden="1"/>
    <cellStyle name="Hyperlink" xfId="4532" builtinId="8" hidden="1"/>
    <cellStyle name="Hyperlink" xfId="3500" builtinId="8" hidden="1"/>
    <cellStyle name="Hyperlink" xfId="1942" builtinId="8" hidden="1"/>
    <cellStyle name="Hyperlink" xfId="7748" builtinId="8" hidden="1"/>
    <cellStyle name="Hyperlink" xfId="7348" builtinId="8" hidden="1"/>
    <cellStyle name="Hyperlink" xfId="1326" builtinId="8" hidden="1"/>
    <cellStyle name="Hyperlink" xfId="7364" builtinId="8" hidden="1"/>
    <cellStyle name="Hyperlink" xfId="858" builtinId="8" hidden="1"/>
    <cellStyle name="Hyperlink" xfId="3504" builtinId="8" hidden="1"/>
    <cellStyle name="Hyperlink" xfId="7432" builtinId="8" hidden="1"/>
    <cellStyle name="Hyperlink" xfId="2178" builtinId="8" hidden="1"/>
    <cellStyle name="Hyperlink" xfId="1300" builtinId="8" hidden="1"/>
    <cellStyle name="Hyperlink" xfId="2988" builtinId="8" hidden="1"/>
    <cellStyle name="Hyperlink" xfId="7086" builtinId="8" hidden="1"/>
    <cellStyle name="Hyperlink" xfId="7276" builtinId="8" hidden="1"/>
    <cellStyle name="Hyperlink" xfId="1550" builtinId="8" hidden="1"/>
    <cellStyle name="Hyperlink" xfId="7232" builtinId="8" hidden="1"/>
    <cellStyle name="Hyperlink" xfId="5966" builtinId="8" hidden="1"/>
    <cellStyle name="Hyperlink" xfId="1868" builtinId="8" hidden="1"/>
    <cellStyle name="Hyperlink" xfId="5664" builtinId="8" hidden="1"/>
    <cellStyle name="Hyperlink" xfId="5382" builtinId="8" hidden="1"/>
    <cellStyle name="Hyperlink" xfId="7852" builtinId="8" hidden="1"/>
    <cellStyle name="Hyperlink" xfId="5292" builtinId="8" hidden="1"/>
    <cellStyle name="Hyperlink" xfId="4336" builtinId="8" hidden="1"/>
    <cellStyle name="Hyperlink" xfId="1288" builtinId="8" hidden="1"/>
    <cellStyle name="Hyperlink" xfId="4092" builtinId="8" hidden="1"/>
    <cellStyle name="Hyperlink" xfId="2290" builtinId="8" hidden="1"/>
    <cellStyle name="Hyperlink" xfId="2128" builtinId="8" hidden="1"/>
    <cellStyle name="Hyperlink" xfId="7918" builtinId="8" hidden="1"/>
    <cellStyle name="Hyperlink" xfId="6898" builtinId="8" hidden="1"/>
    <cellStyle name="Hyperlink" xfId="1036" builtinId="8" hidden="1"/>
    <cellStyle name="Hyperlink" xfId="7934" builtinId="8" hidden="1"/>
    <cellStyle name="Hyperlink" xfId="2218" builtinId="8" hidden="1"/>
    <cellStyle name="Hyperlink" xfId="2950" builtinId="8" hidden="1"/>
    <cellStyle name="Hyperlink" xfId="2382" builtinId="8" hidden="1"/>
    <cellStyle name="Hyperlink" xfId="215" builtinId="8" hidden="1"/>
    <cellStyle name="Hyperlink" xfId="7830" builtinId="8" hidden="1"/>
    <cellStyle name="Hyperlink" xfId="4344" builtinId="8" hidden="1"/>
    <cellStyle name="Hyperlink" xfId="137" builtinId="8" hidden="1"/>
    <cellStyle name="Hyperlink" xfId="5792" builtinId="8" hidden="1"/>
    <cellStyle name="Hyperlink" xfId="147" builtinId="8" hidden="1"/>
    <cellStyle name="Hyperlink" xfId="5450" builtinId="8" hidden="1"/>
    <cellStyle name="Hyperlink" xfId="966" builtinId="8" hidden="1"/>
    <cellStyle name="Hyperlink" xfId="3676" builtinId="8" hidden="1"/>
    <cellStyle name="Hyperlink" xfId="3184" builtinId="8" hidden="1"/>
    <cellStyle name="Hyperlink" xfId="3588" builtinId="8" hidden="1"/>
    <cellStyle name="Hyperlink" xfId="4462" builtinId="8" hidden="1"/>
    <cellStyle name="Hyperlink" xfId="3584" builtinId="8" hidden="1"/>
    <cellStyle name="Hyperlink" xfId="507" builtinId="8" hidden="1"/>
    <cellStyle name="Hyperlink" xfId="5990" builtinId="8" hidden="1"/>
    <cellStyle name="Hyperlink" xfId="133" builtinId="8" hidden="1"/>
    <cellStyle name="Hyperlink" xfId="6562" builtinId="8" hidden="1"/>
    <cellStyle name="Hyperlink" xfId="7292" builtinId="8" hidden="1"/>
    <cellStyle name="Hyperlink" xfId="1384" builtinId="8" hidden="1"/>
    <cellStyle name="Hyperlink" xfId="4958" builtinId="8" hidden="1"/>
    <cellStyle name="Hyperlink" xfId="4396" builtinId="8" hidden="1"/>
    <cellStyle name="Hyperlink" xfId="1544" builtinId="8" hidden="1"/>
    <cellStyle name="Hyperlink" xfId="3178" builtinId="8" hidden="1"/>
    <cellStyle name="Hyperlink" xfId="4792" builtinId="8" hidden="1"/>
    <cellStyle name="Hyperlink" xfId="5372" builtinId="8" hidden="1"/>
    <cellStyle name="Hyperlink" xfId="1834" builtinId="8" hidden="1"/>
    <cellStyle name="Hyperlink" xfId="2250" builtinId="8" hidden="1"/>
    <cellStyle name="Hyperlink" xfId="2914" builtinId="8" hidden="1"/>
    <cellStyle name="Hyperlink" xfId="1630" builtinId="8" hidden="1"/>
    <cellStyle name="Hyperlink" xfId="1076" builtinId="8" hidden="1"/>
    <cellStyle name="Hyperlink" xfId="4616" builtinId="8" hidden="1"/>
    <cellStyle name="Hyperlink" xfId="2100" builtinId="8" hidden="1"/>
    <cellStyle name="Hyperlink" xfId="1648" builtinId="8" hidden="1"/>
    <cellStyle name="Hyperlink" xfId="5104" builtinId="8" hidden="1"/>
    <cellStyle name="Hyperlink" xfId="6436" builtinId="8" hidden="1"/>
    <cellStyle name="Hyperlink" xfId="4510" builtinId="8" hidden="1"/>
    <cellStyle name="Hyperlink" xfId="6824" builtinId="8" hidden="1"/>
    <cellStyle name="Hyperlink" xfId="131" builtinId="8" hidden="1"/>
    <cellStyle name="Hyperlink" xfId="5706" builtinId="8" hidden="1"/>
    <cellStyle name="Hyperlink" xfId="2406" builtinId="8" hidden="1"/>
    <cellStyle name="Hyperlink" xfId="2888" builtinId="8" hidden="1"/>
    <cellStyle name="Hyperlink" xfId="1948" builtinId="8" hidden="1"/>
    <cellStyle name="Hyperlink" xfId="7366" builtinId="8" hidden="1"/>
    <cellStyle name="Hyperlink" xfId="6816" builtinId="8" hidden="1"/>
    <cellStyle name="Hyperlink" xfId="7178" builtinId="8" hidden="1"/>
    <cellStyle name="Hyperlink" xfId="848" builtinId="8" hidden="1"/>
    <cellStyle name="Hyperlink" xfId="2264" builtinId="8" hidden="1"/>
    <cellStyle name="Hyperlink" xfId="4286" builtinId="8" hidden="1"/>
    <cellStyle name="Hyperlink" xfId="4024" builtinId="8" hidden="1"/>
    <cellStyle name="Hyperlink" xfId="7628" builtinId="8" hidden="1"/>
    <cellStyle name="Hyperlink" xfId="5724" builtinId="8" hidden="1"/>
    <cellStyle name="Hyperlink" xfId="890" builtinId="8" hidden="1"/>
    <cellStyle name="Hyperlink" xfId="3564" builtinId="8" hidden="1"/>
    <cellStyle name="Hyperlink" xfId="772" builtinId="8" hidden="1"/>
    <cellStyle name="Hyperlink" xfId="291" builtinId="8" hidden="1"/>
    <cellStyle name="Hyperlink" xfId="575" builtinId="8" hidden="1"/>
    <cellStyle name="Hyperlink" xfId="3480" builtinId="8" hidden="1"/>
    <cellStyle name="Hyperlink" xfId="2248" builtinId="8" hidden="1"/>
    <cellStyle name="Hyperlink" xfId="1026" builtinId="8" hidden="1"/>
    <cellStyle name="Hyperlink" xfId="3996" builtinId="8" hidden="1"/>
    <cellStyle name="Hyperlink" xfId="1770" builtinId="8" hidden="1"/>
    <cellStyle name="Hyperlink" xfId="6120" builtinId="8" hidden="1"/>
    <cellStyle name="Hyperlink" xfId="1382" builtinId="8" hidden="1"/>
    <cellStyle name="Hyperlink" xfId="4526" builtinId="8" hidden="1"/>
    <cellStyle name="Hyperlink" xfId="970" builtinId="8" hidden="1"/>
    <cellStyle name="Hyperlink" xfId="1840" builtinId="8" hidden="1"/>
    <cellStyle name="Hyperlink" xfId="4056" builtinId="8" hidden="1"/>
    <cellStyle name="Hyperlink" xfId="794" builtinId="8" hidden="1"/>
    <cellStyle name="Hyperlink" xfId="4100" builtinId="8" hidden="1"/>
    <cellStyle name="Hyperlink" xfId="4206" builtinId="8" hidden="1"/>
    <cellStyle name="Hyperlink" xfId="6930" builtinId="8" hidden="1"/>
    <cellStyle name="Hyperlink" xfId="1880" builtinId="8" hidden="1"/>
    <cellStyle name="Hyperlink" xfId="4476" builtinId="8" hidden="1"/>
    <cellStyle name="Hyperlink" xfId="2794" builtinId="8" hidden="1"/>
    <cellStyle name="Hyperlink" xfId="4780" builtinId="8" hidden="1"/>
    <cellStyle name="Hyperlink" xfId="6868" builtinId="8" hidden="1"/>
    <cellStyle name="Hyperlink" xfId="5558" builtinId="8" hidden="1"/>
    <cellStyle name="Hyperlink" xfId="6198" builtinId="8" hidden="1"/>
    <cellStyle name="Hyperlink" xfId="3116" builtinId="8" hidden="1"/>
    <cellStyle name="Hyperlink" xfId="5306" builtinId="8" hidden="1"/>
    <cellStyle name="Hyperlink" xfId="5640" builtinId="8" hidden="1"/>
    <cellStyle name="Hyperlink" xfId="6758" builtinId="8" hidden="1"/>
    <cellStyle name="Hyperlink" xfId="624" builtinId="8" hidden="1"/>
    <cellStyle name="Hyperlink" xfId="61" builtinId="8" hidden="1"/>
    <cellStyle name="Hyperlink" xfId="5082" builtinId="8" hidden="1"/>
    <cellStyle name="Hyperlink" xfId="3748" builtinId="8" hidden="1"/>
    <cellStyle name="Hyperlink" xfId="6040" builtinId="8" hidden="1"/>
    <cellStyle name="Hyperlink" xfId="5544" builtinId="8" hidden="1"/>
    <cellStyle name="Hyperlink" xfId="590" builtinId="8" hidden="1"/>
    <cellStyle name="Hyperlink" xfId="381" builtinId="8" hidden="1"/>
    <cellStyle name="Hyperlink" xfId="6088" builtinId="8" hidden="1"/>
    <cellStyle name="Hyperlink" xfId="5804" builtinId="8" hidden="1"/>
    <cellStyle name="Hyperlink" xfId="6736" builtinId="8" hidden="1"/>
    <cellStyle name="Hyperlink" xfId="3222" builtinId="8" hidden="1"/>
    <cellStyle name="Hyperlink" xfId="2960" builtinId="8" hidden="1"/>
    <cellStyle name="Hyperlink" xfId="3786" builtinId="8" hidden="1"/>
    <cellStyle name="Hyperlink" xfId="229" builtinId="8" hidden="1"/>
    <cellStyle name="Hyperlink" xfId="8032" builtinId="8" hidden="1"/>
    <cellStyle name="Hyperlink" xfId="4768" builtinId="8" hidden="1"/>
    <cellStyle name="Hyperlink" xfId="6290" builtinId="8" hidden="1"/>
    <cellStyle name="Hyperlink" xfId="4014" builtinId="8" hidden="1"/>
    <cellStyle name="Hyperlink" xfId="305" builtinId="8" hidden="1"/>
    <cellStyle name="Hyperlink" xfId="3420" builtinId="8" hidden="1"/>
    <cellStyle name="Hyperlink" xfId="7206" builtinId="8" hidden="1"/>
    <cellStyle name="Hyperlink" xfId="4116" builtinId="8" hidden="1"/>
    <cellStyle name="Hyperlink" xfId="3168" builtinId="8" hidden="1"/>
    <cellStyle name="Hyperlink" xfId="2066" builtinId="8" hidden="1"/>
    <cellStyle name="Hyperlink" xfId="3842" builtinId="8" hidden="1"/>
    <cellStyle name="Hyperlink" xfId="343" builtinId="8" hidden="1"/>
    <cellStyle name="Hyperlink" xfId="2550" builtinId="8" hidden="1"/>
    <cellStyle name="Hyperlink" xfId="2634" builtinId="8" hidden="1"/>
    <cellStyle name="Hyperlink" xfId="3630" builtinId="8" hidden="1"/>
    <cellStyle name="Hyperlink" xfId="6064" builtinId="8" hidden="1"/>
    <cellStyle name="Hyperlink" xfId="1274" builtinId="8" hidden="1"/>
    <cellStyle name="Hyperlink" xfId="3142" builtinId="8" hidden="1"/>
    <cellStyle name="Hyperlink" xfId="2966" builtinId="8" hidden="1"/>
    <cellStyle name="Hyperlink" xfId="5812" builtinId="8" hidden="1"/>
    <cellStyle name="Hyperlink" xfId="4146" builtinId="8" hidden="1"/>
    <cellStyle name="Hyperlink" xfId="6756" builtinId="8" hidden="1"/>
    <cellStyle name="Hyperlink" xfId="5618" builtinId="8" hidden="1"/>
    <cellStyle name="Hyperlink" xfId="2166" builtinId="8" hidden="1"/>
    <cellStyle name="Hyperlink" xfId="47" builtinId="8" hidden="1"/>
    <cellStyle name="Hyperlink" xfId="439" builtinId="8" hidden="1"/>
    <cellStyle name="Hyperlink" xfId="6530" builtinId="8" hidden="1"/>
    <cellStyle name="Hyperlink" xfId="7004" builtinId="8" hidden="1"/>
    <cellStyle name="Hyperlink" xfId="3830" builtinId="8" hidden="1"/>
    <cellStyle name="Hyperlink" xfId="7246" builtinId="8" hidden="1"/>
    <cellStyle name="Hyperlink" xfId="8176" builtinId="8" hidden="1"/>
    <cellStyle name="Hyperlink" xfId="4144" builtinId="8" hidden="1"/>
    <cellStyle name="Hyperlink" xfId="6790" builtinId="8" hidden="1"/>
    <cellStyle name="Hyperlink" xfId="3356" builtinId="8" hidden="1"/>
    <cellStyle name="Hyperlink" xfId="3080" builtinId="8" hidden="1"/>
    <cellStyle name="Hyperlink" xfId="5356" builtinId="8" hidden="1"/>
    <cellStyle name="Hyperlink" xfId="5172" builtinId="8" hidden="1"/>
    <cellStyle name="Hyperlink" xfId="8016" builtinId="8" hidden="1"/>
    <cellStyle name="Hyperlink" xfId="918" builtinId="8" hidden="1"/>
    <cellStyle name="Hyperlink" xfId="7846" builtinId="8" hidden="1"/>
    <cellStyle name="Hyperlink" xfId="2624" builtinId="8" hidden="1"/>
    <cellStyle name="Hyperlink" xfId="5796" builtinId="8" hidden="1"/>
    <cellStyle name="Hyperlink" xfId="3754" builtinId="8" hidden="1"/>
    <cellStyle name="Hyperlink" xfId="2900" builtinId="8" hidden="1"/>
    <cellStyle name="Hyperlink" xfId="4232" builtinId="8" hidden="1"/>
    <cellStyle name="Hyperlink" xfId="1126" builtinId="8" hidden="1"/>
    <cellStyle name="Hyperlink" xfId="2968" builtinId="8" hidden="1"/>
    <cellStyle name="Hyperlink" xfId="4072" builtinId="8" hidden="1"/>
    <cellStyle name="Hyperlink" xfId="5508" builtinId="8" hidden="1"/>
    <cellStyle name="Hyperlink" xfId="2292" builtinId="8" hidden="1"/>
    <cellStyle name="Hyperlink" xfId="1124" builtinId="8" hidden="1"/>
    <cellStyle name="Hyperlink" xfId="85" builtinId="8" hidden="1"/>
    <cellStyle name="Hyperlink" xfId="5874" builtinId="8" hidden="1"/>
    <cellStyle name="Hyperlink" xfId="5478" builtinId="8" hidden="1"/>
    <cellStyle name="Hyperlink" xfId="6742" builtinId="8" hidden="1"/>
    <cellStyle name="Hyperlink" xfId="844" builtinId="8" hidden="1"/>
    <cellStyle name="Hyperlink" xfId="7066" builtinId="8" hidden="1"/>
    <cellStyle name="Hyperlink" xfId="1110" builtinId="8" hidden="1"/>
    <cellStyle name="Hyperlink" xfId="3034" builtinId="8" hidden="1"/>
    <cellStyle name="Hyperlink" xfId="1378" builtinId="8" hidden="1"/>
    <cellStyle name="Hyperlink" xfId="1582" builtinId="8" hidden="1"/>
    <cellStyle name="Hyperlink" xfId="571" builtinId="8" hidden="1"/>
    <cellStyle name="Hyperlink" xfId="5822" builtinId="8" hidden="1"/>
    <cellStyle name="Hyperlink" xfId="4684" builtinId="8" hidden="1"/>
    <cellStyle name="Hyperlink" xfId="4622" builtinId="8" hidden="1"/>
    <cellStyle name="Hyperlink" xfId="5490" builtinId="8" hidden="1"/>
    <cellStyle name="Hyperlink" xfId="4394" builtinId="8" hidden="1"/>
    <cellStyle name="Hyperlink" xfId="257" builtinId="8" hidden="1"/>
    <cellStyle name="Hyperlink" xfId="1776" builtinId="8" hidden="1"/>
    <cellStyle name="Hyperlink" xfId="2648" builtinId="8" hidden="1"/>
    <cellStyle name="Hyperlink" xfId="892" builtinId="8" hidden="1"/>
    <cellStyle name="Hyperlink" xfId="1906" builtinId="8" hidden="1"/>
    <cellStyle name="Hyperlink" xfId="652" builtinId="8" hidden="1"/>
    <cellStyle name="Hyperlink" xfId="4632" builtinId="8" hidden="1"/>
    <cellStyle name="Hyperlink" xfId="824" builtinId="8" hidden="1"/>
    <cellStyle name="Hyperlink" xfId="6152" builtinId="8" hidden="1"/>
    <cellStyle name="Hyperlink" xfId="4484" builtinId="8" hidden="1"/>
    <cellStyle name="Hyperlink" xfId="1796" builtinId="8" hidden="1"/>
    <cellStyle name="Hyperlink" xfId="998" builtinId="8" hidden="1"/>
    <cellStyle name="Hyperlink" xfId="3028" builtinId="8" hidden="1"/>
    <cellStyle name="Hyperlink" xfId="3238" builtinId="8" hidden="1"/>
    <cellStyle name="Hyperlink" xfId="3606" builtinId="8" hidden="1"/>
    <cellStyle name="Hyperlink" xfId="387" builtinId="8" hidden="1"/>
    <cellStyle name="Hyperlink" xfId="1908" builtinId="8" hidden="1"/>
    <cellStyle name="Hyperlink" xfId="7100" builtinId="8" hidden="1"/>
    <cellStyle name="Hyperlink" xfId="7472" builtinId="8" hidden="1"/>
    <cellStyle name="Hyperlink" xfId="2842" builtinId="8" hidden="1"/>
    <cellStyle name="Hyperlink" xfId="1188" builtinId="8" hidden="1"/>
    <cellStyle name="Hyperlink" xfId="8193" builtinId="8" hidden="1"/>
    <cellStyle name="Hyperlink" xfId="2984" builtinId="8" hidden="1"/>
    <cellStyle name="Hyperlink" xfId="6338" builtinId="8" hidden="1"/>
    <cellStyle name="Hyperlink" xfId="7712" builtinId="8" hidden="1"/>
    <cellStyle name="Hyperlink" xfId="2748" builtinId="8" hidden="1"/>
    <cellStyle name="Hyperlink" xfId="6520" builtinId="8" hidden="1"/>
    <cellStyle name="Hyperlink" xfId="4040" builtinId="8" hidden="1"/>
    <cellStyle name="Hyperlink" xfId="1360" builtinId="8" hidden="1"/>
    <cellStyle name="Hyperlink" xfId="832" builtinId="8" hidden="1"/>
    <cellStyle name="Hyperlink" xfId="5546" builtinId="8" hidden="1"/>
    <cellStyle name="Hyperlink" xfId="2484" builtinId="8" hidden="1"/>
    <cellStyle name="Hyperlink" xfId="3274" builtinId="8" hidden="1"/>
    <cellStyle name="Hyperlink" xfId="8178" builtinId="8" hidden="1"/>
    <cellStyle name="Hyperlink" xfId="3598" builtinId="8" hidden="1"/>
    <cellStyle name="Hyperlink" xfId="6298" builtinId="8" hidden="1"/>
    <cellStyle name="Hyperlink" xfId="5976" builtinId="8" hidden="1"/>
    <cellStyle name="Hyperlink" xfId="1554" builtinId="8" hidden="1"/>
    <cellStyle name="Hyperlink" xfId="2110" builtinId="8" hidden="1"/>
    <cellStyle name="Hyperlink" xfId="3390" builtinId="8" hidden="1"/>
    <cellStyle name="Hyperlink" xfId="864" builtinId="8" hidden="1"/>
    <cellStyle name="Hyperlink" xfId="934" builtinId="8" hidden="1"/>
    <cellStyle name="Hyperlink" xfId="1678" builtinId="8" hidden="1"/>
    <cellStyle name="Hyperlink" xfId="2508" builtinId="8" hidden="1"/>
    <cellStyle name="Hyperlink" xfId="5078" builtinId="8" hidden="1"/>
    <cellStyle name="Hyperlink" xfId="1150" builtinId="8" hidden="1"/>
    <cellStyle name="Hyperlink" xfId="5054" builtinId="8" hidden="1"/>
    <cellStyle name="Hyperlink" xfId="7020" builtinId="8" hidden="1"/>
    <cellStyle name="Hyperlink" xfId="2664" builtinId="8" hidden="1"/>
    <cellStyle name="Hyperlink" xfId="4376" builtinId="8" hidden="1"/>
    <cellStyle name="Hyperlink" xfId="1968" builtinId="8" hidden="1"/>
    <cellStyle name="Hyperlink" xfId="1164" builtinId="8" hidden="1"/>
    <cellStyle name="Hyperlink" xfId="4686" builtinId="8" hidden="1"/>
    <cellStyle name="Hyperlink" xfId="451" builtinId="8" hidden="1"/>
    <cellStyle name="Hyperlink" xfId="6308" builtinId="8" hidden="1"/>
    <cellStyle name="Hyperlink" xfId="6124" builtinId="8" hidden="1"/>
    <cellStyle name="Hyperlink" xfId="1536" builtinId="8" hidden="1"/>
    <cellStyle name="Hyperlink" xfId="5438" builtinId="8" hidden="1"/>
    <cellStyle name="Hyperlink" xfId="2078" builtinId="8" hidden="1"/>
    <cellStyle name="Hyperlink" xfId="4524" builtinId="8" hidden="1"/>
    <cellStyle name="Hyperlink" xfId="2630" builtinId="8" hidden="1"/>
    <cellStyle name="Hyperlink" xfId="3532" builtinId="8" hidden="1"/>
    <cellStyle name="Hyperlink" xfId="5154" builtinId="8" hidden="1"/>
    <cellStyle name="Hyperlink" xfId="4540" builtinId="8" hidden="1"/>
    <cellStyle name="Hyperlink" xfId="4504" builtinId="8" hidden="1"/>
    <cellStyle name="Hyperlink" xfId="3938" builtinId="8" hidden="1"/>
    <cellStyle name="Hyperlink" xfId="788" builtinId="8" hidden="1"/>
    <cellStyle name="Hyperlink" xfId="3882" builtinId="8" hidden="1"/>
    <cellStyle name="Hyperlink" xfId="4140" builtinId="8" hidden="1"/>
    <cellStyle name="Hyperlink" xfId="3482" builtinId="8" hidden="1"/>
    <cellStyle name="Hyperlink" xfId="1838" builtinId="8" hidden="1"/>
    <cellStyle name="Hyperlink" xfId="7692" builtinId="8" hidden="1"/>
    <cellStyle name="Hyperlink" xfId="5520" builtinId="8" hidden="1"/>
    <cellStyle name="Hyperlink" xfId="7076" builtinId="8" hidden="1"/>
    <cellStyle name="Hyperlink" xfId="3838" builtinId="8" hidden="1"/>
    <cellStyle name="Hyperlink" xfId="75" builtinId="8" hidden="1"/>
    <cellStyle name="Hyperlink" xfId="1160" builtinId="8" hidden="1"/>
    <cellStyle name="Hyperlink" xfId="6952" builtinId="8" hidden="1"/>
    <cellStyle name="Hyperlink" xfId="1704" builtinId="8" hidden="1"/>
    <cellStyle name="Hyperlink" xfId="2246" builtinId="8" hidden="1"/>
    <cellStyle name="Hyperlink" xfId="5736" builtinId="8" hidden="1"/>
    <cellStyle name="Hyperlink" xfId="1520" builtinId="8" hidden="1"/>
    <cellStyle name="Hyperlink" xfId="8114" builtinId="8" hidden="1"/>
    <cellStyle name="Hyperlink" xfId="2304" builtinId="8" hidden="1"/>
    <cellStyle name="Hyperlink" xfId="3640" builtinId="8" hidden="1"/>
    <cellStyle name="Hyperlink" xfId="3106" builtinId="8" hidden="1"/>
    <cellStyle name="Hyperlink" xfId="2316" builtinId="8" hidden="1"/>
    <cellStyle name="Hyperlink" xfId="5942" builtinId="8" hidden="1"/>
    <cellStyle name="Hyperlink" xfId="6994" builtinId="8" hidden="1"/>
    <cellStyle name="Hyperlink" xfId="4028" builtinId="8" hidden="1"/>
    <cellStyle name="Hyperlink" xfId="2812" builtinId="8" hidden="1"/>
    <cellStyle name="Hyperlink" xfId="8094" builtinId="8" hidden="1"/>
    <cellStyle name="Hyperlink" xfId="2512" builtinId="8" hidden="1"/>
    <cellStyle name="Hyperlink" xfId="217" builtinId="8" hidden="1"/>
    <cellStyle name="Hyperlink" xfId="421" builtinId="8" hidden="1"/>
    <cellStyle name="Hyperlink" xfId="3400" builtinId="8" hidden="1"/>
    <cellStyle name="Hyperlink" xfId="7384" builtinId="8" hidden="1"/>
    <cellStyle name="Hyperlink" xfId="1098" builtinId="8" hidden="1"/>
    <cellStyle name="Hyperlink" xfId="3428" builtinId="8" hidden="1"/>
    <cellStyle name="Hyperlink" xfId="1860" builtinId="8" hidden="1"/>
    <cellStyle name="Hyperlink" xfId="3346" builtinId="8" hidden="1"/>
    <cellStyle name="Hyperlink" xfId="3208" builtinId="8" hidden="1"/>
    <cellStyle name="Hyperlink" xfId="7908" builtinId="8" hidden="1"/>
    <cellStyle name="Hyperlink" xfId="1778" builtinId="8" hidden="1"/>
    <cellStyle name="Hyperlink" xfId="4638" builtinId="8" hidden="1"/>
    <cellStyle name="Hyperlink" xfId="6608" builtinId="8" hidden="1"/>
    <cellStyle name="Hyperlink" xfId="5562" builtinId="8" hidden="1"/>
    <cellStyle name="Hyperlink" xfId="3486" builtinId="8" hidden="1"/>
    <cellStyle name="Hyperlink" xfId="2442" builtinId="8" hidden="1"/>
    <cellStyle name="Hyperlink" xfId="4316" builtinId="8" hidden="1"/>
    <cellStyle name="Hyperlink" xfId="7512" builtinId="8" hidden="1"/>
    <cellStyle name="Hyperlink" xfId="4614" builtinId="8" hidden="1"/>
    <cellStyle name="Hyperlink" xfId="1688" builtinId="8" hidden="1"/>
    <cellStyle name="Hyperlink" xfId="8174" builtinId="8" hidden="1"/>
    <cellStyle name="Hyperlink" xfId="1240" builtinId="8" hidden="1"/>
    <cellStyle name="Hyperlink" xfId="6238" builtinId="8" hidden="1"/>
    <cellStyle name="Hyperlink" xfId="6658" builtinId="8" hidden="1"/>
    <cellStyle name="Hyperlink" xfId="6888" builtinId="8" hidden="1"/>
    <cellStyle name="Hyperlink" xfId="185" builtinId="8" hidden="1"/>
    <cellStyle name="Hyperlink" xfId="4050" builtinId="8" hidden="1"/>
    <cellStyle name="Hyperlink" xfId="5928" builtinId="8" hidden="1"/>
    <cellStyle name="Hyperlink" xfId="4828" builtinId="8" hidden="1"/>
    <cellStyle name="Hyperlink" xfId="6230" builtinId="8" hidden="1"/>
    <cellStyle name="Hyperlink" xfId="3218" builtinId="8" hidden="1"/>
    <cellStyle name="Hyperlink" xfId="1440" builtinId="8" hidden="1"/>
    <cellStyle name="Hyperlink" xfId="173" builtinId="8" hidden="1"/>
    <cellStyle name="Hyperlink" xfId="7720" builtinId="8" hidden="1"/>
    <cellStyle name="Hyperlink" xfId="7218" builtinId="8" hidden="1"/>
    <cellStyle name="Hyperlink" xfId="4120" builtinId="8" hidden="1"/>
    <cellStyle name="Hyperlink" xfId="902" builtinId="8" hidden="1"/>
    <cellStyle name="Hyperlink" xfId="6720" builtinId="8" hidden="1"/>
    <cellStyle name="Hyperlink" xfId="3692" builtinId="8" hidden="1"/>
    <cellStyle name="Hyperlink" xfId="437" builtinId="8" hidden="1"/>
    <cellStyle name="Hyperlink" xfId="1756" builtinId="8" hidden="1"/>
    <cellStyle name="Hyperlink" xfId="7680" builtinId="8" hidden="1"/>
    <cellStyle name="Hyperlink" xfId="7258" builtinId="8" hidden="1"/>
    <cellStyle name="Hyperlink" xfId="3720" builtinId="8" hidden="1"/>
    <cellStyle name="Hyperlink" xfId="2906" builtinId="8" hidden="1"/>
    <cellStyle name="Hyperlink" xfId="6572" builtinId="8" hidden="1"/>
    <cellStyle name="Hyperlink" xfId="7108" builtinId="8" hidden="1"/>
    <cellStyle name="Hyperlink" xfId="7378" builtinId="8" hidden="1"/>
    <cellStyle name="Hyperlink" xfId="3746" builtinId="8" hidden="1"/>
    <cellStyle name="Hyperlink" xfId="6074" builtinId="8" hidden="1"/>
    <cellStyle name="Hyperlink" xfId="4850" builtinId="8" hidden="1"/>
    <cellStyle name="Hyperlink" xfId="2708" builtinId="8" hidden="1"/>
    <cellStyle name="Hyperlink" xfId="7568" builtinId="8" hidden="1"/>
    <cellStyle name="Hyperlink" xfId="5362" builtinId="8" hidden="1"/>
    <cellStyle name="Hyperlink" xfId="4624" builtinId="8" hidden="1"/>
    <cellStyle name="Hyperlink" xfId="3878" builtinId="8" hidden="1"/>
    <cellStyle name="Hyperlink" xfId="6392" builtinId="8" hidden="1"/>
    <cellStyle name="Hyperlink" xfId="838" builtinId="8" hidden="1"/>
    <cellStyle name="Hyperlink" xfId="2460" builtinId="8" hidden="1"/>
    <cellStyle name="Hyperlink" xfId="3406" builtinId="8" hidden="1"/>
    <cellStyle name="Hyperlink" xfId="2210" builtinId="8" hidden="1"/>
    <cellStyle name="Hyperlink" xfId="3928" builtinId="8" hidden="1"/>
    <cellStyle name="Hyperlink" xfId="2756" builtinId="8" hidden="1"/>
    <cellStyle name="Hyperlink" xfId="4494" builtinId="8" hidden="1"/>
    <cellStyle name="Hyperlink" xfId="3" builtinId="8" hidden="1"/>
    <cellStyle name="Hyperlink" xfId="6678" builtinId="8" hidden="1"/>
    <cellStyle name="Hyperlink" xfId="626" builtinId="8" hidden="1"/>
    <cellStyle name="Hyperlink" xfId="8152" builtinId="8" hidden="1"/>
    <cellStyle name="Hyperlink" xfId="7048" builtinId="8" hidden="1"/>
    <cellStyle name="Hyperlink" xfId="2080" builtinId="8" hidden="1"/>
    <cellStyle name="Hyperlink" xfId="6170" builtinId="8" hidden="1"/>
    <cellStyle name="Hyperlink" xfId="6058" builtinId="8" hidden="1"/>
    <cellStyle name="Hyperlink" xfId="3976" builtinId="8" hidden="1"/>
    <cellStyle name="Hyperlink" xfId="5048" builtinId="8" hidden="1"/>
    <cellStyle name="Hyperlink" xfId="702" builtinId="8" hidden="1"/>
    <cellStyle name="Hyperlink" xfId="7306" builtinId="8" hidden="1"/>
    <cellStyle name="Hyperlink" xfId="2492" builtinId="8" hidden="1"/>
    <cellStyle name="Hyperlink" xfId="4932" builtinId="8" hidden="1"/>
    <cellStyle name="Hyperlink" xfId="740" builtinId="8" hidden="1"/>
    <cellStyle name="Hyperlink" xfId="7816" builtinId="8" hidden="1"/>
    <cellStyle name="Hyperlink" xfId="7038" builtinId="8" hidden="1"/>
    <cellStyle name="Hyperlink" xfId="1370" builtinId="8" hidden="1"/>
    <cellStyle name="Hyperlink" xfId="4724" builtinId="8" hidden="1"/>
    <cellStyle name="Hyperlink" xfId="1766" builtinId="8" hidden="1"/>
    <cellStyle name="Hyperlink" xfId="7188" builtinId="8" hidden="1"/>
    <cellStyle name="Hyperlink" xfId="8140" builtinId="8" hidden="1"/>
    <cellStyle name="Hyperlink" xfId="3292" builtinId="8" hidden="1"/>
    <cellStyle name="Hyperlink" xfId="4654" builtinId="8" hidden="1"/>
    <cellStyle name="Hyperlink" xfId="5034" builtinId="8" hidden="1"/>
    <cellStyle name="Hyperlink" xfId="2398" builtinId="8" hidden="1"/>
    <cellStyle name="Hyperlink" xfId="4164" builtinId="8" hidden="1"/>
    <cellStyle name="Hyperlink" xfId="6468" builtinId="8" hidden="1"/>
    <cellStyle name="Hyperlink" xfId="4452" builtinId="8" hidden="1"/>
    <cellStyle name="Hyperlink" xfId="1974" builtinId="8" hidden="1"/>
    <cellStyle name="Hyperlink" xfId="5056" builtinId="8" hidden="1"/>
    <cellStyle name="Hyperlink" xfId="914" builtinId="8" hidden="1"/>
    <cellStyle name="Hyperlink" xfId="4870" builtinId="8" hidden="1"/>
    <cellStyle name="Hyperlink" xfId="3918" builtinId="8" hidden="1"/>
    <cellStyle name="Hyperlink" xfId="189" builtinId="8" hidden="1"/>
    <cellStyle name="Hyperlink" xfId="960" builtinId="8" hidden="1"/>
    <cellStyle name="Hyperlink" xfId="4830" builtinId="8" hidden="1"/>
    <cellStyle name="Hyperlink" xfId="2498" builtinId="8" hidden="1"/>
    <cellStyle name="Hyperlink" xfId="4562" builtinId="8" hidden="1"/>
    <cellStyle name="Hyperlink" xfId="6958" builtinId="8" hidden="1"/>
    <cellStyle name="Hyperlink" xfId="6762" builtinId="8" hidden="1"/>
    <cellStyle name="Hyperlink" xfId="315" builtinId="8" hidden="1"/>
    <cellStyle name="Hyperlink" xfId="37" builtinId="8" hidden="1"/>
    <cellStyle name="Hyperlink" xfId="7544" builtinId="8" hidden="1"/>
    <cellStyle name="Hyperlink" xfId="1278" builtinId="8" hidden="1"/>
    <cellStyle name="Hyperlink" xfId="7766" builtinId="8" hidden="1"/>
    <cellStyle name="Hyperlink" xfId="7780" builtinId="8" hidden="1"/>
    <cellStyle name="Hyperlink" xfId="3558" builtinId="8" hidden="1"/>
    <cellStyle name="Hyperlink" xfId="4142" builtinId="8" hidden="1"/>
    <cellStyle name="Hyperlink" xfId="8040" builtinId="8" hidden="1"/>
    <cellStyle name="Hyperlink" xfId="2614" builtinId="8" hidden="1"/>
    <cellStyle name="Hyperlink" xfId="4496" builtinId="8" hidden="1"/>
    <cellStyle name="Hyperlink" xfId="7612" builtinId="8" hidden="1"/>
    <cellStyle name="Hyperlink" xfId="4300" builtinId="8" hidden="1"/>
    <cellStyle name="Hyperlink" xfId="2200" builtinId="8" hidden="1"/>
    <cellStyle name="Hyperlink" xfId="17" builtinId="8" hidden="1"/>
    <cellStyle name="Hyperlink" xfId="5984" builtinId="8" hidden="1"/>
    <cellStyle name="Hyperlink" xfId="7904" builtinId="8" hidden="1"/>
    <cellStyle name="Hyperlink" xfId="1730" builtinId="8" hidden="1"/>
    <cellStyle name="Hyperlink" xfId="563" builtinId="8" hidden="1"/>
    <cellStyle name="Hyperlink" xfId="4414" builtinId="8" hidden="1"/>
    <cellStyle name="Hyperlink" xfId="5030" builtinId="8" hidden="1"/>
    <cellStyle name="Hyperlink" xfId="1476" builtinId="8" hidden="1"/>
    <cellStyle name="Hyperlink" xfId="1644" builtinId="8" hidden="1"/>
    <cellStyle name="Hyperlink" xfId="2476" builtinId="8" hidden="1"/>
    <cellStyle name="Hyperlink" xfId="7182" builtinId="8" hidden="1"/>
    <cellStyle name="Hyperlink" xfId="2208" builtinId="8" hidden="1"/>
    <cellStyle name="Hyperlink" xfId="5656" builtinId="8" hidden="1"/>
    <cellStyle name="Hyperlink" xfId="4386" builtinId="8" hidden="1"/>
    <cellStyle name="Hyperlink" xfId="3888" builtinId="8" hidden="1"/>
    <cellStyle name="Hyperlink" xfId="7892" builtinId="8" hidden="1"/>
    <cellStyle name="Hyperlink" xfId="4486" builtinId="8" hidden="1"/>
    <cellStyle name="Hyperlink" xfId="7826" builtinId="8" hidden="1"/>
    <cellStyle name="Hyperlink" xfId="2158" builtinId="8" hidden="1"/>
    <cellStyle name="Hyperlink" xfId="6610" builtinId="8" hidden="1"/>
    <cellStyle name="Hyperlink" xfId="6150" builtinId="8" hidden="1"/>
    <cellStyle name="Hyperlink" xfId="7152" builtinId="8" hidden="1"/>
    <cellStyle name="Hyperlink" xfId="4846" builtinId="8" hidden="1"/>
    <cellStyle name="Hyperlink" xfId="4652" builtinId="8" hidden="1"/>
    <cellStyle name="Hyperlink" xfId="6206" builtinId="8" hidden="1"/>
    <cellStyle name="Hyperlink" xfId="329" builtinId="8" hidden="1"/>
    <cellStyle name="Hyperlink" xfId="7298" builtinId="8" hidden="1"/>
    <cellStyle name="Hyperlink" xfId="3548" builtinId="8" hidden="1"/>
    <cellStyle name="Hyperlink" xfId="4764" builtinId="8" hidden="1"/>
    <cellStyle name="Hyperlink" xfId="1282" builtinId="8" hidden="1"/>
    <cellStyle name="Hyperlink" xfId="3580" builtinId="8" hidden="1"/>
    <cellStyle name="Hyperlink" xfId="3980" builtinId="8" hidden="1"/>
    <cellStyle name="Hyperlink" xfId="5674" builtinId="8" hidden="1"/>
    <cellStyle name="Hyperlink" xfId="1852" builtinId="8" hidden="1"/>
    <cellStyle name="Hyperlink" xfId="4106" builtinId="8" hidden="1"/>
    <cellStyle name="Hyperlink" xfId="4662" builtinId="8" hidden="1"/>
    <cellStyle name="Hyperlink" xfId="4210" builtinId="8" hidden="1"/>
    <cellStyle name="Hyperlink" xfId="4390" builtinId="8" hidden="1"/>
    <cellStyle name="Hyperlink" xfId="207" builtinId="8" hidden="1"/>
    <cellStyle name="Hyperlink" xfId="2374" builtinId="8" hidden="1"/>
    <cellStyle name="Hyperlink" xfId="3328" builtinId="8" hidden="1"/>
    <cellStyle name="Hyperlink" xfId="3936" builtinId="8" hidden="1"/>
    <cellStyle name="Hyperlink" xfId="3832" builtinId="8" hidden="1"/>
    <cellStyle name="Hyperlink" xfId="7638" builtinId="8" hidden="1"/>
    <cellStyle name="Hyperlink" xfId="6360" builtinId="8" hidden="1"/>
    <cellStyle name="Hyperlink" xfId="1182" builtinId="8" hidden="1"/>
    <cellStyle name="Hyperlink" xfId="3376" builtinId="8" hidden="1"/>
    <cellStyle name="Hyperlink" xfId="600" builtinId="8" hidden="1"/>
    <cellStyle name="Hyperlink" xfId="5676" builtinId="8" hidden="1"/>
    <cellStyle name="Hyperlink" xfId="7456" builtinId="8" hidden="1"/>
    <cellStyle name="Hyperlink" xfId="1264" builtinId="8" hidden="1"/>
    <cellStyle name="Hyperlink" xfId="2770" builtinId="8" hidden="1"/>
    <cellStyle name="Hyperlink" xfId="6162" builtinId="8" hidden="1"/>
    <cellStyle name="Hyperlink" xfId="5340" builtinId="8" hidden="1"/>
    <cellStyle name="Hyperlink" xfId="5398" builtinId="8" hidden="1"/>
    <cellStyle name="Hyperlink" xfId="3706" builtinId="8" hidden="1"/>
    <cellStyle name="Hyperlink" xfId="2288" builtinId="8" hidden="1"/>
    <cellStyle name="Hyperlink" xfId="7440" builtinId="8" hidden="1"/>
    <cellStyle name="Hyperlink" xfId="7922" builtinId="8" hidden="1"/>
    <cellStyle name="Hyperlink" xfId="1322" builtinId="8" hidden="1"/>
    <cellStyle name="Hyperlink" xfId="1248" builtinId="8" hidden="1"/>
    <cellStyle name="Hyperlink" xfId="1242" builtinId="8" hidden="1"/>
    <cellStyle name="Hyperlink" xfId="820" builtinId="8" hidden="1"/>
    <cellStyle name="Hyperlink" xfId="7092" builtinId="8" hidden="1"/>
    <cellStyle name="Hyperlink" xfId="6378" builtinId="8" hidden="1"/>
    <cellStyle name="Hyperlink" xfId="1452" builtinId="8" hidden="1"/>
    <cellStyle name="Hyperlink" xfId="5570" builtinId="8" hidden="1"/>
    <cellStyle name="Hyperlink" xfId="7344" builtinId="8" hidden="1"/>
    <cellStyle name="Hyperlink" xfId="3714" builtinId="8" hidden="1"/>
    <cellStyle name="Hyperlink" xfId="6456" builtinId="8" hidden="1"/>
    <cellStyle name="Hyperlink" xfId="3488" builtinId="8" hidden="1"/>
    <cellStyle name="Hyperlink" xfId="3020" builtinId="8" hidden="1"/>
    <cellStyle name="Hyperlink" xfId="4566" builtinId="8" hidden="1"/>
    <cellStyle name="Hyperlink" xfId="2530" builtinId="8" hidden="1"/>
    <cellStyle name="Hyperlink" xfId="1754" builtinId="8" hidden="1"/>
    <cellStyle name="Hyperlink" xfId="7702" builtinId="8" hidden="1"/>
    <cellStyle name="Hyperlink" xfId="7448" builtinId="8" hidden="1"/>
    <cellStyle name="Hyperlink" xfId="3666" builtinId="8" hidden="1"/>
    <cellStyle name="Hyperlink" xfId="7588" builtinId="8" hidden="1"/>
    <cellStyle name="Hyperlink" xfId="4606" builtinId="8" hidden="1"/>
    <cellStyle name="Hyperlink" xfId="4430" builtinId="8" hidden="1"/>
    <cellStyle name="Hyperlink" xfId="1672" builtinId="8" hidden="1"/>
    <cellStyle name="Hyperlink" xfId="4264" builtinId="8" hidden="1"/>
    <cellStyle name="Hyperlink" xfId="3790" builtinId="8" hidden="1"/>
    <cellStyle name="Hyperlink" xfId="7068" builtinId="8" hidden="1"/>
    <cellStyle name="Hyperlink" xfId="6772" builtinId="8" hidden="1"/>
    <cellStyle name="Hyperlink" xfId="5678" builtinId="8" hidden="1"/>
    <cellStyle name="Hyperlink" xfId="299" builtinId="8" hidden="1"/>
    <cellStyle name="Hyperlink" xfId="5060" builtinId="8" hidden="1"/>
    <cellStyle name="Hyperlink" xfId="4758" builtinId="8" hidden="1"/>
    <cellStyle name="Hyperlink" xfId="7146" builtinId="8" hidden="1"/>
    <cellStyle name="Hyperlink" xfId="4194" builtinId="8" hidden="1"/>
    <cellStyle name="Hyperlink" xfId="3596" builtinId="8" hidden="1"/>
    <cellStyle name="Hyperlink" xfId="6250" builtinId="8" hidden="1"/>
    <cellStyle name="Hyperlink" xfId="555" builtinId="8" hidden="1"/>
    <cellStyle name="Hyperlink" xfId="8170" builtinId="8" hidden="1"/>
    <cellStyle name="Hyperlink" xfId="5128" builtinId="8" hidden="1"/>
    <cellStyle name="Hyperlink" xfId="4942" builtinId="8" hidden="1"/>
    <cellStyle name="Hyperlink" xfId="1864" builtinId="8" hidden="1"/>
    <cellStyle name="Hyperlink" xfId="6620" builtinId="8" hidden="1"/>
    <cellStyle name="Hyperlink" xfId="7202" builtinId="8" hidden="1"/>
    <cellStyle name="Hyperlink" xfId="6130" builtinId="8" hidden="1"/>
    <cellStyle name="Hyperlink" xfId="3060" builtinId="8" hidden="1"/>
    <cellStyle name="Hyperlink" xfId="2810" builtinId="8" hidden="1"/>
    <cellStyle name="Hyperlink" xfId="2116" builtinId="8" hidden="1"/>
    <cellStyle name="Hyperlink" xfId="6648" builtinId="8" hidden="1"/>
    <cellStyle name="Hyperlink" xfId="7764" builtinId="8" hidden="1"/>
    <cellStyle name="Hyperlink" xfId="728" builtinId="8" hidden="1"/>
    <cellStyle name="Hyperlink" xfId="3494" builtinId="8" hidden="1"/>
    <cellStyle name="Hyperlink" xfId="3182" builtinId="8" hidden="1"/>
    <cellStyle name="Hyperlink" xfId="4794" builtinId="8" hidden="1"/>
    <cellStyle name="Hyperlink" xfId="4950" builtinId="8" hidden="1"/>
    <cellStyle name="Hyperlink" xfId="2926" builtinId="8" hidden="1"/>
    <cellStyle name="Hyperlink" xfId="3772" builtinId="8" hidden="1"/>
    <cellStyle name="Hyperlink" xfId="7424" builtinId="8" hidden="1"/>
    <cellStyle name="Hyperlink" xfId="940" builtinId="8" hidden="1"/>
    <cellStyle name="Hyperlink" xfId="6072" builtinId="8" hidden="1"/>
    <cellStyle name="Hyperlink" xfId="6660" builtinId="8" hidden="1"/>
    <cellStyle name="Hyperlink" xfId="3628" builtinId="8" hidden="1"/>
    <cellStyle name="Hyperlink" xfId="6406" builtinId="8" hidden="1"/>
    <cellStyle name="Hyperlink" xfId="6754" builtinId="8" hidden="1"/>
    <cellStyle name="Hyperlink" xfId="3678" builtinId="8" hidden="1"/>
    <cellStyle name="Hyperlink" xfId="6972" builtinId="8" hidden="1"/>
    <cellStyle name="Hyperlink" xfId="3952" builtinId="8" hidden="1"/>
    <cellStyle name="Hyperlink" xfId="7382" builtinId="8" hidden="1"/>
    <cellStyle name="Hyperlink" xfId="3302" builtinId="8" hidden="1"/>
    <cellStyle name="Hyperlink" xfId="6808" builtinId="8" hidden="1"/>
    <cellStyle name="Hyperlink" xfId="3992" builtinId="8" hidden="1"/>
    <cellStyle name="Hyperlink" xfId="6450" builtinId="8" hidden="1"/>
    <cellStyle name="Hyperlink" xfId="7308" builtinId="8" hidden="1"/>
    <cellStyle name="Hyperlink" xfId="3852" builtinId="8" hidden="1"/>
    <cellStyle name="Hyperlink" xfId="1374" builtinId="8" hidden="1"/>
    <cellStyle name="Hyperlink" xfId="780" builtinId="8" hidden="1"/>
    <cellStyle name="Hyperlink" xfId="2730" builtinId="8" hidden="1"/>
    <cellStyle name="Hyperlink" xfId="1994" builtinId="8" hidden="1"/>
    <cellStyle name="Hyperlink" xfId="7576" builtinId="8" hidden="1"/>
    <cellStyle name="Hyperlink" xfId="4980" builtinId="8" hidden="1"/>
    <cellStyle name="Hyperlink" xfId="6950" builtinId="8" hidden="1"/>
    <cellStyle name="Hyperlink" xfId="4702" builtinId="8" hidden="1"/>
    <cellStyle name="Hyperlink" xfId="1858" builtinId="8" hidden="1"/>
    <cellStyle name="Hyperlink" xfId="5996" builtinId="8" hidden="1"/>
    <cellStyle name="Hyperlink" xfId="7990" builtinId="8" hidden="1"/>
    <cellStyle name="Hyperlink" xfId="2600" builtinId="8" hidden="1"/>
    <cellStyle name="Hyperlink" xfId="2046" builtinId="8" hidden="1"/>
    <cellStyle name="Hyperlink" xfId="690" builtinId="8" hidden="1"/>
    <cellStyle name="Hyperlink" xfId="7704" builtinId="8" hidden="1"/>
    <cellStyle name="Hyperlink" xfId="7360" builtinId="8" hidden="1"/>
    <cellStyle name="Hyperlink" xfId="6330" builtinId="8" hidden="1"/>
    <cellStyle name="Hyperlink" xfId="4378" builtinId="8" hidden="1"/>
    <cellStyle name="Hyperlink" xfId="5418" builtinId="8" hidden="1"/>
    <cellStyle name="Hyperlink" xfId="6452" builtinId="8" hidden="1"/>
    <cellStyle name="Hyperlink" xfId="948" builtinId="8" hidden="1"/>
    <cellStyle name="Hyperlink" xfId="2470" builtinId="8" hidden="1"/>
    <cellStyle name="Hyperlink" xfId="4318" builtinId="8" hidden="1"/>
    <cellStyle name="Hyperlink" xfId="4888" builtinId="8" hidden="1"/>
    <cellStyle name="Hyperlink" xfId="4578" builtinId="8" hidden="1"/>
    <cellStyle name="Hyperlink" xfId="425" builtinId="8" hidden="1"/>
    <cellStyle name="Hyperlink" xfId="7644" builtinId="8" hidden="1"/>
    <cellStyle name="Hyperlink" xfId="1576" builtinId="8" hidden="1"/>
    <cellStyle name="Hyperlink" xfId="195" builtinId="8" hidden="1"/>
    <cellStyle name="Hyperlink" xfId="3280" builtinId="8" hidden="1"/>
    <cellStyle name="Hyperlink" xfId="3614" builtinId="8" hidden="1"/>
    <cellStyle name="Hyperlink" xfId="3820" builtinId="8" hidden="1"/>
    <cellStyle name="Hyperlink" xfId="5638" builtinId="8" hidden="1"/>
    <cellStyle name="Hyperlink" xfId="2274" builtinId="8" hidden="1"/>
    <cellStyle name="Hyperlink" xfId="620" builtinId="8" hidden="1"/>
    <cellStyle name="Hyperlink" xfId="1958" builtinId="8" hidden="1"/>
    <cellStyle name="Hyperlink" xfId="4030" builtinId="8" hidden="1"/>
    <cellStyle name="Hyperlink" xfId="6588" builtinId="8" hidden="1"/>
    <cellStyle name="Hyperlink" xfId="5768" builtinId="8" hidden="1"/>
    <cellStyle name="Hyperlink" xfId="3366" builtinId="8" hidden="1"/>
    <cellStyle name="Hyperlink" xfId="5316" builtinId="8" hidden="1"/>
    <cellStyle name="Hyperlink" xfId="2322" builtinId="8" hidden="1"/>
    <cellStyle name="Hyperlink" xfId="3696" builtinId="8" hidden="1"/>
    <cellStyle name="Hyperlink" xfId="2782" builtinId="8" hidden="1"/>
    <cellStyle name="Hyperlink" xfId="1844" builtinId="8" hidden="1"/>
    <cellStyle name="Hyperlink" xfId="7434" builtinId="8" hidden="1"/>
    <cellStyle name="Hyperlink" xfId="4224" builtinId="8" hidden="1"/>
    <cellStyle name="Hyperlink" xfId="6884" builtinId="8" hidden="1"/>
    <cellStyle name="Hyperlink" xfId="5766" builtinId="8" hidden="1"/>
    <cellStyle name="Hyperlink" xfId="6570" builtinId="8" hidden="1"/>
    <cellStyle name="Hyperlink" xfId="7234" builtinId="8" hidden="1"/>
    <cellStyle name="Hyperlink" xfId="3512" builtinId="8" hidden="1"/>
    <cellStyle name="Hyperlink" xfId="4176" builtinId="8" hidden="1"/>
    <cellStyle name="Hyperlink" xfId="7742" builtinId="8" hidden="1"/>
    <cellStyle name="Hyperlink" xfId="1350" builtinId="8" hidden="1"/>
    <cellStyle name="Hyperlink" xfId="4314" builtinId="8" hidden="1"/>
    <cellStyle name="Hyperlink" xfId="5504" builtinId="8" hidden="1"/>
    <cellStyle name="Hyperlink" xfId="1602" builtinId="8" hidden="1"/>
    <cellStyle name="Hyperlink" xfId="275" builtinId="8" hidden="1"/>
    <cellStyle name="Hyperlink" xfId="1516" builtinId="8" hidden="1"/>
    <cellStyle name="Hyperlink" xfId="5184" builtinId="8" hidden="1"/>
    <cellStyle name="Hyperlink" xfId="1490" builtinId="8" hidden="1"/>
    <cellStyle name="Hyperlink" xfId="4974" builtinId="8" hidden="1"/>
    <cellStyle name="Hyperlink" xfId="5654" builtinId="8" hidden="1"/>
    <cellStyle name="Hyperlink" xfId="6724" builtinId="8" hidden="1"/>
    <cellStyle name="Hyperlink" xfId="6446" builtinId="8" hidden="1"/>
    <cellStyle name="Hyperlink" xfId="3950" builtinId="8" hidden="1"/>
    <cellStyle name="Hyperlink" xfId="6874" builtinId="8" hidden="1"/>
    <cellStyle name="Hyperlink" xfId="3560" builtinId="8" hidden="1"/>
    <cellStyle name="Hyperlink" xfId="2558" builtinId="8" hidden="1"/>
    <cellStyle name="Hyperlink" xfId="5198" builtinId="8" hidden="1"/>
    <cellStyle name="Hyperlink" xfId="4132" builtinId="8" hidden="1"/>
    <cellStyle name="Hyperlink" xfId="5584" builtinId="8" hidden="1"/>
    <cellStyle name="Hyperlink" xfId="3126" builtinId="8" hidden="1"/>
    <cellStyle name="Hyperlink" xfId="900" builtinId="8" hidden="1"/>
    <cellStyle name="Hyperlink" xfId="1512" builtinId="8" hidden="1"/>
    <cellStyle name="Hyperlink" xfId="3362" builtinId="8" hidden="1"/>
    <cellStyle name="Hyperlink" xfId="5748" builtinId="8" hidden="1"/>
    <cellStyle name="Hyperlink" xfId="2448" builtinId="8" hidden="1"/>
    <cellStyle name="Hyperlink" xfId="6646" builtinId="8" hidden="1"/>
    <cellStyle name="Hyperlink" xfId="3010" builtinId="8" hidden="1"/>
    <cellStyle name="Hyperlink" xfId="115" builtinId="8" hidden="1"/>
    <cellStyle name="Hyperlink" xfId="6900" builtinId="8" hidden="1"/>
    <cellStyle name="Hyperlink" xfId="3268" builtinId="8" hidden="1"/>
    <cellStyle name="Hyperlink" xfId="3196" builtinId="8" hidden="1"/>
    <cellStyle name="Hyperlink" xfId="367" builtinId="8" hidden="1"/>
    <cellStyle name="Hyperlink" xfId="7304" builtinId="8" hidden="1"/>
    <cellStyle name="Hyperlink" xfId="4220" builtinId="8" hidden="1"/>
    <cellStyle name="Hyperlink" xfId="2964" builtinId="8" hidden="1"/>
    <cellStyle name="Hyperlink" xfId="6714" builtinId="8" hidden="1"/>
    <cellStyle name="Hyperlink" xfId="6954" builtinId="8" hidden="1"/>
    <cellStyle name="Hyperlink" xfId="1684" builtinId="8" hidden="1"/>
    <cellStyle name="Hyperlink" xfId="3216" builtinId="8" hidden="1"/>
    <cellStyle name="Hyperlink" xfId="7320" builtinId="8" hidden="1"/>
    <cellStyle name="Hyperlink" xfId="2714" builtinId="8" hidden="1"/>
    <cellStyle name="Hyperlink" xfId="2898" builtinId="8" hidden="1"/>
    <cellStyle name="Hyperlink" xfId="7958" builtinId="8" hidden="1"/>
    <cellStyle name="Hyperlink" xfId="4168" builtinId="8" hidden="1"/>
    <cellStyle name="Hyperlink" xfId="4346" builtinId="8" hidden="1"/>
    <cellStyle name="Hyperlink" xfId="3972" builtinId="8" hidden="1"/>
    <cellStyle name="Hyperlink" xfId="3404" builtinId="8" hidden="1"/>
    <cellStyle name="Hyperlink" xfId="2566" builtinId="8" hidden="1"/>
    <cellStyle name="Hyperlink" xfId="4226" builtinId="8" hidden="1"/>
    <cellStyle name="Hyperlink" xfId="5166" builtinId="8" hidden="1"/>
    <cellStyle name="Hyperlink" xfId="5652" builtinId="8" hidden="1"/>
    <cellStyle name="Hyperlink" xfId="5220" builtinId="8" hidden="1"/>
    <cellStyle name="Hyperlink" xfId="2846" builtinId="8" hidden="1"/>
    <cellStyle name="Hyperlink" xfId="7684" builtinId="8" hidden="1"/>
    <cellStyle name="Hyperlink" xfId="5716" builtinId="8" hidden="1"/>
    <cellStyle name="Hyperlink" xfId="7560" builtinId="8" hidden="1"/>
    <cellStyle name="Hyperlink" xfId="5946" builtinId="8" hidden="1"/>
    <cellStyle name="Hyperlink" xfId="7372" builtinId="8" hidden="1"/>
    <cellStyle name="Hyperlink" xfId="2864" builtinId="8" hidden="1"/>
    <cellStyle name="Hyperlink" xfId="4968" builtinId="8" hidden="1"/>
    <cellStyle name="Hyperlink" xfId="3138" builtinId="8" hidden="1"/>
    <cellStyle name="Hyperlink" xfId="920" builtinId="8" hidden="1"/>
    <cellStyle name="Hyperlink" xfId="6094" builtinId="8" hidden="1"/>
    <cellStyle name="Hyperlink" xfId="5086" builtinId="8" hidden="1"/>
    <cellStyle name="Hyperlink" xfId="2742" builtinId="8" hidden="1"/>
    <cellStyle name="Hyperlink" xfId="3948" builtinId="8" hidden="1"/>
    <cellStyle name="Hyperlink" xfId="5072" builtinId="8" hidden="1"/>
    <cellStyle name="Hyperlink" xfId="936" builtinId="8" hidden="1"/>
    <cellStyle name="Hyperlink" xfId="3750" builtinId="8" hidden="1"/>
    <cellStyle name="Hyperlink" xfId="7062" builtinId="8" hidden="1"/>
    <cellStyle name="Hyperlink" xfId="3038" builtinId="8" hidden="1"/>
    <cellStyle name="Hyperlink" xfId="3418" builtinId="8" hidden="1"/>
    <cellStyle name="Hyperlink" xfId="151" builtinId="8" hidden="1"/>
    <cellStyle name="Hyperlink" xfId="7420" builtinId="8" hidden="1"/>
    <cellStyle name="Hyperlink" xfId="7488" builtinId="8" hidden="1"/>
    <cellStyle name="Hyperlink" xfId="1534" builtinId="8" hidden="1"/>
    <cellStyle name="Hyperlink" xfId="734" builtinId="8" hidden="1"/>
    <cellStyle name="Hyperlink" xfId="5098" builtinId="8" hidden="1"/>
    <cellStyle name="Hyperlink" xfId="4650" builtinId="8" hidden="1"/>
    <cellStyle name="Hyperlink" xfId="4824" builtinId="8" hidden="1"/>
    <cellStyle name="Hyperlink" xfId="3840" builtinId="8" hidden="1"/>
    <cellStyle name="Hyperlink" xfId="826" builtinId="8" hidden="1"/>
    <cellStyle name="Hyperlink" xfId="1068" builtinId="8" hidden="1"/>
    <cellStyle name="Hyperlink" xfId="3890" builtinId="8" hidden="1"/>
    <cellStyle name="Hyperlink" xfId="5708" builtinId="8" hidden="1"/>
    <cellStyle name="Hyperlink" xfId="4986" builtinId="8" hidden="1"/>
    <cellStyle name="Hyperlink" xfId="7996" builtinId="8" hidden="1"/>
    <cellStyle name="Hyperlink" xfId="2674" builtinId="8" hidden="1"/>
    <cellStyle name="Hyperlink" xfId="1346" builtinId="8" hidden="1"/>
    <cellStyle name="Hyperlink" xfId="5622" builtinId="8" hidden="1"/>
    <cellStyle name="Hyperlink" xfId="5878" builtinId="8" hidden="1"/>
    <cellStyle name="Hyperlink" xfId="1190" builtinId="8" hidden="1"/>
    <cellStyle name="Hyperlink" xfId="1732" builtinId="8" hidden="1"/>
    <cellStyle name="Hyperlink" xfId="1670" builtinId="8" hidden="1"/>
    <cellStyle name="Hyperlink" xfId="818" builtinId="8" hidden="1"/>
    <cellStyle name="Hyperlink" xfId="2552" builtinId="8" hidden="1"/>
    <cellStyle name="Hyperlink" xfId="3190" builtinId="8" hidden="1"/>
    <cellStyle name="Hyperlink" xfId="712" builtinId="8" hidden="1"/>
    <cellStyle name="Hyperlink" xfId="4898" builtinId="8" hidden="1"/>
    <cellStyle name="Hyperlink" xfId="4490" builtinId="8" hidden="1"/>
    <cellStyle name="Hyperlink" xfId="8092" builtinId="8" hidden="1"/>
    <cellStyle name="Hyperlink" xfId="7436" builtinId="8" hidden="1"/>
    <cellStyle name="Hyperlink" xfId="7088" builtinId="8" hidden="1"/>
    <cellStyle name="Hyperlink" xfId="2318" builtinId="8" hidden="1"/>
    <cellStyle name="Hyperlink" xfId="7556" builtinId="8" hidden="1"/>
    <cellStyle name="Hyperlink" xfId="4960" builtinId="8" hidden="1"/>
    <cellStyle name="Hyperlink" xfId="2644" builtinId="8" hidden="1"/>
    <cellStyle name="Hyperlink" xfId="2332" builtinId="8" hidden="1"/>
    <cellStyle name="Hyperlink" xfId="2388" builtinId="8" hidden="1"/>
    <cellStyle name="Hyperlink" xfId="7558" builtinId="8" hidden="1"/>
    <cellStyle name="Hyperlink" xfId="7726" builtinId="8" hidden="1"/>
    <cellStyle name="Hyperlink" xfId="521" builtinId="8" hidden="1"/>
    <cellStyle name="Hyperlink" xfId="7566" builtinId="8" hidden="1"/>
    <cellStyle name="Hyperlink" xfId="1740" builtinId="8" hidden="1"/>
    <cellStyle name="Hyperlink" xfId="1566" builtinId="8" hidden="1"/>
    <cellStyle name="Hyperlink" xfId="4010" builtinId="8" hidden="1"/>
    <cellStyle name="Hyperlink" xfId="1532" builtinId="8" hidden="1"/>
    <cellStyle name="Hyperlink" xfId="8116" builtinId="8" hidden="1"/>
    <cellStyle name="Hyperlink" xfId="6348" builtinId="8" hidden="1"/>
    <cellStyle name="Hyperlink" xfId="8042" builtinId="8" hidden="1"/>
    <cellStyle name="Hyperlink" xfId="2660" builtinId="8" hidden="1"/>
    <cellStyle name="Hyperlink" xfId="6880" builtinId="8" hidden="1"/>
    <cellStyle name="Hyperlink" xfId="3202" builtinId="8" hidden="1"/>
    <cellStyle name="Hyperlink" xfId="1702" builtinId="8" hidden="1"/>
    <cellStyle name="Hyperlink" xfId="4054" builtinId="8" hidden="1"/>
    <cellStyle name="Hyperlink" xfId="6602" builtinId="8" hidden="1"/>
    <cellStyle name="Hyperlink" xfId="6932" builtinId="8" hidden="1"/>
    <cellStyle name="Hyperlink" xfId="6384" builtinId="8" hidden="1"/>
    <cellStyle name="Hyperlink" xfId="5552" builtinId="8" hidden="1"/>
    <cellStyle name="Hyperlink" xfId="7888" builtinId="8" hidden="1"/>
    <cellStyle name="Hyperlink" xfId="5390" builtinId="8" hidden="1"/>
    <cellStyle name="Hyperlink" xfId="5980" builtinId="8" hidden="1"/>
    <cellStyle name="Hyperlink" xfId="8004" builtinId="8" hidden="1"/>
    <cellStyle name="Hyperlink" xfId="6016" builtinId="8" hidden="1"/>
    <cellStyle name="Hyperlink" xfId="7018" builtinId="8" hidden="1"/>
    <cellStyle name="Hyperlink" xfId="2238" builtinId="8" hidden="1"/>
    <cellStyle name="Hyperlink" xfId="6624" builtinId="8" hidden="1"/>
    <cellStyle name="Hyperlink" xfId="5028" builtinId="8" hidden="1"/>
    <cellStyle name="Hyperlink" xfId="8044" builtinId="8" hidden="1"/>
    <cellStyle name="Hyperlink" xfId="3114" builtinId="8" hidden="1"/>
    <cellStyle name="Hyperlink" xfId="7252" builtinId="8" hidden="1"/>
    <cellStyle name="Hyperlink" xfId="323" builtinId="8" hidden="1"/>
    <cellStyle name="Hyperlink" xfId="4804" builtinId="8" hidden="1"/>
    <cellStyle name="Hyperlink" xfId="5310" builtinId="8" hidden="1"/>
    <cellStyle name="Hyperlink" xfId="6382" builtinId="8" hidden="1"/>
    <cellStyle name="Hyperlink" xfId="598" builtinId="8" hidden="1"/>
    <cellStyle name="Hyperlink" xfId="6244" builtinId="8" hidden="1"/>
    <cellStyle name="Hyperlink" xfId="1580" builtinId="8" hidden="1"/>
    <cellStyle name="Hyperlink" xfId="4110" builtinId="8" hidden="1"/>
    <cellStyle name="Hyperlink" xfId="4360" builtinId="8" hidden="1"/>
    <cellStyle name="Hyperlink" xfId="3344" builtinId="8" hidden="1"/>
    <cellStyle name="Hyperlink" xfId="7520" builtinId="8" hidden="1"/>
    <cellStyle name="Hyperlink" xfId="6764" builtinId="8" hidden="1"/>
    <cellStyle name="Hyperlink" xfId="5434" builtinId="8" hidden="1"/>
    <cellStyle name="Hyperlink" xfId="2252" builtinId="8" hidden="1"/>
    <cellStyle name="Hyperlink" xfId="5684" builtinId="8" hidden="1"/>
    <cellStyle name="Hyperlink" xfId="1588" builtinId="8" hidden="1"/>
    <cellStyle name="Hyperlink" xfId="517" builtinId="8" hidden="1"/>
    <cellStyle name="Hyperlink" xfId="4678" builtinId="8" hidden="1"/>
    <cellStyle name="Hyperlink" xfId="1032" builtinId="8" hidden="1"/>
    <cellStyle name="Hyperlink" xfId="4384" builtinId="8" hidden="1"/>
    <cellStyle name="Hyperlink" xfId="2124" builtinId="8" hidden="1"/>
    <cellStyle name="Hyperlink" xfId="7670" builtinId="8" hidden="1"/>
    <cellStyle name="Hyperlink" xfId="958" builtinId="8" hidden="1"/>
    <cellStyle name="Hyperlink" xfId="7636" builtinId="8" hidden="1"/>
    <cellStyle name="Hyperlink" xfId="6212" builtinId="8" hidden="1"/>
    <cellStyle name="Hyperlink" xfId="3226" builtinId="8" hidden="1"/>
    <cellStyle name="Hyperlink" xfId="4258" builtinId="8" hidden="1"/>
    <cellStyle name="Hyperlink" xfId="5388" builtinId="8" hidden="1"/>
    <cellStyle name="Hyperlink" xfId="7524" builtinId="8" hidden="1"/>
    <cellStyle name="Hyperlink" xfId="1342" builtinId="8" hidden="1"/>
    <cellStyle name="Hyperlink" xfId="986" builtinId="8" hidden="1"/>
    <cellStyle name="Hyperlink" xfId="6474" builtinId="8" hidden="1"/>
    <cellStyle name="Hyperlink" xfId="682" builtinId="8" hidden="1"/>
    <cellStyle name="Hyperlink" xfId="2050" builtinId="8" hidden="1"/>
    <cellStyle name="Hyperlink" xfId="77" builtinId="8" hidden="1"/>
    <cellStyle name="Hyperlink" xfId="1340" builtinId="8" hidden="1"/>
    <cellStyle name="Hyperlink" xfId="2036" builtinId="8" hidden="1"/>
    <cellStyle name="Hyperlink" xfId="7474" builtinId="8" hidden="1"/>
    <cellStyle name="Hyperlink" xfId="2086" builtinId="8" hidden="1"/>
    <cellStyle name="Hyperlink" xfId="1986" builtinId="8" hidden="1"/>
    <cellStyle name="Hyperlink" xfId="4468" builtinId="8" hidden="1"/>
    <cellStyle name="Hyperlink" xfId="7776" builtinId="8" hidden="1"/>
    <cellStyle name="Hyperlink" xfId="2932" builtinId="8" hidden="1"/>
    <cellStyle name="Hyperlink" xfId="1084" builtinId="8" hidden="1"/>
    <cellStyle name="Hyperlink" xfId="6028" builtinId="8" hidden="1"/>
    <cellStyle name="Hyperlink" xfId="6216" builtinId="8" hidden="1"/>
    <cellStyle name="Hyperlink" xfId="5958" builtinId="8" hidden="1"/>
    <cellStyle name="Hyperlink" xfId="4546" builtinId="8" hidden="1"/>
    <cellStyle name="Hyperlink" xfId="2172" builtinId="8" hidden="1"/>
    <cellStyle name="Hyperlink" xfId="4246" builtinId="8" hidden="1"/>
    <cellStyle name="Hyperlink" xfId="2038" builtinId="8" hidden="1"/>
    <cellStyle name="Hyperlink" xfId="3782" builtinId="8" hidden="1"/>
    <cellStyle name="Hyperlink" xfId="3426" builtinId="8" hidden="1"/>
    <cellStyle name="Hyperlink" xfId="7130" builtinId="8" hidden="1"/>
    <cellStyle name="Hyperlink" xfId="660" builtinId="8" hidden="1"/>
    <cellStyle name="Hyperlink" xfId="351" builtinId="8" hidden="1"/>
    <cellStyle name="Hyperlink" xfId="5680" builtinId="8" hidden="1"/>
    <cellStyle name="Hyperlink" xfId="4066" builtinId="8" hidden="1"/>
    <cellStyle name="Hyperlink" xfId="4466" builtinId="8" hidden="1"/>
    <cellStyle name="Hyperlink" xfId="5734" builtinId="8" hidden="1"/>
    <cellStyle name="Hyperlink" xfId="6794" builtinId="8" hidden="1"/>
    <cellStyle name="Hyperlink" xfId="7026" builtinId="8" hidden="1"/>
    <cellStyle name="Hyperlink" xfId="1486" builtinId="8" hidden="1"/>
    <cellStyle name="Hyperlink" xfId="6192" builtinId="8" hidden="1"/>
    <cellStyle name="Hyperlink" xfId="5448" builtinId="8" hidden="1"/>
    <cellStyle name="Hyperlink" xfId="7880" builtinId="8" hidden="1"/>
    <cellStyle name="Hyperlink" xfId="3310" builtinId="8" hidden="1"/>
    <cellStyle name="Hyperlink" xfId="8184" builtinId="8" hidden="1"/>
    <cellStyle name="Hyperlink" xfId="4728" builtinId="8" hidden="1"/>
    <cellStyle name="Hyperlink" xfId="103" builtinId="8" hidden="1"/>
    <cellStyle name="Hyperlink" xfId="7164" builtinId="8" hidden="1"/>
    <cellStyle name="Hyperlink" xfId="3284" builtinId="8" hidden="1"/>
    <cellStyle name="Hyperlink" xfId="2144" builtinId="8" hidden="1"/>
    <cellStyle name="Hyperlink" xfId="2058" builtinId="8" hidden="1"/>
    <cellStyle name="Hyperlink" xfId="4320" builtinId="8" hidden="1"/>
    <cellStyle name="Hyperlink" xfId="5452" builtinId="8" hidden="1"/>
    <cellStyle name="Hyperlink" xfId="5500" builtinId="8" hidden="1"/>
    <cellStyle name="Hyperlink" xfId="1616" builtinId="8" hidden="1"/>
    <cellStyle name="Hyperlink" xfId="2220" builtinId="8" hidden="1"/>
    <cellStyle name="Hyperlink" xfId="3562" builtinId="8" hidden="1"/>
    <cellStyle name="Hyperlink" xfId="2954" builtinId="8" hidden="1"/>
    <cellStyle name="Hyperlink" xfId="7410" builtinId="8" hidden="1"/>
    <cellStyle name="Hyperlink" xfId="3136" builtinId="8" hidden="1"/>
    <cellStyle name="Hyperlink" xfId="5524" builtinId="8" hidden="1"/>
    <cellStyle name="Hyperlink" xfId="7920" builtinId="8" hidden="1"/>
    <cellStyle name="Hyperlink" xfId="3066" builtinId="8" hidden="1"/>
    <cellStyle name="Hyperlink" xfId="261" builtinId="8" hidden="1"/>
    <cellStyle name="Hyperlink" xfId="8118" builtinId="8" hidden="1"/>
    <cellStyle name="Hyperlink" xfId="419" builtinId="8" hidden="1"/>
    <cellStyle name="Hyperlink" xfId="3702" builtinId="8" hidden="1"/>
    <cellStyle name="Hyperlink" xfId="2314" builtinId="8" hidden="1"/>
    <cellStyle name="Hyperlink" xfId="4026" builtinId="8" hidden="1"/>
    <cellStyle name="Hyperlink" xfId="531" builtinId="8" hidden="1"/>
    <cellStyle name="Hyperlink" xfId="2866" builtinId="8" hidden="1"/>
    <cellStyle name="Hyperlink" xfId="1692" builtinId="8" hidden="1"/>
    <cellStyle name="Hyperlink" xfId="7974" builtinId="8" hidden="1"/>
    <cellStyle name="Hyperlink" xfId="3434" builtinId="8" hidden="1"/>
    <cellStyle name="Hyperlink" xfId="3768" builtinId="8" hidden="1"/>
    <cellStyle name="Hyperlink" xfId="3456" builtinId="8" hidden="1"/>
    <cellStyle name="Hyperlink" xfId="2008" builtinId="8" hidden="1"/>
    <cellStyle name="Hyperlink" xfId="6268" builtinId="8" hidden="1"/>
    <cellStyle name="Hyperlink" xfId="447" builtinId="8" hidden="1"/>
    <cellStyle name="Hyperlink" xfId="5018" builtinId="8" hidden="1"/>
    <cellStyle name="Hyperlink" xfId="5794" builtinId="8" hidden="1"/>
    <cellStyle name="Hyperlink" xfId="7666" builtinId="8" hidden="1"/>
    <cellStyle name="Hyperlink" xfId="6546" builtinId="8" hidden="1"/>
    <cellStyle name="Hyperlink" xfId="7316" builtinId="8" hidden="1"/>
    <cellStyle name="Hyperlink" xfId="6654" builtinId="8" hidden="1"/>
    <cellStyle name="Hyperlink" xfId="5040" builtinId="8" hidden="1"/>
    <cellStyle name="Hyperlink" xfId="2994" builtinId="8" hidden="1"/>
    <cellStyle name="Hyperlink" xfId="2034" builtinId="8" hidden="1"/>
    <cellStyle name="Hyperlink" xfId="4588" builtinId="8" hidden="1"/>
    <cellStyle name="Hyperlink" xfId="73" builtinId="8" hidden="1"/>
    <cellStyle name="Hyperlink" xfId="3636" builtinId="8" hidden="1"/>
    <cellStyle name="Hyperlink" xfId="4726" builtinId="8" hidden="1"/>
    <cellStyle name="Hyperlink" xfId="7518" builtinId="8" hidden="1"/>
    <cellStyle name="Hyperlink" xfId="5144" builtinId="8" hidden="1"/>
    <cellStyle name="Hyperlink" xfId="3756" builtinId="8" hidden="1"/>
    <cellStyle name="Hyperlink" xfId="4552" builtinId="8" hidden="1"/>
    <cellStyle name="Hyperlink" xfId="6784" builtinId="8" hidden="1"/>
    <cellStyle name="Hyperlink" xfId="363" builtinId="8" hidden="1"/>
    <cellStyle name="Hyperlink" xfId="5530" builtinId="8" hidden="1"/>
    <cellStyle name="Hyperlink" xfId="4406" builtinId="8" hidden="1"/>
    <cellStyle name="Hyperlink" xfId="1628" builtinId="8" hidden="1"/>
    <cellStyle name="Hyperlink" xfId="3300" builtinId="8" hidden="1"/>
    <cellStyle name="Hyperlink" xfId="281" builtinId="8" hidden="1"/>
    <cellStyle name="Hyperlink" xfId="7022" builtinId="8" hidden="1"/>
    <cellStyle name="Hyperlink" xfId="8074" builtinId="8" hidden="1"/>
    <cellStyle name="Hyperlink" xfId="7820" builtinId="8" hidden="1"/>
    <cellStyle name="Hyperlink" xfId="1826" builtinId="8" hidden="1"/>
    <cellStyle name="Hyperlink" xfId="1482" builtinId="8" hidden="1"/>
    <cellStyle name="Hyperlink" xfId="4574" builtinId="8" hidden="1"/>
    <cellStyle name="Hyperlink" xfId="686" builtinId="8" hidden="1"/>
    <cellStyle name="Hyperlink" xfId="2430" builtinId="8" hidden="1"/>
    <cellStyle name="Hyperlink" xfId="6882" builtinId="8" hidden="1"/>
    <cellStyle name="Hyperlink" xfId="1694" builtinId="8" hidden="1"/>
    <cellStyle name="Hyperlink" xfId="8190" builtinId="8" hidden="1"/>
    <cellStyle name="Hyperlink" xfId="4292" builtinId="8" hidden="1"/>
    <cellStyle name="Hyperlink" xfId="117" builtinId="8" hidden="1"/>
    <cellStyle name="Hyperlink" xfId="2436" builtinId="8" hidden="1"/>
    <cellStyle name="Hyperlink" xfId="2626" builtinId="8" hidden="1"/>
    <cellStyle name="Hyperlink" xfId="5266" builtinId="8" hidden="1"/>
    <cellStyle name="Hyperlink" xfId="3800" builtinId="8" hidden="1"/>
    <cellStyle name="Hyperlink" xfId="5668" builtinId="8" hidden="1"/>
    <cellStyle name="Hyperlink" xfId="3920" builtinId="8" hidden="1"/>
    <cellStyle name="Hyperlink" xfId="946" builtinId="8" hidden="1"/>
    <cellStyle name="Hyperlink" xfId="5480" builtinId="8" hidden="1"/>
    <cellStyle name="Hyperlink" xfId="738" builtinId="8" hidden="1"/>
    <cellStyle name="Hyperlink" xfId="1888" builtinId="8" hidden="1"/>
    <cellStyle name="Hyperlink" xfId="6912" builtinId="8" hidden="1"/>
    <cellStyle name="Hyperlink" xfId="7668" builtinId="8" hidden="1"/>
    <cellStyle name="Hyperlink" xfId="4196" builtinId="8" hidden="1"/>
    <cellStyle name="Hyperlink" xfId="7866" builtinId="8" hidden="1"/>
    <cellStyle name="Hyperlink" xfId="2716" builtinId="8" hidden="1"/>
    <cellStyle name="Hyperlink" xfId="3658" builtinId="8" hidden="1"/>
    <cellStyle name="Hyperlink" xfId="3018" builtinId="8" hidden="1"/>
    <cellStyle name="Hyperlink" xfId="6422" builtinId="8" hidden="1"/>
    <cellStyle name="Hyperlink" xfId="4294" builtinId="8" hidden="1"/>
    <cellStyle name="Hyperlink" xfId="3398" builtinId="8" hidden="1"/>
    <cellStyle name="Hyperlink" xfId="5932" builtinId="8" hidden="1"/>
    <cellStyle name="Hyperlink" xfId="7510" builtinId="8" hidden="1"/>
    <cellStyle name="Hyperlink" xfId="2594" builtinId="8" hidden="1"/>
    <cellStyle name="Hyperlink" xfId="4866" builtinId="8" hidden="1"/>
    <cellStyle name="Hyperlink" xfId="1106" builtinId="8" hidden="1"/>
    <cellStyle name="Hyperlink" xfId="1938" builtinId="8" hidden="1"/>
    <cellStyle name="Hyperlink" xfId="1334" builtinId="8" hidden="1"/>
    <cellStyle name="Hyperlink" xfId="6352" builtinId="8" hidden="1"/>
    <cellStyle name="Hyperlink" xfId="6802" builtinId="8" hidden="1"/>
    <cellStyle name="Hyperlink" xfId="3270" builtinId="8" hidden="1"/>
    <cellStyle name="Hyperlink" xfId="2802" builtinId="8" hidden="1"/>
    <cellStyle name="Hyperlink" xfId="1932" builtinId="8" hidden="1"/>
    <cellStyle name="Hyperlink" xfId="5950" builtinId="8" hidden="1"/>
    <cellStyle name="Hyperlink" xfId="95" builtinId="8" hidden="1"/>
    <cellStyle name="Hyperlink" xfId="5140" builtinId="8" hidden="1"/>
    <cellStyle name="Hyperlink" xfId="3822" builtinId="8" hidden="1"/>
    <cellStyle name="Hyperlink" xfId="616" builtinId="8" hidden="1"/>
    <cellStyle name="Hyperlink" xfId="279" builtinId="8" hidden="1"/>
    <cellStyle name="Hyperlink" xfId="3792" builtinId="8" hidden="1"/>
    <cellStyle name="Hyperlink" xfId="4966" builtinId="8" hidden="1"/>
    <cellStyle name="Hyperlink" xfId="3170" builtinId="8" hidden="1"/>
    <cellStyle name="Hyperlink" xfId="5416" builtinId="8" hidden="1"/>
    <cellStyle name="Hyperlink" xfId="5902" builtinId="8" hidden="1"/>
    <cellStyle name="Hyperlink" xfId="4720" builtinId="8" hidden="1"/>
    <cellStyle name="Hyperlink" xfId="7614" builtinId="8" hidden="1"/>
    <cellStyle name="Hyperlink" xfId="3058" builtinId="8" hidden="1"/>
    <cellStyle name="Hyperlink" xfId="8128" builtinId="8" hidden="1"/>
    <cellStyle name="Hyperlink" xfId="4274" builtinId="8" hidden="1"/>
    <cellStyle name="Hyperlink" xfId="2796" builtinId="8" hidden="1"/>
    <cellStyle name="Hyperlink" xfId="5818" builtinId="8" hidden="1"/>
    <cellStyle name="Hyperlink" xfId="1466" builtinId="8" hidden="1"/>
    <cellStyle name="Hyperlink" xfId="5148" builtinId="8" hidden="1"/>
    <cellStyle name="Hyperlink" xfId="1900" builtinId="8" hidden="1"/>
    <cellStyle name="Hyperlink" xfId="511" builtinId="8" hidden="1"/>
    <cellStyle name="Hyperlink" xfId="6006" builtinId="8" hidden="1"/>
    <cellStyle name="Hyperlink" xfId="1064" builtinId="8" hidden="1"/>
    <cellStyle name="Hyperlink" xfId="7834" builtinId="8" hidden="1"/>
    <cellStyle name="Hyperlink" xfId="3656" builtinId="8" hidden="1"/>
    <cellStyle name="Hyperlink" xfId="4098" builtinId="8" hidden="1"/>
    <cellStyle name="Hyperlink" xfId="1878" builtinId="8" hidden="1"/>
    <cellStyle name="Hyperlink" xfId="3326" builtinId="8" hidden="1"/>
    <cellStyle name="Hyperlink" xfId="3156" builtinId="8" hidden="1"/>
    <cellStyle name="Hyperlink" xfId="7094" builtinId="8" hidden="1"/>
    <cellStyle name="Hyperlink" xfId="2154" builtinId="8" hidden="1"/>
    <cellStyle name="Hyperlink" xfId="3396" builtinId="8" hidden="1"/>
    <cellStyle name="Hyperlink" xfId="69" builtinId="8" hidden="1"/>
    <cellStyle name="Hyperlink" xfId="3824" builtinId="8" hidden="1"/>
    <cellStyle name="Hyperlink" xfId="6748" builtinId="8" hidden="1"/>
    <cellStyle name="Hyperlink" xfId="4740" builtinId="8" hidden="1"/>
    <cellStyle name="Hyperlink" xfId="5106" builtinId="8" hidden="1"/>
    <cellStyle name="Hyperlink" xfId="5314" builtinId="8" hidden="1"/>
    <cellStyle name="Hyperlink" xfId="1924" builtinId="8" hidden="1"/>
    <cellStyle name="Hyperlink" xfId="2916" builtinId="8" hidden="1"/>
    <cellStyle name="Hyperlink" xfId="2860" builtinId="8" hidden="1"/>
    <cellStyle name="Hyperlink" xfId="405" builtinId="8" hidden="1"/>
    <cellStyle name="Hyperlink" xfId="7860" builtinId="8" hidden="1"/>
    <cellStyle name="Hyperlink" xfId="1294" builtinId="8" hidden="1"/>
    <cellStyle name="Hyperlink" xfId="1816" builtinId="8" hidden="1"/>
    <cellStyle name="Hyperlink" xfId="1926" builtinId="8" hidden="1"/>
    <cellStyle name="Hyperlink" xfId="5836" builtinId="8" hidden="1"/>
    <cellStyle name="Hyperlink" xfId="7598" builtinId="8" hidden="1"/>
    <cellStyle name="Hyperlink" xfId="6070" builtinId="8" hidden="1"/>
    <cellStyle name="Hyperlink" xfId="2168" builtinId="8" hidden="1"/>
    <cellStyle name="Hyperlink" xfId="1574" builtinId="8" hidden="1"/>
    <cellStyle name="Hyperlink" xfId="1682" builtinId="8" hidden="1"/>
    <cellStyle name="Hyperlink" xfId="8096" builtinId="8" hidden="1"/>
    <cellStyle name="Hyperlink" xfId="469" builtinId="8" hidden="1"/>
    <cellStyle name="Hyperlink" xfId="3064" builtinId="8" hidden="1"/>
    <cellStyle name="Hyperlink" xfId="1590" builtinId="8" hidden="1"/>
    <cellStyle name="Hyperlink" xfId="6114" builtinId="8" hidden="1"/>
    <cellStyle name="Hyperlink" xfId="4192" builtinId="8" hidden="1"/>
    <cellStyle name="Hyperlink" xfId="1074" builtinId="8" hidden="1"/>
    <cellStyle name="Hyperlink" xfId="5446" builtinId="8" hidden="1"/>
    <cellStyle name="Hyperlink" xfId="4052" builtinId="8" hidden="1"/>
    <cellStyle name="Hyperlink" xfId="327" builtinId="8" hidden="1"/>
    <cellStyle name="Hyperlink" xfId="2998" builtinId="8" hidden="1"/>
    <cellStyle name="Hyperlink" xfId="7170" builtinId="8" hidden="1"/>
    <cellStyle name="Hyperlink" xfId="1252" builtinId="8" hidden="1"/>
    <cellStyle name="Hyperlink" xfId="6260" builtinId="8" hidden="1"/>
    <cellStyle name="Hyperlink" xfId="5278" builtinId="8" hidden="1"/>
    <cellStyle name="Hyperlink" xfId="235" builtinId="8" hidden="1"/>
    <cellStyle name="Hyperlink" xfId="7412" builtinId="8" hidden="1"/>
    <cellStyle name="Hyperlink" xfId="2978" builtinId="8" hidden="1"/>
    <cellStyle name="Hyperlink" xfId="2820" builtinId="8" hidden="1"/>
    <cellStyle name="Hyperlink" xfId="3816" builtinId="8" hidden="1"/>
    <cellStyle name="Hyperlink" xfId="491" builtinId="8" hidden="1"/>
    <cellStyle name="Hyperlink" xfId="5260" builtinId="8" hidden="1"/>
    <cellStyle name="Hyperlink" xfId="4644" builtinId="8" hidden="1"/>
    <cellStyle name="Hyperlink" xfId="5222" builtinId="8" hidden="1"/>
    <cellStyle name="Hyperlink" xfId="5460" builtinId="8" hidden="1"/>
    <cellStyle name="Hyperlink" xfId="2032" builtinId="8" hidden="1"/>
    <cellStyle name="Hyperlink" xfId="650" builtinId="8" hidden="1"/>
    <cellStyle name="Hyperlink" xfId="2184" builtinId="8" hidden="1"/>
    <cellStyle name="Hyperlink" xfId="6986" builtinId="8" hidden="1"/>
    <cellStyle name="Hyperlink" xfId="6362" builtinId="8" hidden="1"/>
    <cellStyle name="Hyperlink" xfId="2554" builtinId="8" hidden="1"/>
    <cellStyle name="Hyperlink" xfId="1272" builtinId="8" hidden="1"/>
    <cellStyle name="Hyperlink" xfId="6032" builtinId="8" hidden="1"/>
    <cellStyle name="Hyperlink" xfId="5866" builtinId="8" hidden="1"/>
    <cellStyle name="Hyperlink" xfId="3638" builtinId="8" hidden="1"/>
    <cellStyle name="Hyperlink" xfId="3498" builtinId="8" hidden="1"/>
    <cellStyle name="Hyperlink" xfId="1638" builtinId="8" hidden="1"/>
    <cellStyle name="Hyperlink" xfId="630" builtinId="8" hidden="1"/>
    <cellStyle name="Hyperlink" xfId="3084" builtinId="8" hidden="1"/>
    <cellStyle name="Hyperlink" xfId="7968" builtinId="8" hidden="1"/>
    <cellStyle name="Hyperlink" xfId="1162" builtinId="8" hidden="1"/>
    <cellStyle name="Hyperlink" xfId="3934" builtinId="8" hidden="1"/>
    <cellStyle name="Hyperlink" xfId="6270" builtinId="8" hidden="1"/>
    <cellStyle name="Hyperlink" xfId="6388" builtinId="8" hidden="1"/>
    <cellStyle name="Hyperlink" xfId="5844" builtinId="8" hidden="1"/>
    <cellStyle name="Hyperlink" xfId="2152" builtinId="8" hidden="1"/>
    <cellStyle name="Hyperlink" xfId="4756" builtinId="8" hidden="1"/>
    <cellStyle name="Hyperlink" xfId="6500" builtinId="8" hidden="1"/>
    <cellStyle name="Hyperlink" xfId="505" builtinId="8" hidden="1"/>
    <cellStyle name="Hyperlink" xfId="1390" builtinId="8" hidden="1"/>
    <cellStyle name="Hyperlink" xfId="3536" builtinId="8" hidden="1"/>
    <cellStyle name="Hyperlink" xfId="7994" builtinId="8" hidden="1"/>
    <cellStyle name="Hyperlink" xfId="3960" builtinId="8" hidden="1"/>
    <cellStyle name="Hyperlink" xfId="5762" builtinId="8" hidden="1"/>
    <cellStyle name="Hyperlink" xfId="519" builtinId="8" hidden="1"/>
    <cellStyle name="Hyperlink" xfId="7240" builtinId="8" hidden="1"/>
    <cellStyle name="Hyperlink" xfId="4326" builtinId="8" hidden="1"/>
    <cellStyle name="Hyperlink" xfId="6136" builtinId="8" hidden="1"/>
    <cellStyle name="Hyperlink" xfId="6722" builtinId="8" hidden="1"/>
    <cellStyle name="Hyperlink" xfId="8154" builtinId="8" hidden="1"/>
    <cellStyle name="Hyperlink" xfId="5462" builtinId="8" hidden="1"/>
    <cellStyle name="Hyperlink" xfId="3370" builtinId="8" hidden="1"/>
    <cellStyle name="Hyperlink" xfId="3642" builtinId="8" hidden="1"/>
    <cellStyle name="Hyperlink" xfId="3102" builtinId="8" hidden="1"/>
    <cellStyle name="Hyperlink" xfId="3896" builtinId="8" hidden="1"/>
    <cellStyle name="Hyperlink" xfId="6210" builtinId="8" hidden="1"/>
    <cellStyle name="Normal" xfId="0" builtinId="0"/>
    <cellStyle name="Normal 2" xfId="1" xr:uid="{00000000-0005-0000-0000-000000200000}"/>
    <cellStyle name="Normal 2 2 2" xfId="8204" xr:uid="{924D01B8-5FCC-B348-91E1-9E0E94A01336}"/>
    <cellStyle name="Normal 2 3 2" xfId="8203" xr:uid="{634264DF-6CF8-4D4D-8C7C-D843468253BB}"/>
    <cellStyle name="Normal 3" xfId="8121" xr:uid="{00000000-0005-0000-0000-000001200000}"/>
    <cellStyle name="Normal 4" xfId="2" xr:uid="{00000000-0005-0000-0000-000002200000}"/>
    <cellStyle name="Normal 5 2" xfId="8197" xr:uid="{A8225752-FA0A-EC4F-9F39-1C308B399ED4}"/>
    <cellStyle name="Normal 5 2 2" xfId="8199" xr:uid="{F26FA627-96BF-0146-82B5-1F044917949C}"/>
    <cellStyle name="Normal 5 2 2 3" xfId="8201" xr:uid="{EDBE56F4-E023-0C44-A3E8-D33916309507}"/>
    <cellStyle name="Normal 5 2 3" xfId="8200" xr:uid="{E56ED2DA-5D05-1748-9D19-4D0E1EF61C24}"/>
    <cellStyle name="Normal 6" xfId="8198" xr:uid="{6B282F65-6BEF-2742-B226-DC731DD90F9F}"/>
    <cellStyle name="Normal 6 3" xfId="8202" xr:uid="{0864F28A-C227-2E4D-BDC3-CF37F040EB03}"/>
    <cellStyle name="Normal_Sheet1 2" xfId="581" xr:uid="{00000000-0005-0000-0000-000003200000}"/>
    <cellStyle name="Percent" xfId="8192" builtinId="5"/>
    <cellStyle name="Percent 2" xfId="8122" xr:uid="{00000000-0005-0000-0000-000006200000}"/>
  </cellStyles>
  <dxfs count="274">
    <dxf>
      <font>
        <b/>
        <i/>
        <strike val="0"/>
        <color rgb="FFFF0000"/>
      </font>
      <fill>
        <patternFill patternType="none">
          <bgColor auto="1"/>
        </patternFill>
      </fill>
    </dxf>
    <dxf>
      <font>
        <strike val="0"/>
        <color auto="1"/>
      </font>
      <fill>
        <patternFill>
          <bgColor theme="6" tint="0.59996337778862885"/>
        </patternFill>
      </fill>
    </dxf>
    <dxf>
      <fill>
        <patternFill>
          <bgColor theme="6" tint="-0.24994659260841701"/>
        </patternFill>
      </fill>
    </dxf>
    <dxf>
      <font>
        <color auto="1"/>
      </font>
      <fill>
        <patternFill>
          <bgColor theme="9" tint="0.59996337778862885"/>
        </patternFill>
      </fill>
    </dxf>
    <dxf>
      <font>
        <b/>
        <i val="0"/>
        <color rgb="FFFFFF00"/>
      </font>
      <fill>
        <patternFill>
          <bgColor rgb="FF7030A0"/>
        </patternFill>
      </fill>
    </dxf>
    <dxf>
      <font>
        <color auto="1"/>
      </font>
      <fill>
        <patternFill>
          <fgColor auto="1"/>
          <bgColor rgb="FFFFFF00"/>
        </patternFill>
      </fill>
    </dxf>
    <dxf>
      <font>
        <color rgb="FF9C0006"/>
      </font>
      <fill>
        <patternFill>
          <bgColor rgb="FFFFC7CE"/>
        </patternFill>
      </fill>
    </dxf>
    <dxf>
      <font>
        <b val="0"/>
        <i val="0"/>
        <strike val="0"/>
        <condense val="0"/>
        <extend val="0"/>
        <outline val="0"/>
        <shadow val="0"/>
        <u val="none"/>
        <vertAlign val="baseline"/>
        <sz val="11"/>
        <color rgb="FF000000"/>
        <name val="Calibri"/>
        <family val="2"/>
        <scheme val="none"/>
      </font>
      <fill>
        <patternFill patternType="solid">
          <fgColor indexed="64"/>
          <bgColor rgb="FFFFFFD7"/>
        </patternFill>
      </fill>
      <alignment horizontal="center" vertical="center" textRotation="0" wrapText="0" indent="0" justifyLastLine="0" shrinkToFit="0" readingOrder="0"/>
      <border diagonalUp="0" diagonalDown="0">
        <left style="medium">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medium">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medium">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medium">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medium">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medium">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medium">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medium">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medium">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fill>
        <patternFill patternType="none">
          <fgColor rgb="FF000000"/>
          <bgColor rgb="FFFFFFFF"/>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rgb="FF000000"/>
          <bgColor rgb="FFFFFFFF"/>
        </patternFill>
      </fill>
      <alignment horizontal="center" vertical="center" textRotation="0" wrapText="0" indent="0" justifyLastLine="0" shrinkToFit="0" readingOrder="0"/>
      <border outline="0">
        <left style="medium">
          <color auto="1"/>
        </left>
      </border>
    </dxf>
    <dxf>
      <font>
        <b val="0"/>
        <i val="0"/>
        <strike val="0"/>
        <condense val="0"/>
        <extend val="0"/>
        <outline val="0"/>
        <shadow val="0"/>
        <u val="none"/>
        <vertAlign val="baseline"/>
        <sz val="11"/>
        <color rgb="FF000000"/>
        <name val="Calibri"/>
        <family val="2"/>
        <scheme val="none"/>
      </font>
      <numFmt numFmtId="1" formatCode="0"/>
      <fill>
        <patternFill patternType="solid">
          <fgColor indexed="64"/>
          <bgColor rgb="FFFFFFD7"/>
        </patternFill>
      </fill>
      <alignment horizontal="center" vertical="center" textRotation="0" wrapText="0" indent="0" justifyLastLine="0" shrinkToFit="0" readingOrder="0"/>
      <border diagonalUp="0" diagonalDown="0">
        <left style="medium">
          <color indexed="64"/>
        </left>
        <right style="medium">
          <color indexed="64"/>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medium">
          <color auto="1"/>
        </right>
        <top style="thin">
          <color auto="1"/>
        </top>
        <bottom style="thin">
          <color auto="1"/>
        </bottom>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medium">
          <color indexed="64"/>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rgb="FF000000"/>
        <name val="Calibri"/>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right style="thin">
          <color auto="1"/>
        </right>
        <top style="thin">
          <color auto="1"/>
        </top>
        <bottom style="thin">
          <color auto="1"/>
        </bottom>
      </border>
    </dxf>
    <dxf>
      <font>
        <b val="0"/>
        <i val="0"/>
        <strike val="0"/>
        <condense val="0"/>
        <extend val="0"/>
        <outline val="0"/>
        <shadow val="0"/>
        <u val="none"/>
        <vertAlign val="baseline"/>
        <sz val="11"/>
        <color rgb="FF000000"/>
        <name val="Calibri"/>
        <family val="2"/>
        <scheme val="none"/>
      </font>
      <numFmt numFmtId="164" formatCode="0.000"/>
      <fill>
        <patternFill patternType="none">
          <fgColor indexed="64"/>
          <bgColor indexed="65"/>
        </patternFill>
      </fill>
      <alignment horizontal="center" vertical="center" textRotation="0" wrapText="0" indent="0"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numFmt numFmtId="164" formatCode="0.0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rgb="FF000000"/>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rgb="FF000000"/>
        <name val="Calibri"/>
        <family val="2"/>
        <scheme val="none"/>
      </font>
      <numFmt numFmtId="164" formatCode="0.000"/>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68" formatCode="m/d/yy"/>
      <fill>
        <patternFill patternType="none">
          <fgColor indexed="64"/>
          <bgColor auto="1"/>
        </patternFill>
      </fill>
      <alignment horizontal="center" vertical="center" textRotation="0" wrapText="0" indent="0" justifyLastLine="0" shrinkToFit="0" readingOrder="0"/>
      <border diagonalUp="0" diagonalDown="0">
        <left style="thin">
          <color auto="1"/>
        </left>
        <right style="thin">
          <color auto="1"/>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auto="1"/>
        </patternFill>
      </fill>
      <alignment horizontal="center" vertical="center" textRotation="0" wrapText="0" indent="0" justifyLastLine="0" shrinkToFit="0" readingOrder="0"/>
      <border diagonalUp="0" diagonalDown="0">
        <left style="thin">
          <color auto="1"/>
        </left>
        <right style="thin">
          <color auto="1"/>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8" formatCode="m/d/yy"/>
      <fill>
        <patternFill patternType="none">
          <fgColor indexed="64"/>
          <bgColor auto="1"/>
        </patternFill>
      </fill>
      <alignment horizontal="center" vertical="center" textRotation="0" wrapText="0" indent="0" justifyLastLine="0" shrinkToFit="0" readingOrder="0"/>
      <border diagonalUp="0" diagonalDown="0">
        <left style="thin">
          <color auto="1"/>
        </left>
        <right style="thin">
          <color auto="1"/>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8" formatCode="m/d/yy"/>
      <fill>
        <patternFill patternType="none">
          <fgColor indexed="64"/>
          <bgColor auto="1"/>
        </patternFill>
      </fill>
      <alignment horizontal="center" vertical="center" textRotation="0" wrapText="0" indent="0" justifyLastLine="0" shrinkToFit="0" readingOrder="0"/>
      <border diagonalUp="0" diagonalDown="0">
        <left style="thin">
          <color auto="1"/>
        </left>
        <right style="thin">
          <color auto="1"/>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rgb="FFFFFFD7"/>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8" formatCode="m/d/yy"/>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8" formatCode="m/d/yy"/>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fill>
        <patternFill patternType="none">
          <fgColor rgb="FF000000"/>
          <bgColor rgb="FFFFFFFF"/>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minor"/>
      </font>
      <fill>
        <patternFill patternType="solid">
          <fgColor indexed="0"/>
          <bgColor indexed="22"/>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1" formatCode="0"/>
      <fill>
        <patternFill patternType="none">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none"/>
      </font>
      <numFmt numFmtId="166" formatCode="0.0"/>
      <fill>
        <patternFill patternType="none">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none"/>
      </font>
      <numFmt numFmtId="166" formatCode="0.0"/>
      <fill>
        <patternFill patternType="none">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none"/>
      </font>
      <numFmt numFmtId="166" formatCode="0.0"/>
      <fill>
        <patternFill patternType="none">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none"/>
      </font>
      <numFmt numFmtId="166" formatCode="0.0"/>
      <fill>
        <patternFill patternType="none">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none"/>
      </font>
      <numFmt numFmtId="166" formatCode="0.0"/>
      <fill>
        <patternFill patternType="none">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none"/>
      </font>
      <numFmt numFmtId="166" formatCode="0.0"/>
      <fill>
        <patternFill patternType="none">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none"/>
      </font>
      <numFmt numFmtId="166" formatCode="0.0"/>
      <fill>
        <patternFill patternType="none">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none"/>
      </font>
      <numFmt numFmtId="166" formatCode="0.0"/>
      <fill>
        <patternFill patternType="none">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left style="medium">
          <color auto="1"/>
        </left>
        <right style="medium">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style="medium">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top style="thin">
          <color auto="1"/>
        </top>
        <bottom style="thin">
          <color auto="1"/>
        </bottom>
        <vertical/>
        <horizontal/>
      </border>
    </dxf>
    <dxf>
      <font>
        <strike val="0"/>
        <outline val="0"/>
        <shadow val="0"/>
        <u val="none"/>
        <vertAlign val="baseline"/>
        <sz val="1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left style="medium">
          <color auto="1"/>
        </left>
        <right style="medium">
          <color auto="1"/>
        </right>
        <top style="thin">
          <color auto="1"/>
        </top>
        <bottom style="thin">
          <color auto="1"/>
        </bottom>
        <vertical/>
        <horizontal/>
      </border>
    </dxf>
    <dxf>
      <numFmt numFmtId="1" formatCode="0"/>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 formatCode="0"/>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 formatCode="0"/>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 formatCode="0"/>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numFmt numFmtId="1"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numFmt numFmtId="1" formatCode="0"/>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 formatCode="0"/>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top style="thin">
          <color auto="1"/>
        </top>
        <bottom style="thin">
          <color auto="1"/>
        </bottom>
        <vertical/>
        <horizontal/>
      </border>
    </dxf>
    <dxf>
      <font>
        <strike val="0"/>
        <outline val="0"/>
        <shadow val="0"/>
        <u val="none"/>
        <vertAlign val="baseline"/>
        <sz val="1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left style="medium">
          <color indexed="64"/>
        </left>
        <right style="medium">
          <color indexed="64"/>
        </right>
        <top style="thin">
          <color auto="1"/>
        </top>
        <bottom style="thin">
          <color auto="1"/>
        </bottom>
        <vertical/>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1" formatCode="0"/>
      <fill>
        <patternFill patternType="solid">
          <fgColor indexed="64"/>
          <bgColor theme="0" tint="-0.14999847407452621"/>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style="medium">
          <color auto="1"/>
        </left>
        <right/>
        <top style="thin">
          <color auto="1"/>
        </top>
        <bottom style="thin">
          <color auto="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8" formatCode="m/d/yy"/>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Calibri"/>
        <family val="2"/>
        <scheme val="minor"/>
      </font>
      <numFmt numFmtId="168" formatCode="m/d/yy"/>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auto="1"/>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8" formatCode="m/d/yy"/>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rgb="FFFFFFD7"/>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68" formatCode="m/d/yy"/>
      <fill>
        <patternFill patternType="solid">
          <fgColor indexed="64"/>
          <bgColor rgb="FFFFFFD7"/>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rgb="FFFFFFD7"/>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68" formatCode="m/d/yy"/>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fill>
        <patternFill patternType="none">
          <fgColor rgb="FF000000"/>
          <bgColor rgb="FFFFFFFF"/>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minor"/>
      </font>
      <fill>
        <patternFill patternType="solid">
          <fgColor indexed="0"/>
          <bgColor indexed="22"/>
        </patternFill>
      </fill>
      <alignment horizontal="left"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ont>
        <sz val="9"/>
      </font>
      <fill>
        <patternFill patternType="none">
          <fgColor indexed="64"/>
          <bgColor indexed="65"/>
        </patternFill>
      </fill>
      <alignment horizontal="center" vertical="center" textRotation="0" wrapText="1" indent="0" justifyLastLine="0" shrinkToFit="0" readingOrder="0"/>
    </dxf>
    <dxf>
      <numFmt numFmtId="168" formatCode="m/d/yy"/>
      <fill>
        <patternFill patternType="none">
          <fgColor indexed="64"/>
          <bgColor indexed="65"/>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8"/>
        <color theme="1"/>
        <name val="Calibri"/>
        <family val="2"/>
        <scheme val="minor"/>
      </font>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numFmt numFmtId="168" formatCode="m/d/yy"/>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numFmt numFmtId="168" formatCode="m/d/yy"/>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border outline="0">
        <top style="thin">
          <color rgb="FF000000"/>
        </top>
      </border>
    </dxf>
    <dxf>
      <fill>
        <patternFill patternType="none">
          <fgColor indexed="64"/>
          <bgColor auto="1"/>
        </patternFill>
      </fill>
      <alignment horizontal="center"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1"/>
        <color rgb="FF000000"/>
        <name val="Calibri"/>
        <family val="2"/>
        <scheme val="none"/>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color rgb="FF000000"/>
        <name val="Calibri"/>
        <family val="2"/>
        <scheme val="none"/>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color rgb="FF000000"/>
        <name val="Calibri"/>
        <family val="2"/>
        <scheme val="none"/>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color rgb="FF000000"/>
        <name val="Calibri"/>
        <family val="2"/>
        <scheme val="none"/>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9"/>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168" formatCode="m/d/yy"/>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168" formatCode="m/d/yy"/>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9"/>
        <name val="Calibri"/>
        <family val="2"/>
        <scheme val="minor"/>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9"/>
        <name val="Calibri"/>
        <family val="2"/>
        <scheme val="minor"/>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center" textRotation="0" wrapText="0" indent="0" justifyLastLine="0" shrinkToFit="0" readingOrder="0"/>
    </dxf>
    <dxf>
      <numFmt numFmtId="168" formatCode="m/d/yy"/>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numFmt numFmtId="168" formatCode="m/d/yy"/>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numFmt numFmtId="168" formatCode="m/d/yy"/>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numFmt numFmtId="168" formatCode="m/d/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m/d/yy"/>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8"/>
        <name val="Calibri"/>
        <family val="2"/>
        <scheme val="minor"/>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color theme="1"/>
        <name val="Calibri"/>
        <family val="2"/>
        <scheme val="minor"/>
      </font>
      <numFmt numFmtId="2" formatCode="0.00"/>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8"/>
        <color theme="1"/>
        <name val="Calibri"/>
        <family val="2"/>
        <scheme val="minor"/>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8"/>
        <color theme="1"/>
        <name val="Calibri"/>
        <family val="2"/>
        <scheme val="minor"/>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8"/>
        <color theme="1"/>
        <name val="Calibri"/>
        <family val="2"/>
        <scheme val="minor"/>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8"/>
        <color theme="1"/>
        <name val="Calibri"/>
        <family val="2"/>
        <scheme val="minor"/>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color theme="1"/>
        <name val="Calibri"/>
        <family val="2"/>
        <scheme val="minor"/>
      </font>
      <numFmt numFmtId="168" formatCode="m/d/yy"/>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center" textRotation="0" indent="0" justifyLastLine="0" shrinkToFit="0" readingOrder="0"/>
    </dxf>
    <dxf>
      <numFmt numFmtId="168" formatCode="m/d/yy"/>
      <fill>
        <patternFill patternType="none">
          <fgColor indexed="64"/>
          <bgColor indexed="65"/>
        </patternFill>
      </fill>
      <alignment horizontal="center" vertical="center" textRotation="0" wrapText="0" indent="0" justifyLastLine="0" shrinkToFit="0" readingOrder="0"/>
    </dxf>
    <dxf>
      <numFmt numFmtId="168" formatCode="m/d/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m/d/yy"/>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m/d/yy"/>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center" textRotation="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center" textRotation="0" indent="0" justifyLastLine="0" shrinkToFit="0" readingOrder="0"/>
    </dxf>
    <dxf>
      <border outline="0">
        <top style="thin">
          <color rgb="FF000000"/>
        </top>
      </border>
    </dxf>
    <dxf>
      <font>
        <strike val="0"/>
        <outline val="0"/>
        <shadow val="0"/>
        <u val="none"/>
        <vertAlign val="baseline"/>
        <sz val="11"/>
        <color rgb="FF000000"/>
        <name val="Calibri"/>
        <family val="2"/>
        <scheme val="none"/>
      </font>
      <fill>
        <patternFill patternType="none">
          <fgColor indexed="64"/>
          <bgColor auto="1"/>
        </patternFill>
      </fill>
      <alignment horizontal="center" vertical="center" textRotation="0" indent="0" justifyLastLine="0" shrinkToFit="0" readingOrder="0"/>
    </dxf>
    <dxf>
      <border outline="0">
        <bottom style="thin">
          <color rgb="FF000000"/>
        </bottom>
      </border>
    </dxf>
    <dxf>
      <font>
        <strike val="0"/>
        <outline val="0"/>
        <shadow val="0"/>
        <u val="none"/>
        <vertAlign val="baseline"/>
        <sz val="11"/>
        <name val="Calibri"/>
        <family val="2"/>
        <scheme val="minor"/>
      </font>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8F93"/>
      <color rgb="FFFEFE99"/>
      <color rgb="FFFF7F82"/>
      <color rgb="FF8EFA00"/>
      <color rgb="FF92C1E5"/>
      <color rgb="FFB4DFC1"/>
      <color rgb="FFFFD579"/>
      <color rgb="FFB7DEE8"/>
      <color rgb="FFFFFFD7"/>
      <color rgb="FFFE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7176836-2FD0-3E4D-84FB-A91384CFBEDA}" name="Table37" displayName="Table37" ref="A4:AX279" totalsRowShown="0" headerRowDxfId="273" dataDxfId="271" headerRowBorderDxfId="272" tableBorderDxfId="270">
  <autoFilter ref="A4:AX279" xr:uid="{AEAAC933-0E65-C34A-BB08-514125D60121}"/>
  <sortState xmlns:xlrd2="http://schemas.microsoft.com/office/spreadsheetml/2017/richdata2" ref="A5:AX279">
    <sortCondition ref="A4:A279"/>
  </sortState>
  <tableColumns count="50">
    <tableColumn id="1" xr3:uid="{F192C2C0-55A7-3E47-81E9-084249A16750}" name="Study ID" dataDxfId="269"/>
    <tableColumn id="2" xr3:uid="{3B818418-C593-0C40-BA64-67287AE796C0}" name="Prior study ID or (Parent of FLU#)" dataDxfId="268"/>
    <tableColumn id="33" xr3:uid="{479B549F-7DED-724E-8C0F-91ABAF1B1334}" name="Date of D0" dataDxfId="267"/>
    <tableColumn id="32" xr3:uid="{D5C48488-BCA3-484D-9B0C-85A82A25719E}" name="Date of D7" dataDxfId="266"/>
    <tableColumn id="46" xr3:uid="{883CF8DD-A85C-4649-880A-A9F4AC6C64F9}" name="Date of D28" dataDxfId="265"/>
    <tableColumn id="47" xr3:uid="{1F61177F-10F6-1B43-93B5-AEC94929F452}" name="Date of D60" dataDxfId="264"/>
    <tableColumn id="3" xr3:uid="{234CF5B8-3F6A-B94E-86F7-C01FDDD2FE21}" name="Age" dataDxfId="263"/>
    <tableColumn id="4" xr3:uid="{0BE5F6F7-996E-C649-A522-705B783849DD}" name="DOB" dataDxfId="262"/>
    <tableColumn id="5" xr3:uid="{92151A52-B35E-0C44-BDA8-A66576D38719}" name="Gender" dataDxfId="261"/>
    <tableColumn id="6" xr3:uid="{CD5CC149-9B83-244C-A895-D9A57276F6D4}" name="Race/ Ethnicity" dataDxfId="260"/>
    <tableColumn id="15" xr3:uid="{17FFC7AB-87AB-0448-BDEF-F2D40AF6F8E0}" name="Comorbidity 1" dataDxfId="259"/>
    <tableColumn id="16" xr3:uid="{44C082A7-6433-5D4E-9203-FF85326D429A}" name="Comorbidity 2" dataDxfId="258"/>
    <tableColumn id="17" xr3:uid="{A270FCC7-6470-7A47-8510-0964D2874266}" name="Comorbidity 3" dataDxfId="257"/>
    <tableColumn id="18" xr3:uid="{12F76591-53EF-6A43-9BE1-7D7099B1B209}" name="Additional Comorbidities" dataDxfId="256"/>
    <tableColumn id="20" xr3:uid="{6924B319-52B2-DF4D-9317-B72C66EBC131}" name="Vaccine last season (fall 2019-spring 2020)" dataDxfId="255"/>
    <tableColumn id="21" xr3:uid="{AACE9ED6-C9D0-0E4E-A467-81B8D6957B97}" name="Vaccine 2 seasons ago (fall 2018-spring 2019)" dataDxfId="254"/>
    <tableColumn id="22" xr3:uid="{258F62BA-A634-9D43-8511-FE74BCB719AD}" name="Vaccine 3 seasons ago (fall 2017-spring 2018)" dataDxfId="253"/>
    <tableColumn id="23" xr3:uid="{EF743065-489B-884F-8EEA-01A910D55C72}" name="Height (cm)" dataDxfId="252"/>
    <tableColumn id="24" xr3:uid="{9B1FEAAC-948A-0541-9EDE-EA06170FA2CB}" name="Weight (kg)" dataDxfId="251"/>
    <tableColumn id="25" xr3:uid="{DB6242FC-0BDC-EA46-A2B4-3A8893243D29}" name="BMI" dataDxfId="250"/>
    <tableColumn id="26" xr3:uid="{B04D25CD-B4D4-9047-91F3-2C6DFC4803FB}" name="Standard or high-dose vaccine? (S/H)" dataDxfId="249"/>
    <tableColumn id="35" xr3:uid="{99F39304-5445-9349-9375-E1BAC1D44F54}" name="Has the participant had any influenza or COVID-19 symptoms over the past year?" dataDxfId="248"/>
    <tableColumn id="34" xr3:uid="{21F80565-D496-0846-875C-4772245CD522}" name="Describe flu-like or COVID-like symptoms experienced" dataDxfId="247"/>
    <tableColumn id="31" xr3:uid="{C17A8723-1322-B043-9AD1-1C401D32D9BA}" name="Start date of symptoms (or approximate)" dataDxfId="246"/>
    <tableColumn id="39" xr3:uid="{DA8652E5-2ABA-B844-8F41-68C1ADA35CB9}" name="End date of symptoms (or approximate)" dataDxfId="245"/>
    <tableColumn id="40" xr3:uid="{1F2AB6B2-5DBC-E24A-A443-26B0ADC7B172}" name="Has participant been tested for COVID-19? If so, what test?" dataDxfId="244"/>
    <tableColumn id="41" xr3:uid="{A9CB48E2-E409-2847-94D3-8A5F76DFF20D}" name="Date of COVID viral test (or approximate)" dataDxfId="243"/>
    <tableColumn id="42" xr3:uid="{475337EC-832C-4C40-8A6D-173DA58B100C}" name="COVID viral test result:" dataDxfId="242"/>
    <tableColumn id="37" xr3:uid="{B245B7C5-8D04-0C48-8B60-DECA937ABEAA}" name="Date of COVID antibody test (or approximate)" dataDxfId="241"/>
    <tableColumn id="38" xr3:uid="{22E19889-4D5E-FD45-8F69-1EF16162C81F}" name="COVID antibody test result" dataDxfId="240"/>
    <tableColumn id="36" xr3:uid="{1C5F2C2E-E480-5D43-87CF-E51A6D6B4982}" name="Has the participant been tested for influenza in the past year?" dataDxfId="239"/>
    <tableColumn id="44" xr3:uid="{DA1C585F-D85F-B949-B069-56ABD7378D9E}" name="Date of flu test (or approximate): " dataDxfId="238"/>
    <tableColumn id="45" xr3:uid="{EA9A3BC3-9F2E-524C-A02B-A19F851B245D}" name="Result of flu test:" dataDxfId="237"/>
    <tableColumn id="49" xr3:uid="{FD4C9FCF-9C22-2543-8CE9-C0DECF663279}" name="D0 &gt; D7: Has participant had any recent illnesses since last visit?" dataDxfId="236"/>
    <tableColumn id="50" xr3:uid="{5E1EE34F-58D8-D94D-AC2B-C523D96ADE5E}" name="D0 &gt; D7: Does the participant have any other new physician-diagnosed medical conditions or other changes in health since the last visit?" dataDxfId="235"/>
    <tableColumn id="51" xr3:uid="{C4E03012-58F4-6046-88BC-51D99E21D8B7}" name="D0 &gt; D7: Has the participant had any influenza or COVID-19 symptoms since the last visit?" dataDxfId="234"/>
    <tableColumn id="52" xr3:uid="{68F61095-FA8F-0A47-B56E-C728BE9F08B0}" name="D0 &gt; D7: Has participant been tested for COVID-19 since the last visit?" dataDxfId="233"/>
    <tableColumn id="53" xr3:uid="{41657DEB-A9CD-1C45-9285-166071033C69}" name="D0 &gt; D7: Date of COVID test (or approximate)" dataDxfId="232"/>
    <tableColumn id="54" xr3:uid="{D4D02B2C-9C79-7449-940A-7ECC2F773DCA}" name="D0 &gt; D7: COVID viral test result" dataDxfId="231"/>
    <tableColumn id="55" xr3:uid="{00B33FE7-5D2C-3745-BEAB-3DF02A230A72}" name="D7 &gt; D28/D60: Has participant had any recent illnesses since last visit?" dataDxfId="230"/>
    <tableColumn id="56" xr3:uid="{BA5DD094-3AE7-854D-9617-40B2106B28F4}" name="D7 &gt; D28/D60: Does the participant have any other new physician-diagnosed medical conditions or other changes in health since the last visit?" dataDxfId="229"/>
    <tableColumn id="57" xr3:uid="{CED462DE-466C-9F43-A35A-5F1E8E6A69B4}" name="D7 &gt; D28/D60: Has the participant had any influenza or COVID-19 symptoms since the last visit?" dataDxfId="228"/>
    <tableColumn id="58" xr3:uid="{2FBFA761-8B08-3547-8035-106694B26ABA}" name="D7 &gt; D28/D60: Has participant been tested for COVID-19 since the last visit?" dataDxfId="227"/>
    <tableColumn id="59" xr3:uid="{BB7BEBA8-E9F2-3C46-8629-031374578B72}" name="D7 &gt; D28/D60: Date of COVID test (or approximate)" dataDxfId="226"/>
    <tableColumn id="48" xr3:uid="{141CA014-CAB0-C44C-BF6E-AF4C0EF4C5EA}" name="D7 &gt; D28/D60: COVID viral test result" dataDxfId="225"/>
    <tableColumn id="30" xr3:uid="{1CA73DAF-1916-774E-89A8-BFA8B416092A}" name="Notes" dataDxfId="224"/>
    <tableColumn id="60" xr3:uid="{FCAE9CD8-0745-C045-96F4-EA2E594D8D77}" name="Smoking History: Current Use" dataDxfId="223"/>
    <tableColumn id="61" xr3:uid="{E8D97B59-21F1-AB43-BD37-B6B0099BC37B}" name="Smoking History: Qty per day" dataDxfId="222"/>
    <tableColumn id="62" xr3:uid="{437BE66B-3667-C540-AB41-CA5E298779C7}" name="Smoking History: Ever  Use" dataDxfId="221"/>
    <tableColumn id="63" xr3:uid="{FA2EAE83-1082-D346-93D9-461CB3E6B205}" name="Smoking History: Past  Use" dataDxfId="22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3428374-D903-CD4A-9162-AE2BE57BF94A}" name="Table6" displayName="Table6" ref="A283:AT352" totalsRowShown="0" headerRowDxfId="219" dataDxfId="217" headerRowBorderDxfId="218" tableBorderDxfId="216" headerRowCellStyle="Normal 5 2 2">
  <autoFilter ref="A283:AT352" xr:uid="{75AC47C8-6DA2-E04A-9EA9-36DCB8CEF459}"/>
  <sortState xmlns:xlrd2="http://schemas.microsoft.com/office/spreadsheetml/2017/richdata2" ref="A284:AT352">
    <sortCondition ref="A283:A352"/>
  </sortState>
  <tableColumns count="46">
    <tableColumn id="1" xr3:uid="{25594C12-895C-8842-9EE4-B73BF59BA86F}" name="Study ID" dataDxfId="215"/>
    <tableColumn id="2" xr3:uid="{041B00B3-F293-4541-9061-D007577BC51F}" name="Prior study ID" dataDxfId="214"/>
    <tableColumn id="3" xr3:uid="{0260582F-5F3A-1C48-8DD8-D8BA643D291B}" name="Date of D0" dataDxfId="213"/>
    <tableColumn id="4" xr3:uid="{1B2D03B0-9139-7F4E-A56A-67294CD60BFF}" name="Date of D7" dataDxfId="212"/>
    <tableColumn id="5" xr3:uid="{E11886C1-E6DD-D444-B408-CE96EDEADC1A}" name="Date of D28" dataDxfId="211"/>
    <tableColumn id="6" xr3:uid="{52BD422A-4AEB-F84D-9B11-44CEA2926F0B}" name="Date of D60" dataDxfId="210"/>
    <tableColumn id="7" xr3:uid="{925EA17C-2137-4849-A9D8-693C37CFFAE6}" name="Age" dataDxfId="209"/>
    <tableColumn id="8" xr3:uid="{BE065387-CEC2-5840-8AF8-C9E4EF6035AE}" name="DOB" dataDxfId="208"/>
    <tableColumn id="9" xr3:uid="{707DEC37-7867-EC4F-A94C-1CCAC560C927}" name="Gender" dataDxfId="207"/>
    <tableColumn id="10" xr3:uid="{93E13F62-8400-6C43-9868-8EF3BC7C7CAF}" name="Race/ Ethnicity" dataDxfId="206"/>
    <tableColumn id="15" xr3:uid="{B579E4B6-C82C-6346-87DA-E95904807CA8}" name="Comorbidity 1" dataDxfId="205"/>
    <tableColumn id="16" xr3:uid="{44302DE1-D810-6146-A6B4-DE092F31CA29}" name="Comorbidity 2" dataDxfId="204"/>
    <tableColumn id="17" xr3:uid="{62BE0847-3EB8-1F4A-AF83-85CACDA095D0}" name="Comorbidity 3" dataDxfId="203"/>
    <tableColumn id="18" xr3:uid="{8E19FF4D-54C1-A24D-9911-697F3A3FEFE5}" name="Additional Comorbidities" dataDxfId="202"/>
    <tableColumn id="19" xr3:uid="{9537DB38-F3CD-9642-B9C2-EA93E6D79236}" name="Vaccine last season (fall 2019-spring 2020)" dataDxfId="201"/>
    <tableColumn id="20" xr3:uid="{1EE25191-7B44-C246-A612-11B6C561E1AD}" name="Vaccine 2 seasons ago (fall 2018-spring 2019)" dataDxfId="200"/>
    <tableColumn id="21" xr3:uid="{1190322B-E6DC-C34C-A565-7B740A554D5B}" name="Vaccine 3 seasons ago (fall 2017-spring 2018)" dataDxfId="199"/>
    <tableColumn id="22" xr3:uid="{DB1DDA29-DC41-A548-A6E1-2A60ECFCDCF7}" name="Height (cm)" dataDxfId="198"/>
    <tableColumn id="23" xr3:uid="{C178678C-BC41-E74F-80E8-5A10B1BBBEB4}" name="Weight (kg)" dataDxfId="197"/>
    <tableColumn id="24" xr3:uid="{C447D844-6E68-F545-B4BF-C2D4E37C40C3}" name="BMI" dataDxfId="196"/>
    <tableColumn id="25" xr3:uid="{E63F482C-251C-3A4C-B2AA-EE4FC3F14390}" name="Standard or high-dose vaccine? (S/H)" dataDxfId="195"/>
    <tableColumn id="30" xr3:uid="{7F0A70B9-7C15-E94A-A61A-1F591D03DE9A}" name="Has the participant had any influenza or COVID-19 symptoms over the past year?" dataDxfId="194"/>
    <tableColumn id="31" xr3:uid="{674B8372-4015-CD47-B0EA-B2244EF5969D}" name="Describe flu-like or COVID-like symptoms experienced" dataDxfId="193"/>
    <tableColumn id="32" xr3:uid="{909FDED7-3867-1349-8276-3FBFFF4E9189}" name="Start date of symptoms (or approximate)" dataDxfId="192"/>
    <tableColumn id="33" xr3:uid="{FFCD4545-7AC4-3F48-8BEC-9CE70159FE1A}" name="End date of symptoms (or approximate)" dataDxfId="191"/>
    <tableColumn id="34" xr3:uid="{25C69B98-3C3B-D14D-B43A-50F8439A5561}" name="Has participant been tested for COVID-19? If so, what test?" dataDxfId="190"/>
    <tableColumn id="35" xr3:uid="{3DE64686-DA04-B841-8BB4-37FD6C98C93B}" name="Date of COVID viral test (or approximate)" dataDxfId="189"/>
    <tableColumn id="36" xr3:uid="{17464AF9-AC8B-A749-BAA6-40D4BB77946C}" name="COVID viral test result:" dataDxfId="188"/>
    <tableColumn id="37" xr3:uid="{55168786-BAE2-CD45-BD7A-B7A1A34DD490}" name="Date of COVID antibody test (or approximate)" dataDxfId="187"/>
    <tableColumn id="38" xr3:uid="{43EF121C-2CB4-434F-A6BE-CB89F844F43D}" name="COVID antibody test result" dataDxfId="186"/>
    <tableColumn id="39" xr3:uid="{78462799-58A7-DB48-A97C-AC198EF23436}" name="Has the participant been tested for influenza in the past year?" dataDxfId="185"/>
    <tableColumn id="40" xr3:uid="{3E26FCF5-7329-8747-A419-5273C2321B97}" name="Date of flu test (or approximate): " dataDxfId="184"/>
    <tableColumn id="41" xr3:uid="{546201D4-897B-A34B-AF8A-96989D1A0021}" name="Result of flu test:" dataDxfId="183"/>
    <tableColumn id="42" xr3:uid="{93B3EB93-64B5-534F-98C4-8E852E886BC6}" name="D0 &gt; D7: Has participant had any recent illnesses since last visit?" dataDxfId="182"/>
    <tableColumn id="43" xr3:uid="{093C78B0-33FD-C24C-80FE-B431FB784420}" name="D0 &gt; D7: Does the participant have any other new physician-diagnosed medical conditions or other changes in health since the last visit?" dataDxfId="181"/>
    <tableColumn id="44" xr3:uid="{550434C4-68D0-6343-921F-F9D45569FB48}" name="D0 &gt; D7: Has the participant had any influenza or COVID-19 symptoms since the last visit?" dataDxfId="180"/>
    <tableColumn id="45" xr3:uid="{8EA725E1-8083-5F4A-9C3F-FB31BCD19025}" name="D0 &gt; D7: Has participant been tested for COVID-19 since the last visit?" dataDxfId="179"/>
    <tableColumn id="46" xr3:uid="{EDF5D6FF-66E6-C642-AA72-342464F7DA56}" name="D0 &gt; D7: Date of COVID test (or approximate)" dataDxfId="178"/>
    <tableColumn id="47" xr3:uid="{1142F945-E51B-7540-B216-E9D442041515}" name="D0 &gt; D7: COVID viral test result" dataDxfId="177"/>
    <tableColumn id="48" xr3:uid="{D6CDAFE8-9566-AD45-BD5D-F949D8776B94}" name="D7 &gt; D28/D60: Has participant had any recent illnesses since last visit?" dataDxfId="176"/>
    <tableColumn id="49" xr3:uid="{5F962301-0343-8E49-BFD5-04BCB883B29F}" name="D7 &gt; D28/D60: Does the participant have any other new physician-diagnosed medical conditions or other changes in health since the last visit?" dataDxfId="175"/>
    <tableColumn id="50" xr3:uid="{8BD83515-14A1-9543-B7AE-7CC2D98FD121}" name="D7 &gt; D28/D60: Has the participant had any influenza or COVID-19 symptoms since the last visit?" dataDxfId="174"/>
    <tableColumn id="51" xr3:uid="{F39B14F1-BC73-AD4F-A178-46235AD4A3CA}" name="D7 &gt; D28/D60: Has participant been tested for COVID-19 since the last visit?" dataDxfId="173"/>
    <tableColumn id="52" xr3:uid="{0E3370DA-A819-2747-9349-52CA1A385301}" name="D7 &gt; D28/D60: Date of COVID test (or approximate)" dataDxfId="172"/>
    <tableColumn id="53" xr3:uid="{82BB5BE9-F72F-8247-B321-C70162C8EDD7}" name="D7 &gt; D28/D60: COVID viral test result" dataDxfId="171"/>
    <tableColumn id="54" xr3:uid="{F1E17AF3-9718-644B-8E7A-FD3CD511B779}" name="Notes" dataDxfId="170"/>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001DBE-A2CA-6642-B5D3-E61754B595C8}" name="Table28211153" displayName="Table28211153" ref="A6:DD345" totalsRowShown="0" headerRowDxfId="169" dataDxfId="168" headerRowCellStyle="Normal_Sheet1 2">
  <autoFilter ref="A6:DD345" xr:uid="{995A5B04-EE13-204F-BEE5-2E4994524257}"/>
  <sortState xmlns:xlrd2="http://schemas.microsoft.com/office/spreadsheetml/2017/richdata2" ref="A7:DD345">
    <sortCondition ref="A6:A345"/>
  </sortState>
  <tableColumns count="108">
    <tableColumn id="1" xr3:uid="{518C2602-037F-CE46-92BD-E8D0D616FE75}" name="ID" dataDxfId="167"/>
    <tableColumn id="2" xr3:uid="{BF2306E8-BF36-D446-85CE-D69FC1D7B371}" name="DOB" dataDxfId="166"/>
    <tableColumn id="3" xr3:uid="{9CE3BFF1-F2A1-774F-A052-B415F1E58532}" name="Age" dataDxfId="165"/>
    <tableColumn id="13" xr3:uid="{93CEA5D0-8471-49C6-9933-61EAD298096D}" name="Date Vaccinated" dataDxfId="164"/>
    <tableColumn id="4" xr3:uid="{6103ADBF-902A-5444-8110-932628527D45}" name="Day # for Post-Vax" dataDxfId="163"/>
    <tableColumn id="5" xr3:uid="{A43A1E8F-5E6E-B54F-B4AA-A2B915BE03FD}" name="Gender" dataDxfId="162"/>
    <tableColumn id="6" xr3:uid="{44EB7994-47EF-3F4B-87DD-523FEE4CCB2F}" name="Race/Ethnicity" dataDxfId="161"/>
    <tableColumn id="7" xr3:uid="{317D0154-4DB1-3843-89FE-416D17A9EC31}" name="BMI" dataDxfId="160"/>
    <tableColumn id="8" xr3:uid="{84802A69-7CA5-7B40-81D8-915575FB698B}" name="Vaccine" dataDxfId="159"/>
    <tableColumn id="9" xr3:uid="{095F97C1-E625-AA49-AF5D-B04C87AC9A87}" name="Repeater?" dataDxfId="158"/>
    <tableColumn id="24" xr3:uid="{65233AA5-0A11-6448-ABAA-6C9F3987A3F5}" name="D0 - Chile/83" dataDxfId="157"/>
    <tableColumn id="25" xr3:uid="{0BC6F98A-D29C-7443-BA13-E788580BF4AA}" name="D28 - Chile/83" dataDxfId="156"/>
    <tableColumn id="26" xr3:uid="{A549CDA0-80D6-994E-8F54-D9EB40725F12}" name="D0 - Sing/86" dataDxfId="155"/>
    <tableColumn id="27" xr3:uid="{CF28298A-6D4E-3246-80F3-06DF1AAA81A1}" name="D28 - Sing/86" dataDxfId="154"/>
    <tableColumn id="28" xr3:uid="{7B0BF01A-14DB-864C-981A-C8F36F741D65}" name="D0 - TX/91" dataDxfId="153"/>
    <tableColumn id="29" xr3:uid="{E3D9431A-A3F2-6D48-A3C0-FADAA23165B5}" name="D28 - TX/91" dataDxfId="152"/>
    <tableColumn id="30" xr3:uid="{B9887E2D-2926-6942-A62D-3B1EE0B5F355}" name="D0 - Bei/95" dataDxfId="151"/>
    <tableColumn id="31" xr3:uid="{B08FD67C-5D7C-7F4E-AE88-9170AE7A5C05}" name="D28 - Bei/95" dataDxfId="150"/>
    <tableColumn id="32" xr3:uid="{923E6E50-86F7-7A46-9D27-671FD47B1BA2}" name="D0 - NC/99" dataDxfId="149"/>
    <tableColumn id="33" xr3:uid="{805B5D82-3739-DB48-91F9-9A0EBF30D81F}" name="D28 - NC/99" dataDxfId="148"/>
    <tableColumn id="34" xr3:uid="{1FDAD06D-AF4B-F94E-85FD-5E3AB5D7E89C}" name="D0 - SI/06" dataDxfId="147"/>
    <tableColumn id="35" xr3:uid="{15EC439B-17A9-4247-B302-EC7349CD907D}" name="D28 - SI/06" dataDxfId="146"/>
    <tableColumn id="36" xr3:uid="{208653AE-6ABB-F649-BD3E-3E6019052B28}" name="D0 - Bris/07" dataDxfId="145"/>
    <tableColumn id="37" xr3:uid="{72CBE335-4F53-E644-9380-DF3FED0E1734}" name="D28 - Bris/07" dataDxfId="144"/>
    <tableColumn id="38" xr3:uid="{11F485CD-AD51-B543-BBE7-6EA71EDB5BC5}" name="D0 - CA/09" dataDxfId="143"/>
    <tableColumn id="39" xr3:uid="{EB34DD97-A0BF-F14E-A28B-467C1AA88DCC}" name="D28 - CA/09" dataDxfId="142"/>
    <tableColumn id="10" xr3:uid="{2A109D7A-72A4-6947-A417-18B68ED8555B}" name="D0 - Mich/15" dataDxfId="141"/>
    <tableColumn id="11" xr3:uid="{81969739-D75F-844B-8426-2742A2BF8833}" name="D28 - Mich/15" dataDxfId="140"/>
    <tableColumn id="40" xr3:uid="{C9510460-4926-5449-BFFE-CC923171E904}" name="D0 - BR/18" dataDxfId="139"/>
    <tableColumn id="41" xr3:uid="{ED689F23-45CC-F94E-96D9-714719314E3C}" name="D28 - BR/18" dataDxfId="138"/>
    <tableColumn id="14" xr3:uid="{48196D03-A9DC-4742-85F3-36EF5FE2A437}" name="D0 - GD/19" dataDxfId="137"/>
    <tableColumn id="22" xr3:uid="{AF17C37D-61D0-5C4E-8B82-F211045A2230}" name="D28 - GD/19" dataDxfId="136"/>
    <tableColumn id="44" xr3:uid="{F619E210-9B87-B44B-BD68-401EFCC5826E}" name="D0 - HI/19" dataDxfId="135"/>
    <tableColumn id="46" xr3:uid="{523F8D5D-4535-1B4A-B2A1-1E8775B5B31B}" name="D28 - HI/19" dataDxfId="134"/>
    <tableColumn id="42" xr3:uid="{93171081-E146-864D-A0D2-B5FFFA825169}" name="ID# (2)" dataDxfId="133"/>
    <tableColumn id="59" xr3:uid="{0A65ADDE-EF8B-884F-816F-3575B004BD6B}" name="D0 - Pan/99" dataDxfId="132"/>
    <tableColumn id="60" xr3:uid="{F090AAB6-2D80-3E41-8013-A19C5D7DDFDA}" name="D28 - Pan/99" dataDxfId="131"/>
    <tableColumn id="61" xr3:uid="{9B5C038B-8DB2-0348-AA0A-845AE87220B7}" name="D0 - NY/04" dataDxfId="130"/>
    <tableColumn id="62" xr3:uid="{7AA0D16D-BB5C-9A41-AF50-AFF156138ADC}" name="D28 - NY/04" dataDxfId="129"/>
    <tableColumn id="63" xr3:uid="{A0E50E2D-5357-4640-90B0-3F47663A8616}" name="D0 - Wisc/05" dataDxfId="128"/>
    <tableColumn id="64" xr3:uid="{33710B2F-B9B9-184D-91CB-129A771640E9}" name="D28 - Wisc/05" dataDxfId="127"/>
    <tableColumn id="65" xr3:uid="{7BFAC731-967B-7243-AE24-0EEA658DBF0E}" name="D0 - UR/07" dataDxfId="126"/>
    <tableColumn id="66" xr3:uid="{68CE820F-F158-A64E-B780-352DF27C142D}" name="D28 - UR/07" dataDxfId="125"/>
    <tableColumn id="67" xr3:uid="{5B974829-9898-4142-989E-0C0855CE20C9}" name="D0 - Perth/09" dataDxfId="124"/>
    <tableColumn id="68" xr3:uid="{83290E33-76BA-3849-9BB0-48AD22E36237}" name="D28 - Perth/09" dataDxfId="123"/>
    <tableColumn id="69" xr3:uid="{DF4FEAE9-D7EF-5641-989F-C440269925DC}" name="D0 - Vic/11" dataDxfId="122"/>
    <tableColumn id="70" xr3:uid="{DE7119A9-CDDA-AA4B-BF78-79B724157772}" name="D28 - Vic/11" dataDxfId="121"/>
    <tableColumn id="71" xr3:uid="{A5CFDD71-2F06-344E-A8FC-25E1510601A6}" name="D0 - TX/12" dataDxfId="120"/>
    <tableColumn id="72" xr3:uid="{BC18ACAA-9646-AC49-8E4D-501AA56EFD7D}" name="D28 - TX/12" dataDxfId="119"/>
    <tableColumn id="73" xr3:uid="{622BB3A3-BD54-7E4F-93D1-3721BCF1F7B9}" name="D0 - Switz/13" dataDxfId="118"/>
    <tableColumn id="74" xr3:uid="{C525F39F-244F-3348-9725-405B9E809CA1}" name="D28 - Switz/13" dataDxfId="117"/>
    <tableColumn id="75" xr3:uid="{399C2902-6C20-E34A-A384-96E06435EBD0}" name="D0 - HK/14" dataDxfId="116"/>
    <tableColumn id="76" xr3:uid="{B0B5D29B-F3FA-0D44-BA3C-C528453882F1}" name="D28 - HK/14" dataDxfId="115"/>
    <tableColumn id="16" xr3:uid="{0587C648-74AA-EE4B-8546-6D3422892418}" name="D0 - Sing/16" dataDxfId="114"/>
    <tableColumn id="17" xr3:uid="{B0E5527C-3B69-8E43-897E-31B9BB21E305}" name="D28 - Sing/16" dataDxfId="113"/>
    <tableColumn id="49" xr3:uid="{3AA2EC8C-F79C-BC44-BFA8-0721796F9190}" name="D0 - Switz/17" dataDxfId="112"/>
    <tableColumn id="50" xr3:uid="{9AC9F410-CD20-614B-B1F2-2DC4BA563AD9}" name="D28 - Switz/17" dataDxfId="111"/>
    <tableColumn id="77" xr3:uid="{E8EF13BE-45D0-8448-82D1-C1E5A180921A}" name="D0 - KS/17" dataDxfId="110"/>
    <tableColumn id="78" xr3:uid="{C48C45E0-20E0-7B44-87EE-27322170BDA1}" name="D28 - KS/17" dataDxfId="109"/>
    <tableColumn id="20" xr3:uid="{95BBEEB0-0772-7343-8C53-8987F6705032}" name="D0-SA/19" dataDxfId="108"/>
    <tableColumn id="12" xr3:uid="{04F39729-30F9-7E4D-8875-4E3F27B5B7A5}" name="D28-SA/19" dataDxfId="107"/>
    <tableColumn id="51" xr3:uid="{288C50D0-9F6B-8143-925F-0E61362D922F}" name="D0-HK/2671/19" dataDxfId="106"/>
    <tableColumn id="52" xr3:uid="{0EF6E836-5953-4646-BB3C-D7330C40521B}" name="D28-HK/2671/19" dataDxfId="105"/>
    <tableColumn id="47" xr3:uid="{FF475B94-A30C-CE4F-91D3-B224F6E476EB}" name="D0-HK/45/19" dataDxfId="104"/>
    <tableColumn id="48" xr3:uid="{C3D72F10-D4CD-8A4F-9DFE-74DB138EEB45}" name="D28-HK/45/19" dataDxfId="103"/>
    <tableColumn id="79" xr3:uid="{756BD322-5674-DC47-BDA5-0AAFA732757F}" name="ID# (3)" dataDxfId="102"/>
    <tableColumn id="105" xr3:uid="{8268D016-0F71-014B-A89B-73488CE6E549}" name="D0 - Lee/40" dataDxfId="101"/>
    <tableColumn id="106" xr3:uid="{E64540B5-8167-EF4B-9821-0DAD147EA6DB}" name="D28 - Lee/40" dataDxfId="100"/>
    <tableColumn id="80" xr3:uid="{E25DB0AB-ED64-0049-AF0A-DD40EED18B0D}" name="D0 - YM/88" dataDxfId="99"/>
    <tableColumn id="81" xr3:uid="{1C2F62B0-AFBE-4F4E-83E4-BD48AC1E2DDE}" name="D28 - YM/88" dataDxfId="98"/>
    <tableColumn id="82" xr3:uid="{4CC2F389-997B-AD4F-AB6D-F7A85411ECB6}" name="D0 - Harbin/94" dataDxfId="97"/>
    <tableColumn id="83" xr3:uid="{5DEE8EA3-08CA-5149-B69D-280496A90C62}" name="D28 - Harbin/94" dataDxfId="96"/>
    <tableColumn id="111" xr3:uid="{E45218C7-319F-9E44-A633-4663C85BF7FC}" name="D0 - Sich/99" dataDxfId="95"/>
    <tableColumn id="112" xr3:uid="{F589544E-4428-0B4D-BE3D-6DA3C3E1CAB7}" name="D28 - Sich/99" dataDxfId="94"/>
    <tableColumn id="84" xr3:uid="{BF0A5170-C456-2C44-B73B-4578DE5F28EA}" name="D0 - FL/06" dataDxfId="93"/>
    <tableColumn id="85" xr3:uid="{9BB43609-21C0-6749-9956-861A1BA51F7B}" name="D28 - FL/06" dataDxfId="92"/>
    <tableColumn id="86" xr3:uid="{FFD64A3A-5A8B-1F43-BDE1-3AAF7BD40A69}" name="D0 - Wis/10" dataDxfId="91"/>
    <tableColumn id="87" xr3:uid="{DF968CC4-3062-9846-8037-0392CD0CE082}" name="D28 - Wis/10" dataDxfId="90"/>
    <tableColumn id="88" xr3:uid="{946C0344-3447-4847-9F15-40FAD865DDD0}" name="D0 - TX/11" dataDxfId="89"/>
    <tableColumn id="89" xr3:uid="{87DF146C-C1A4-8C4E-8C6A-115E59D26E92}" name="D28 - TX/11" dataDxfId="88"/>
    <tableColumn id="90" xr3:uid="{D1A41D99-8006-CE4D-8AE5-47CB5A92E28D}" name="D0 - Mass/12" dataDxfId="87"/>
    <tableColumn id="91" xr3:uid="{DF06C16C-E89F-514A-9BBB-CEB602773706}" name="D28 - Mass/12" dataDxfId="86"/>
    <tableColumn id="92" xr3:uid="{8D1580DB-B0F8-E84A-9238-D43936FBAFAE}" name="D0 - Phu/13" dataDxfId="85"/>
    <tableColumn id="93" xr3:uid="{8CB4AD35-2D7A-2749-B485-25F3864777E2}" name="D28 - Phu/13" dataDxfId="84"/>
    <tableColumn id="115" xr3:uid="{EBD19581-2C1F-B84F-80E4-EA01F23B2EC6}" name="D0 - Vic/87" dataDxfId="83"/>
    <tableColumn id="116" xr3:uid="{48C26B3C-85E2-A949-A163-7E7619599102}" name="D28 - Vic/87" dataDxfId="82"/>
    <tableColumn id="94" xr3:uid="{29C49AA8-F985-C441-9D79-641AFBD2C2E5}" name="D0 - HK/01" dataDxfId="81"/>
    <tableColumn id="95" xr3:uid="{1AEB2DD6-1EBE-8546-8851-C2C7BFD70FC4}" name="D28 - HK/01" dataDxfId="80"/>
    <tableColumn id="96" xr3:uid="{0F61C062-B4A4-1A4A-9FC8-53BD0B33DA8C}" name="D0 - Mal/04" dataDxfId="79"/>
    <tableColumn id="97" xr3:uid="{FB281FE4-E358-314B-96DA-7B39FF388E29}" name="D28 - Mal/04" dataDxfId="78"/>
    <tableColumn id="117" xr3:uid="{A9A9BDFF-90C0-7E40-9566-87FB06707CCD}" name="D0 - Vic/06" dataDxfId="77"/>
    <tableColumn id="118" xr3:uid="{4B2AFE24-41A9-8547-A41F-573E75F9FB40}" name="D28 - Vic/06" dataDxfId="76"/>
    <tableColumn id="98" xr3:uid="{809352E5-8F3F-E949-B7C4-4DB50C1B252C}" name="D0 - BR/08" dataDxfId="75"/>
    <tableColumn id="99" xr3:uid="{C1B6F948-F3F7-6448-ABCC-D3C26D3EBD12}" name="D28 - BR/08" dataDxfId="74"/>
    <tableColumn id="18" xr3:uid="{4792F9E7-380D-C54C-8D88-4C8A28F2DFDB}" name="D0 - CO/17" dataDxfId="73"/>
    <tableColumn id="19" xr3:uid="{5F1265FC-449E-E647-96C1-6B5EE8581EE4}" name="D28 - CO/17" dataDxfId="72"/>
    <tableColumn id="100" xr3:uid="{B822B839-C66D-3E44-920D-7E8C19AEDCD2}" name="D0 - WA/19" dataDxfId="71"/>
    <tableColumn id="101" xr3:uid="{DE5CC090-705D-6048-A6C2-1E98E389C64A}" name="D28 - WA/19" dataDxfId="70"/>
    <tableColumn id="102" xr3:uid="{C61C7825-AC83-554B-AFB3-15EF262DEF46}" name="ID# (4)" dataDxfId="69"/>
    <tableColumn id="53" xr3:uid="{84DD75B8-4B54-E944-8B73-87E9AF5AC463}" name="GD/19 Fold" dataDxfId="68">
      <calculatedColumnFormula>Table28211153[[#This Row],[D28 - GD/19]]/Table28211153[[#This Row],[D0 - GD/19]]</calculatedColumnFormula>
    </tableColumn>
    <tableColumn id="54" xr3:uid="{FA377532-1360-374D-89E9-A3B900D18A32}" name="HK/19 Fold" dataDxfId="67">
      <calculatedColumnFormula>BK7/BJ7</calculatedColumnFormula>
    </tableColumn>
    <tableColumn id="55" xr3:uid="{75E270B0-8B9D-C542-B829-B72CF0BA3D3A}" name="Phu/13 Fold" dataDxfId="66">
      <calculatedColumnFormula>Table28211153[[#This Row],[D28 - Phu/13]]/Table28211153[[#This Row],[D0 - Phu/13]]</calculatedColumnFormula>
    </tableColumn>
    <tableColumn id="56" xr3:uid="{7556E798-7F27-C541-9A46-4DAE5D6DDEFC}" name="WA/19 Fold" dataDxfId="65">
      <calculatedColumnFormula>Table28211153[[#This Row],[D28 - WA/19]]/Table28211153[[#This Row],[D0 - WA/19]]</calculatedColumnFormula>
    </tableColumn>
    <tableColumn id="57" xr3:uid="{BDB11A5B-C299-C046-A16D-731820BFFDEB}" name="GD/19 Log2" dataDxfId="64">
      <calculatedColumnFormula>LOG(Table28211153[[#This Row],[GD/19 Fold]],2)</calculatedColumnFormula>
    </tableColumn>
    <tableColumn id="58" xr3:uid="{9E553AC6-3474-974E-99EC-CED7248324C1}" name="HK/19 Log2" dataDxfId="63">
      <calculatedColumnFormula>LOG(Table28211153[[#This Row],[HK/19 Fold]],2)</calculatedColumnFormula>
    </tableColumn>
    <tableColumn id="103" xr3:uid="{2AE7783B-2579-9A41-AC77-996A11874442}" name="Phu/13 Log2" dataDxfId="62">
      <calculatedColumnFormula>LOG(Table28211153[[#This Row],[Phu/13 Fold]],2)</calculatedColumnFormula>
    </tableColumn>
    <tableColumn id="104" xr3:uid="{F0D8C1A7-EEE2-B149-853A-F05E462DCE51}" name="WA/19 Log2" dataDxfId="61">
      <calculatedColumnFormula>LOG(Table28211153[[#This Row],[WA/19 Fold]],2)</calculatedColumnFormula>
    </tableColumn>
    <tableColumn id="107" xr3:uid="{91B82F50-0077-7943-9B79-2EE49B4E07B8}" name="SUM Log2" dataDxfId="60">
      <calculatedColumnFormula>SUM(Table28211153[[#This Row],[GD/19 Log2]:[WA/19 Log2]])</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1DD77A-374B-CE4C-ABC3-5EF254DBF851}" name="Table282711" displayName="Table282711" ref="A5:AY346" totalsRowShown="0" headerRowDxfId="59" dataDxfId="58" headerRowCellStyle="Normal_Sheet1 2">
  <autoFilter ref="A5:AY346" xr:uid="{995A5B04-EE13-204F-BEE5-2E4994524257}"/>
  <sortState xmlns:xlrd2="http://schemas.microsoft.com/office/spreadsheetml/2017/richdata2" ref="A6:AY346">
    <sortCondition ref="A5:A346"/>
  </sortState>
  <tableColumns count="51">
    <tableColumn id="1" xr3:uid="{1FD28CE0-4DE7-4946-BF3E-9A7152C22616}" name="ID" dataDxfId="57"/>
    <tableColumn id="2" xr3:uid="{B10BA145-785A-934D-8199-49F320CAA75A}" name="DOB" dataDxfId="56"/>
    <tableColumn id="3" xr3:uid="{48945A15-F97C-DF4A-BA8C-838901A28C79}" name="Age" dataDxfId="55"/>
    <tableColumn id="4" xr3:uid="{A2A5B64D-AC80-1A44-BE05-4CFA332CDC87}" name="Date Vaccinated" dataDxfId="54"/>
    <tableColumn id="48" xr3:uid="{4E899A1C-7B90-4C21-951E-7D920F162134}" name="Day # for Post-Vax" dataDxfId="53"/>
    <tableColumn id="5" xr3:uid="{8E28C86D-D503-D146-A80F-629972CE4271}" name="Gender" dataDxfId="52"/>
    <tableColumn id="6" xr3:uid="{C0E7F2DB-1D95-E24A-93BD-5807ABA06CA7}" name="Race/Ethnicity" dataDxfId="51"/>
    <tableColumn id="7" xr3:uid="{94533F7F-6862-7A48-96CF-CE94E93E7EDB}" name="BMI" dataDxfId="50"/>
    <tableColumn id="8" xr3:uid="{4AB43694-7A75-AB4D-BC85-AB28C7296857}" name="Vaccine" dataDxfId="49"/>
    <tableColumn id="9" xr3:uid="{80D81FE3-9A65-9D40-ACD5-69638BA5C672}" name="Repeater?" dataDxfId="48"/>
    <tableColumn id="50" xr3:uid="{3228C936-48D4-9E4F-9370-68F7BD5D9859}" name="D0-SARS" dataDxfId="47"/>
    <tableColumn id="51" xr3:uid="{70C8F652-D468-A049-B814-9F4DE048BFCF}" name="D28-SARS" dataDxfId="46"/>
    <tableColumn id="54" xr3:uid="{CCD9B15E-BA9B-47E6-AE46-7282F565373F}" name="D60-SARS" dataDxfId="45"/>
    <tableColumn id="20" xr3:uid="{7F76955B-07E0-9947-8A68-97D699C247B8}" name="D0-MI/15 IgG" dataDxfId="44"/>
    <tableColumn id="21" xr3:uid="{20021A7E-3565-6B41-9482-1DC43F37E82C}" name="D28-MI/15 IgG" dataDxfId="43"/>
    <tableColumn id="22" xr3:uid="{9C820CAC-4D61-FA4D-8300-DB41EFA1AEFD}" name="D0-BR/18 IgG" dataDxfId="42"/>
    <tableColumn id="23" xr3:uid="{5741F6C6-5D57-A74A-944F-6B0E9AE509A3}" name="D28-BR/18 IgG" dataDxfId="41"/>
    <tableColumn id="10" xr3:uid="{301CBDA6-E35A-DD48-8946-4C07A6864190}" name="D0-GD/19 IgG" dataDxfId="40"/>
    <tableColumn id="11" xr3:uid="{1F5A2EBF-A739-2D44-A16E-B532839C581D}" name="D28-GD/19 IgG" dataDxfId="39"/>
    <tableColumn id="24" xr3:uid="{6B961535-86B1-EA45-BA44-ECC49B4E48C7}" name="D0-SG/16 IgG" dataDxfId="38"/>
    <tableColumn id="25" xr3:uid="{AD3283F3-6BD9-3E46-85A7-CD3C7EA59A03}" name="D28-SG/16 IgG" dataDxfId="37"/>
    <tableColumn id="26" xr3:uid="{C4DAD1C4-04F3-F14A-9A0F-5FBF87447105}" name="D0-KA/17 IgG" dataDxfId="36"/>
    <tableColumn id="27" xr3:uid="{1E4A8F99-0021-DF47-A3AC-20BC857AACC5}" name="D28-KA/17 IgG" dataDxfId="35"/>
    <tableColumn id="12" xr3:uid="{6013DB62-F965-8A42-9DEE-82FC2BFF1241}" name="D0-HK/19 IgG" dataDxfId="34"/>
    <tableColumn id="13" xr3:uid="{019BC343-B94A-114A-9587-B80C72FD1897}" name="D28-HK/19 IgG" dataDxfId="33"/>
    <tableColumn id="28" xr3:uid="{C4253AE6-5C03-6743-AAA2-64DA10369986}" name="D0-CO/17 IgG" dataDxfId="32"/>
    <tableColumn id="29" xr3:uid="{124AF3DC-F714-9E40-BECE-42B2F37007C7}" name="D28-CO/17 IgG" dataDxfId="31"/>
    <tableColumn id="30" xr3:uid="{37F3C443-6B30-824B-8FCA-45AB3E3EDD3A}" name="D0-WA/19 IgG" dataDxfId="30"/>
    <tableColumn id="31" xr3:uid="{1A0985AE-F96F-4141-A190-E103BA8C45AF}" name="D28-WA/19 IgG" dataDxfId="29"/>
    <tableColumn id="32" xr3:uid="{81851D82-9FA1-524E-8F48-17676092FEA1}" name="D0-PH/13 IgG" dataDxfId="28"/>
    <tableColumn id="33" xr3:uid="{F900ADC8-9661-5A45-8C29-A5B27C5F8D0D}" name="D28-PH/13 IgG" dataDxfId="27"/>
    <tableColumn id="34" xr3:uid="{5A245550-00D2-2C43-95C4-9129900069FD}" name="ID (2)" dataDxfId="26"/>
    <tableColumn id="14" xr3:uid="{995999A4-87E6-854D-8D7A-46929489BD6F}" name="D0-MI/15 IgA" dataDxfId="25"/>
    <tableColumn id="15" xr3:uid="{7FF2F9E7-8F1B-A54B-92A5-6A66F89E48C5}" name="D28-MI/15 IgA" dataDxfId="24"/>
    <tableColumn id="16" xr3:uid="{B213617D-BABC-164A-9DFA-CC2F5C2D81C2}" name="D0-BR/18 IgA" dataDxfId="23"/>
    <tableColumn id="17" xr3:uid="{E72A3551-AEB3-E540-B2EE-3BEF962B328A}" name="D28-BR/18 IgA" dataDxfId="22"/>
    <tableColumn id="18" xr3:uid="{DCE15C35-EBC2-EF40-8D5F-C48684A6703E}" name="D0-GD/19 IgA" dataDxfId="21"/>
    <tableColumn id="19" xr3:uid="{7C2645EA-9719-E442-B438-1A99A5FC78B0}" name="D28-GD/19 IgA" dataDxfId="20"/>
    <tableColumn id="35" xr3:uid="{CAED721E-B423-2B4B-ADD4-625C26A88335}" name="D0-SG/16 IgA" dataDxfId="19"/>
    <tableColumn id="36" xr3:uid="{A2DD4632-B22A-B945-A6D3-9DB68E6D7A73}" name="D28-SG/16 IgA" dataDxfId="18"/>
    <tableColumn id="37" xr3:uid="{B9EDD7DA-C3FA-BD4D-B577-9681182285E2}" name="D0-KA/17 IgA" dataDxfId="17"/>
    <tableColumn id="38" xr3:uid="{C3FE45F0-2416-5645-92BD-EB316AD9B35E}" name="D28-KA/17 IgA" dataDxfId="16"/>
    <tableColumn id="39" xr3:uid="{F74FBA7A-4B59-114A-8D34-C0367B8328CD}" name="D0-HK/19 IgA" dataDxfId="15"/>
    <tableColumn id="40" xr3:uid="{7C02D30A-34DE-3542-8233-D1DEE3B8C3A9}" name="D28-HK/19 IgA" dataDxfId="14"/>
    <tableColumn id="41" xr3:uid="{0C349835-F295-CF44-9CF3-23ECD63BCBB3}" name="D0-CO/17 IgA" dataDxfId="13"/>
    <tableColumn id="42" xr3:uid="{935B0B4B-57FD-574F-82D8-AC0816EB46DC}" name="D28-CO/17 IgA" dataDxfId="12"/>
    <tableColumn id="43" xr3:uid="{DD7C9DFB-BA23-1A42-9CF0-D347B4F0983E}" name="D0-WA/19 IgA" dataDxfId="11"/>
    <tableColumn id="44" xr3:uid="{8DE81B8F-FE30-6148-BACE-72E34194A1A9}" name="D28-WA/19 IgA" dataDxfId="10"/>
    <tableColumn id="45" xr3:uid="{D319841D-5551-D14F-BE7B-8FD47A847B3C}" name="D0-PH/13 IgA" dataDxfId="9"/>
    <tableColumn id="46" xr3:uid="{1427EE1B-62FE-744F-A297-5B8503128C67}" name="D28-PH/13 IgA" dataDxfId="8"/>
    <tableColumn id="47" xr3:uid="{63FD6327-67AD-C346-BF88-A9CF33C28DA8}" name="ID (3)" dataDxfId="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07070-FB0C-C74A-81D7-B4E0917FF457}">
  <dimension ref="A1:AX352"/>
  <sheetViews>
    <sheetView topLeftCell="A317" zoomScale="65" workbookViewId="0">
      <pane xSplit="1" topLeftCell="B1" activePane="topRight" state="frozen"/>
      <selection pane="topRight" activeCell="K284" sqref="K284:N352"/>
    </sheetView>
  </sheetViews>
  <sheetFormatPr defaultColWidth="10.77734375" defaultRowHeight="14.4"/>
  <cols>
    <col min="1" max="1" width="10.77734375" style="7"/>
    <col min="2" max="2" width="20.44140625" style="7" customWidth="1"/>
    <col min="3" max="4" width="11.44140625" style="7" customWidth="1"/>
    <col min="5" max="6" width="12.44140625" style="7" customWidth="1"/>
    <col min="7" max="8" width="10.77734375" style="7"/>
    <col min="9" max="9" width="22.44140625" style="7" customWidth="1"/>
    <col min="10" max="10" width="21.44140625" style="7" customWidth="1"/>
    <col min="11" max="11" width="25.77734375" style="7" customWidth="1"/>
    <col min="12" max="12" width="25.44140625" style="7" customWidth="1"/>
    <col min="13" max="13" width="23.44140625" style="7" customWidth="1"/>
    <col min="14" max="14" width="23.33203125" style="7" customWidth="1"/>
    <col min="15" max="17" width="14.44140625" style="7" customWidth="1"/>
    <col min="18" max="18" width="14.6640625" style="7" customWidth="1"/>
    <col min="19" max="19" width="16.6640625" style="7" customWidth="1"/>
    <col min="20" max="20" width="17.6640625" style="7" customWidth="1"/>
    <col min="21" max="21" width="17.109375" style="7" customWidth="1"/>
    <col min="22" max="22" width="19.44140625" style="7" customWidth="1"/>
    <col min="23" max="23" width="13.6640625" style="7" customWidth="1"/>
    <col min="24" max="24" width="11.44140625" style="7" customWidth="1"/>
    <col min="25" max="25" width="12.77734375" style="7" customWidth="1"/>
    <col min="26" max="26" width="25.33203125" style="7" customWidth="1"/>
    <col min="27" max="27" width="17.77734375" style="7" customWidth="1"/>
    <col min="28" max="29" width="18.77734375" style="7" customWidth="1"/>
    <col min="30" max="30" width="27.33203125" style="7" customWidth="1"/>
    <col min="31" max="31" width="17.77734375" style="7" customWidth="1"/>
    <col min="32" max="32" width="14" style="7" customWidth="1"/>
    <col min="33" max="33" width="15.77734375" style="7" customWidth="1"/>
    <col min="34" max="34" width="21.44140625" style="7" customWidth="1"/>
    <col min="35" max="35" width="25.33203125" style="7" customWidth="1"/>
    <col min="36" max="36" width="17.77734375" style="7" customWidth="1"/>
    <col min="37" max="40" width="16.77734375" style="7" customWidth="1"/>
    <col min="41" max="41" width="21.44140625" style="7" customWidth="1"/>
    <col min="42" max="45" width="16.77734375" style="7" customWidth="1"/>
    <col min="46" max="46" width="26.33203125" style="7" customWidth="1"/>
    <col min="47" max="47" width="27" style="7" customWidth="1"/>
    <col min="48" max="48" width="21" style="7" customWidth="1"/>
    <col min="49" max="49" width="27" style="7" customWidth="1"/>
    <col min="50" max="50" width="75.77734375" style="7" customWidth="1"/>
    <col min="51" max="51" width="13.6640625" style="7" customWidth="1"/>
    <col min="52" max="52" width="25" style="7" customWidth="1"/>
    <col min="53" max="53" width="17.109375" style="7" customWidth="1"/>
    <col min="54" max="54" width="22.77734375" style="7" customWidth="1"/>
    <col min="55" max="55" width="15.44140625" style="7" customWidth="1"/>
    <col min="56" max="56" width="15.77734375" style="7" customWidth="1"/>
    <col min="57" max="57" width="10.77734375" style="7"/>
    <col min="58" max="58" width="28" style="7" customWidth="1"/>
    <col min="59" max="16384" width="10.77734375" style="7"/>
  </cols>
  <sheetData>
    <row r="1" spans="1:50" ht="46.05" customHeight="1">
      <c r="A1" s="509" t="s">
        <v>471</v>
      </c>
      <c r="B1" s="510"/>
      <c r="C1" s="510"/>
      <c r="D1" s="510"/>
      <c r="E1" s="510"/>
      <c r="F1" s="510"/>
      <c r="G1" s="510"/>
      <c r="H1" s="510"/>
      <c r="I1" s="510"/>
      <c r="J1" s="510"/>
      <c r="K1" s="510"/>
      <c r="L1" s="510"/>
      <c r="M1" s="510"/>
      <c r="N1" s="510"/>
      <c r="O1" s="510"/>
      <c r="P1" s="510"/>
      <c r="Q1" s="510"/>
      <c r="R1" s="510"/>
      <c r="S1" s="510"/>
      <c r="T1" s="510"/>
      <c r="U1" s="510"/>
      <c r="V1" s="510"/>
      <c r="W1" s="510"/>
      <c r="X1" s="510"/>
      <c r="Y1" s="510"/>
      <c r="Z1" s="510"/>
      <c r="AA1" s="510"/>
      <c r="AB1" s="510"/>
      <c r="AC1" s="510"/>
      <c r="AD1" s="510"/>
      <c r="AE1" s="510"/>
      <c r="AF1" s="510"/>
      <c r="AG1" s="510"/>
      <c r="AH1" s="510"/>
      <c r="AI1" s="510"/>
      <c r="AJ1" s="510"/>
      <c r="AK1" s="510"/>
      <c r="AL1" s="510"/>
      <c r="AM1" s="510"/>
      <c r="AN1" s="510"/>
      <c r="AO1" s="510"/>
      <c r="AP1" s="510"/>
      <c r="AQ1" s="510"/>
      <c r="AR1" s="510"/>
      <c r="AS1" s="510"/>
      <c r="AT1" s="510"/>
      <c r="AU1" s="510"/>
      <c r="AV1" s="510"/>
      <c r="AW1" s="510"/>
      <c r="AX1" s="510"/>
    </row>
    <row r="2" spans="1:50" ht="28.8">
      <c r="A2" s="457"/>
      <c r="B2" s="458"/>
      <c r="C2" s="458"/>
      <c r="D2" s="458"/>
      <c r="E2" s="458"/>
      <c r="F2" s="458"/>
      <c r="G2" s="458"/>
      <c r="H2" s="458"/>
      <c r="I2" s="458"/>
      <c r="J2" s="458"/>
      <c r="K2" s="458"/>
      <c r="L2" s="458"/>
      <c r="M2" s="458"/>
      <c r="N2" s="458"/>
      <c r="O2" s="458"/>
      <c r="P2" s="458"/>
      <c r="Q2" s="458"/>
      <c r="R2" s="458"/>
      <c r="S2" s="458"/>
      <c r="T2" s="458"/>
      <c r="U2" s="458"/>
      <c r="V2" s="458"/>
      <c r="W2" s="458"/>
      <c r="X2" s="458"/>
      <c r="Y2" s="458"/>
      <c r="Z2" s="458"/>
      <c r="AA2" s="458"/>
      <c r="AB2" s="458"/>
      <c r="AC2" s="458"/>
      <c r="AD2" s="458"/>
      <c r="AE2" s="459"/>
      <c r="AF2" s="460"/>
      <c r="AG2" s="460"/>
    </row>
    <row r="3" spans="1:50" ht="25.8">
      <c r="A3" s="507" t="s">
        <v>472</v>
      </c>
      <c r="B3" s="508"/>
      <c r="C3" s="508"/>
      <c r="D3" s="508"/>
      <c r="E3" s="508"/>
      <c r="F3" s="508"/>
      <c r="G3" s="508"/>
      <c r="H3" s="508"/>
      <c r="I3" s="508"/>
      <c r="J3" s="508"/>
      <c r="K3" s="508"/>
      <c r="L3" s="508"/>
      <c r="M3" s="508"/>
      <c r="N3" s="508"/>
      <c r="O3" s="508"/>
      <c r="P3" s="508"/>
      <c r="Q3" s="508"/>
      <c r="R3" s="508"/>
      <c r="S3" s="508"/>
      <c r="T3" s="508"/>
      <c r="U3" s="508"/>
      <c r="V3" s="508"/>
      <c r="W3" s="508"/>
      <c r="X3" s="508"/>
      <c r="Y3" s="508"/>
      <c r="Z3" s="508"/>
      <c r="AA3" s="508"/>
      <c r="AB3" s="508"/>
      <c r="AC3" s="508"/>
      <c r="AD3" s="508"/>
      <c r="AE3" s="508"/>
      <c r="AF3" s="508"/>
      <c r="AG3" s="508"/>
      <c r="AH3" s="508"/>
      <c r="AI3" s="508"/>
      <c r="AJ3" s="508"/>
      <c r="AK3" s="508"/>
      <c r="AL3" s="508"/>
      <c r="AM3" s="508"/>
      <c r="AN3" s="508"/>
      <c r="AO3" s="508"/>
      <c r="AP3" s="508"/>
      <c r="AQ3" s="508"/>
      <c r="AR3" s="508"/>
      <c r="AS3" s="508"/>
      <c r="AT3" s="508"/>
      <c r="AU3" s="508"/>
      <c r="AV3" s="508"/>
      <c r="AW3" s="508"/>
      <c r="AX3" s="508"/>
    </row>
    <row r="4" spans="1:50" ht="100.8">
      <c r="A4" s="444" t="s">
        <v>0</v>
      </c>
      <c r="B4" s="445" t="s">
        <v>1123</v>
      </c>
      <c r="C4" s="461" t="s">
        <v>433</v>
      </c>
      <c r="D4" s="461" t="s">
        <v>943</v>
      </c>
      <c r="E4" s="461" t="s">
        <v>944</v>
      </c>
      <c r="F4" s="461" t="s">
        <v>945</v>
      </c>
      <c r="G4" s="444" t="s">
        <v>133</v>
      </c>
      <c r="H4" s="444" t="s">
        <v>1</v>
      </c>
      <c r="I4" s="444" t="s">
        <v>2</v>
      </c>
      <c r="J4" s="444" t="s">
        <v>3</v>
      </c>
      <c r="K4" s="444" t="s">
        <v>438</v>
      </c>
      <c r="L4" s="444" t="s">
        <v>439</v>
      </c>
      <c r="M4" s="444" t="s">
        <v>440</v>
      </c>
      <c r="N4" s="444" t="s">
        <v>441</v>
      </c>
      <c r="O4" s="462" t="s">
        <v>918</v>
      </c>
      <c r="P4" s="462" t="s">
        <v>919</v>
      </c>
      <c r="Q4" s="462" t="s">
        <v>920</v>
      </c>
      <c r="R4" s="461" t="s">
        <v>442</v>
      </c>
      <c r="S4" s="461" t="s">
        <v>443</v>
      </c>
      <c r="T4" s="461" t="s">
        <v>189</v>
      </c>
      <c r="U4" s="461" t="s">
        <v>4</v>
      </c>
      <c r="V4" s="445" t="s">
        <v>922</v>
      </c>
      <c r="W4" s="445" t="s">
        <v>923</v>
      </c>
      <c r="X4" s="445" t="s">
        <v>924</v>
      </c>
      <c r="Y4" s="445" t="s">
        <v>925</v>
      </c>
      <c r="Z4" s="445" t="s">
        <v>929</v>
      </c>
      <c r="AA4" s="445" t="s">
        <v>930</v>
      </c>
      <c r="AB4" s="445" t="s">
        <v>933</v>
      </c>
      <c r="AC4" s="445" t="s">
        <v>934</v>
      </c>
      <c r="AD4" s="445" t="s">
        <v>935</v>
      </c>
      <c r="AE4" s="445" t="s">
        <v>936</v>
      </c>
      <c r="AF4" s="445" t="s">
        <v>937</v>
      </c>
      <c r="AG4" s="445" t="s">
        <v>938</v>
      </c>
      <c r="AH4" s="445" t="s">
        <v>988</v>
      </c>
      <c r="AI4" s="445" t="s">
        <v>991</v>
      </c>
      <c r="AJ4" s="445" t="s">
        <v>996</v>
      </c>
      <c r="AK4" s="445" t="s">
        <v>998</v>
      </c>
      <c r="AL4" s="445" t="s">
        <v>1000</v>
      </c>
      <c r="AM4" s="445" t="s">
        <v>999</v>
      </c>
      <c r="AN4" s="445" t="s">
        <v>1017</v>
      </c>
      <c r="AO4" s="445" t="s">
        <v>1018</v>
      </c>
      <c r="AP4" s="445" t="s">
        <v>1019</v>
      </c>
      <c r="AQ4" s="445" t="s">
        <v>1020</v>
      </c>
      <c r="AR4" s="445" t="s">
        <v>1021</v>
      </c>
      <c r="AS4" s="445" t="s">
        <v>1022</v>
      </c>
      <c r="AT4" s="444" t="s">
        <v>5</v>
      </c>
      <c r="AU4" s="444" t="s">
        <v>434</v>
      </c>
      <c r="AV4" s="444" t="s">
        <v>435</v>
      </c>
      <c r="AW4" s="444" t="s">
        <v>436</v>
      </c>
      <c r="AX4" s="444" t="s">
        <v>437</v>
      </c>
    </row>
    <row r="5" spans="1:50" s="464" customFormat="1">
      <c r="A5" s="446" t="s">
        <v>473</v>
      </c>
      <c r="B5" s="447" t="s">
        <v>6</v>
      </c>
      <c r="C5" s="463">
        <v>44110</v>
      </c>
      <c r="D5" s="466">
        <v>44117</v>
      </c>
      <c r="E5" s="466">
        <v>44139</v>
      </c>
      <c r="F5" s="466"/>
      <c r="G5" s="447">
        <v>32</v>
      </c>
      <c r="H5" s="448">
        <v>32100</v>
      </c>
      <c r="I5" s="447" t="s">
        <v>748</v>
      </c>
      <c r="J5" s="485" t="s">
        <v>42</v>
      </c>
      <c r="K5" s="455"/>
      <c r="L5" s="455"/>
      <c r="M5" s="455"/>
      <c r="N5" s="455"/>
      <c r="O5" s="464" t="s">
        <v>751</v>
      </c>
      <c r="P5" s="464" t="s">
        <v>751</v>
      </c>
      <c r="Q5" s="464" t="s">
        <v>751</v>
      </c>
      <c r="R5" s="464">
        <v>164.4</v>
      </c>
      <c r="S5" s="464">
        <v>99.8</v>
      </c>
      <c r="T5" s="471">
        <v>36.925545077284603</v>
      </c>
      <c r="U5" s="464" t="s">
        <v>941</v>
      </c>
      <c r="V5" s="464" t="s">
        <v>750</v>
      </c>
      <c r="W5" s="465"/>
      <c r="X5" s="466"/>
      <c r="Y5" s="466"/>
      <c r="Z5" s="464" t="s">
        <v>926</v>
      </c>
      <c r="AA5" s="466">
        <v>44063</v>
      </c>
      <c r="AB5" s="464" t="s">
        <v>931</v>
      </c>
      <c r="AC5" s="466"/>
      <c r="AE5" s="464" t="s">
        <v>750</v>
      </c>
      <c r="AF5" s="466"/>
      <c r="AH5" s="472" t="s">
        <v>750</v>
      </c>
      <c r="AI5" s="472" t="s">
        <v>750</v>
      </c>
      <c r="AJ5" s="472" t="s">
        <v>750</v>
      </c>
      <c r="AK5" s="472" t="s">
        <v>750</v>
      </c>
      <c r="AL5" s="477"/>
      <c r="AM5" s="472"/>
      <c r="AN5" s="472" t="s">
        <v>750</v>
      </c>
      <c r="AO5" s="472" t="s">
        <v>750</v>
      </c>
      <c r="AP5" s="472" t="s">
        <v>750</v>
      </c>
      <c r="AQ5" s="472"/>
      <c r="AR5" s="474"/>
      <c r="AS5" s="472"/>
      <c r="AT5" s="472"/>
      <c r="AU5" s="491" t="s">
        <v>750</v>
      </c>
      <c r="AV5" s="492"/>
      <c r="AW5" s="491" t="s">
        <v>750</v>
      </c>
      <c r="AX5" s="492"/>
    </row>
    <row r="6" spans="1:50" s="464" customFormat="1">
      <c r="A6" s="446" t="s">
        <v>474</v>
      </c>
      <c r="B6" s="447"/>
      <c r="C6" s="466">
        <v>44103</v>
      </c>
      <c r="D6" s="466">
        <v>44110</v>
      </c>
      <c r="E6" s="466">
        <v>44131</v>
      </c>
      <c r="F6" s="466"/>
      <c r="G6" s="447">
        <v>28</v>
      </c>
      <c r="H6" s="448">
        <v>33566</v>
      </c>
      <c r="I6" s="447" t="s">
        <v>748</v>
      </c>
      <c r="J6" s="485" t="s">
        <v>42</v>
      </c>
      <c r="K6" s="455" t="s">
        <v>840</v>
      </c>
      <c r="L6" s="455"/>
      <c r="M6" s="455"/>
      <c r="N6" s="455"/>
      <c r="O6" s="464" t="s">
        <v>751</v>
      </c>
      <c r="P6" s="464" t="s">
        <v>751</v>
      </c>
      <c r="Q6" s="464" t="s">
        <v>751</v>
      </c>
      <c r="R6" s="464">
        <v>169.5</v>
      </c>
      <c r="S6" s="464">
        <v>63.3</v>
      </c>
      <c r="T6" s="471">
        <v>22.032526692249402</v>
      </c>
      <c r="U6" s="464" t="s">
        <v>941</v>
      </c>
      <c r="V6" s="464" t="s">
        <v>750</v>
      </c>
      <c r="W6" s="465"/>
      <c r="X6" s="466"/>
      <c r="Y6" s="466"/>
      <c r="Z6" s="464" t="s">
        <v>926</v>
      </c>
      <c r="AA6" s="466">
        <v>43984</v>
      </c>
      <c r="AB6" s="464" t="s">
        <v>932</v>
      </c>
      <c r="AC6" s="466"/>
      <c r="AE6" s="464" t="s">
        <v>750</v>
      </c>
      <c r="AF6" s="466"/>
      <c r="AH6" s="472" t="s">
        <v>750</v>
      </c>
      <c r="AI6" s="472" t="s">
        <v>750</v>
      </c>
      <c r="AJ6" s="472" t="s">
        <v>750</v>
      </c>
      <c r="AK6" s="472" t="s">
        <v>750</v>
      </c>
      <c r="AL6" s="477"/>
      <c r="AM6" s="472"/>
      <c r="AN6" s="472" t="s">
        <v>750</v>
      </c>
      <c r="AO6" s="472" t="s">
        <v>750</v>
      </c>
      <c r="AP6" s="472" t="s">
        <v>750</v>
      </c>
      <c r="AQ6" s="472"/>
      <c r="AR6" s="474"/>
      <c r="AS6" s="472"/>
      <c r="AT6" s="472"/>
      <c r="AU6" s="491" t="s">
        <v>750</v>
      </c>
      <c r="AV6" s="492"/>
      <c r="AW6" s="491" t="s">
        <v>750</v>
      </c>
      <c r="AX6" s="492"/>
    </row>
    <row r="7" spans="1:50" s="464" customFormat="1">
      <c r="A7" s="446" t="s">
        <v>475</v>
      </c>
      <c r="B7" s="447"/>
      <c r="C7" s="466">
        <v>44117</v>
      </c>
      <c r="D7" s="466">
        <v>44124</v>
      </c>
      <c r="E7" s="466">
        <v>44145</v>
      </c>
      <c r="F7" s="466">
        <v>44182</v>
      </c>
      <c r="G7" s="447">
        <v>50</v>
      </c>
      <c r="H7" s="448">
        <v>25772</v>
      </c>
      <c r="I7" s="447" t="s">
        <v>748</v>
      </c>
      <c r="J7" s="485" t="s">
        <v>1028</v>
      </c>
      <c r="K7" s="455"/>
      <c r="L7" s="455"/>
      <c r="M7" s="455"/>
      <c r="N7" s="455"/>
      <c r="O7" s="464" t="s">
        <v>751</v>
      </c>
      <c r="P7" s="464" t="s">
        <v>751</v>
      </c>
      <c r="Q7" s="464" t="s">
        <v>751</v>
      </c>
      <c r="R7" s="464">
        <v>156</v>
      </c>
      <c r="S7" s="464">
        <v>93.6</v>
      </c>
      <c r="T7" s="471">
        <v>38.461538461538403</v>
      </c>
      <c r="U7" s="464" t="s">
        <v>941</v>
      </c>
      <c r="V7" s="464" t="s">
        <v>750</v>
      </c>
      <c r="W7" s="465"/>
      <c r="X7" s="466"/>
      <c r="Y7" s="466"/>
      <c r="Z7" s="464" t="s">
        <v>927</v>
      </c>
      <c r="AA7" s="466"/>
      <c r="AC7" s="466">
        <v>44046</v>
      </c>
      <c r="AD7" s="464" t="s">
        <v>932</v>
      </c>
      <c r="AE7" s="464" t="s">
        <v>750</v>
      </c>
      <c r="AF7" s="466"/>
      <c r="AH7" s="472" t="s">
        <v>750</v>
      </c>
      <c r="AI7" s="472" t="s">
        <v>750</v>
      </c>
      <c r="AJ7" s="472" t="s">
        <v>750</v>
      </c>
      <c r="AK7" s="472" t="s">
        <v>750</v>
      </c>
      <c r="AL7" s="477"/>
      <c r="AM7" s="472"/>
      <c r="AN7" s="472" t="s">
        <v>751</v>
      </c>
      <c r="AO7" s="472" t="s">
        <v>750</v>
      </c>
      <c r="AP7" s="472" t="s">
        <v>750</v>
      </c>
      <c r="AQ7" s="472"/>
      <c r="AR7" s="474"/>
      <c r="AS7" s="472"/>
      <c r="AT7" s="472"/>
      <c r="AU7" s="491" t="s">
        <v>750</v>
      </c>
      <c r="AV7" s="492"/>
      <c r="AW7" s="491" t="s">
        <v>750</v>
      </c>
      <c r="AX7" s="492"/>
    </row>
    <row r="8" spans="1:50" s="464" customFormat="1">
      <c r="A8" s="446" t="s">
        <v>476</v>
      </c>
      <c r="B8" s="480"/>
      <c r="C8" s="466">
        <v>44131</v>
      </c>
      <c r="D8" s="466">
        <v>44138</v>
      </c>
      <c r="E8" s="466">
        <v>44158</v>
      </c>
      <c r="F8" s="466"/>
      <c r="G8" s="480">
        <v>29</v>
      </c>
      <c r="H8" s="482">
        <v>33298</v>
      </c>
      <c r="I8" s="480" t="s">
        <v>748</v>
      </c>
      <c r="J8" s="486" t="s">
        <v>42</v>
      </c>
      <c r="K8" s="483"/>
      <c r="L8" s="483"/>
      <c r="M8" s="483"/>
      <c r="N8" s="483"/>
      <c r="O8" s="464" t="s">
        <v>751</v>
      </c>
      <c r="P8" s="464" t="s">
        <v>751</v>
      </c>
      <c r="Q8" s="464" t="s">
        <v>751</v>
      </c>
      <c r="R8" s="464">
        <v>164.5</v>
      </c>
      <c r="S8" s="464">
        <v>133.19999999999999</v>
      </c>
      <c r="T8" s="471">
        <v>49.223492022431401</v>
      </c>
      <c r="U8" s="464" t="s">
        <v>941</v>
      </c>
      <c r="V8" s="464" t="s">
        <v>750</v>
      </c>
      <c r="W8" s="465"/>
      <c r="X8" s="466"/>
      <c r="Y8" s="466"/>
      <c r="Z8" s="464" t="s">
        <v>926</v>
      </c>
      <c r="AA8" s="466">
        <v>44116</v>
      </c>
      <c r="AB8" s="464" t="s">
        <v>932</v>
      </c>
      <c r="AC8" s="466"/>
      <c r="AE8" s="464" t="s">
        <v>750</v>
      </c>
      <c r="AF8" s="466"/>
      <c r="AH8" s="472" t="s">
        <v>750</v>
      </c>
      <c r="AI8" s="472" t="s">
        <v>750</v>
      </c>
      <c r="AJ8" s="472" t="s">
        <v>750</v>
      </c>
      <c r="AK8" s="472" t="s">
        <v>750</v>
      </c>
      <c r="AL8" s="477"/>
      <c r="AM8" s="472"/>
      <c r="AN8" s="472" t="s">
        <v>750</v>
      </c>
      <c r="AO8" s="472" t="s">
        <v>750</v>
      </c>
      <c r="AP8" s="472" t="s">
        <v>750</v>
      </c>
      <c r="AQ8" s="472"/>
      <c r="AR8" s="474"/>
      <c r="AS8" s="472"/>
      <c r="AT8" s="472"/>
      <c r="AU8" s="493" t="s">
        <v>750</v>
      </c>
      <c r="AV8" s="494"/>
      <c r="AW8" s="493" t="s">
        <v>750</v>
      </c>
      <c r="AX8" s="494"/>
    </row>
    <row r="9" spans="1:50" s="464" customFormat="1">
      <c r="A9" s="446" t="s">
        <v>477</v>
      </c>
      <c r="B9" s="447"/>
      <c r="C9" s="463">
        <v>44102</v>
      </c>
      <c r="D9" s="466">
        <v>44110</v>
      </c>
      <c r="E9" s="466">
        <v>44130</v>
      </c>
      <c r="F9" s="466"/>
      <c r="G9" s="447">
        <v>65</v>
      </c>
      <c r="H9" s="448">
        <v>20114</v>
      </c>
      <c r="I9" s="447" t="s">
        <v>748</v>
      </c>
      <c r="J9" s="485" t="s">
        <v>42</v>
      </c>
      <c r="K9" s="455"/>
      <c r="L9" s="455"/>
      <c r="M9" s="455"/>
      <c r="N9" s="455"/>
      <c r="O9" s="464" t="s">
        <v>751</v>
      </c>
      <c r="P9" s="464" t="s">
        <v>751</v>
      </c>
      <c r="Q9" s="464" t="s">
        <v>751</v>
      </c>
      <c r="R9" s="464">
        <v>157.14999999999901</v>
      </c>
      <c r="S9" s="464">
        <v>66.400000000000006</v>
      </c>
      <c r="T9" s="471">
        <v>26.886811887169699</v>
      </c>
      <c r="U9" s="464" t="s">
        <v>942</v>
      </c>
      <c r="V9" s="464" t="s">
        <v>750</v>
      </c>
      <c r="W9" s="465"/>
      <c r="X9" s="466"/>
      <c r="Y9" s="466"/>
      <c r="AA9" s="466"/>
      <c r="AC9" s="466"/>
      <c r="AE9" s="464" t="s">
        <v>750</v>
      </c>
      <c r="AF9" s="466"/>
      <c r="AH9" s="472" t="s">
        <v>750</v>
      </c>
      <c r="AI9" s="472" t="s">
        <v>750</v>
      </c>
      <c r="AJ9" s="472" t="s">
        <v>750</v>
      </c>
      <c r="AK9" s="472" t="s">
        <v>750</v>
      </c>
      <c r="AL9" s="477"/>
      <c r="AM9" s="472"/>
      <c r="AN9" s="472" t="s">
        <v>750</v>
      </c>
      <c r="AO9" s="472" t="s">
        <v>750</v>
      </c>
      <c r="AP9" s="472" t="s">
        <v>750</v>
      </c>
      <c r="AQ9" s="472"/>
      <c r="AR9" s="474"/>
      <c r="AS9" s="472"/>
      <c r="AT9" s="472"/>
      <c r="AU9" s="491" t="s">
        <v>750</v>
      </c>
      <c r="AV9" s="492"/>
      <c r="AW9" s="491" t="s">
        <v>750</v>
      </c>
      <c r="AX9" s="492"/>
    </row>
    <row r="10" spans="1:50" s="464" customFormat="1" ht="30.6">
      <c r="A10" s="446" t="s">
        <v>478</v>
      </c>
      <c r="B10" s="447"/>
      <c r="C10" s="466">
        <v>44116</v>
      </c>
      <c r="D10" s="466">
        <v>44123</v>
      </c>
      <c r="E10" s="466">
        <v>44144</v>
      </c>
      <c r="F10" s="466"/>
      <c r="G10" s="447">
        <v>42</v>
      </c>
      <c r="H10" s="448">
        <v>28741</v>
      </c>
      <c r="I10" s="447" t="s">
        <v>748</v>
      </c>
      <c r="J10" s="485" t="s">
        <v>1029</v>
      </c>
      <c r="K10" s="455"/>
      <c r="L10" s="455"/>
      <c r="M10" s="455"/>
      <c r="N10" s="455"/>
      <c r="O10" s="464" t="s">
        <v>751</v>
      </c>
      <c r="P10" s="464" t="s">
        <v>751</v>
      </c>
      <c r="Q10" s="464" t="s">
        <v>751</v>
      </c>
      <c r="R10" s="464">
        <v>158</v>
      </c>
      <c r="S10" s="464">
        <v>69.5</v>
      </c>
      <c r="T10" s="471">
        <v>27.84008972921</v>
      </c>
      <c r="U10" s="464" t="s">
        <v>941</v>
      </c>
      <c r="V10" s="464" t="s">
        <v>751</v>
      </c>
      <c r="W10" s="465" t="s">
        <v>946</v>
      </c>
      <c r="X10" s="466">
        <v>43884</v>
      </c>
      <c r="Y10" s="466">
        <v>43899</v>
      </c>
      <c r="AA10" s="466"/>
      <c r="AC10" s="466"/>
      <c r="AE10" s="464" t="s">
        <v>750</v>
      </c>
      <c r="AF10" s="466"/>
      <c r="AH10" s="472" t="s">
        <v>750</v>
      </c>
      <c r="AI10" s="472" t="s">
        <v>750</v>
      </c>
      <c r="AJ10" s="472" t="s">
        <v>750</v>
      </c>
      <c r="AK10" s="472" t="s">
        <v>750</v>
      </c>
      <c r="AL10" s="477"/>
      <c r="AM10" s="472"/>
      <c r="AN10" s="472" t="s">
        <v>750</v>
      </c>
      <c r="AO10" s="472" t="s">
        <v>750</v>
      </c>
      <c r="AP10" s="472" t="s">
        <v>750</v>
      </c>
      <c r="AQ10" s="472"/>
      <c r="AR10" s="474"/>
      <c r="AS10" s="472"/>
      <c r="AT10" s="472"/>
      <c r="AU10" s="491" t="s">
        <v>750</v>
      </c>
      <c r="AV10" s="492"/>
      <c r="AW10" s="491" t="s">
        <v>750</v>
      </c>
      <c r="AX10" s="492"/>
    </row>
    <row r="11" spans="1:50" s="464" customFormat="1">
      <c r="A11" s="446" t="s">
        <v>479</v>
      </c>
      <c r="B11" s="447"/>
      <c r="C11" s="466">
        <v>44105</v>
      </c>
      <c r="D11" s="466">
        <v>44112</v>
      </c>
      <c r="E11" s="466">
        <v>44133</v>
      </c>
      <c r="F11" s="466"/>
      <c r="G11" s="447">
        <v>55</v>
      </c>
      <c r="H11" s="448">
        <v>23833</v>
      </c>
      <c r="I11" s="447" t="s">
        <v>749</v>
      </c>
      <c r="J11" s="485" t="s">
        <v>42</v>
      </c>
      <c r="K11" s="455" t="s">
        <v>447</v>
      </c>
      <c r="L11" s="455"/>
      <c r="M11" s="455"/>
      <c r="N11" s="455"/>
      <c r="O11" s="464" t="s">
        <v>751</v>
      </c>
      <c r="P11" s="464" t="s">
        <v>751</v>
      </c>
      <c r="Q11" s="464" t="s">
        <v>751</v>
      </c>
      <c r="R11" s="464">
        <v>181.55</v>
      </c>
      <c r="S11" s="464">
        <v>109.4</v>
      </c>
      <c r="T11" s="471">
        <v>33.191342247716697</v>
      </c>
      <c r="U11" s="464" t="s">
        <v>941</v>
      </c>
      <c r="V11" s="464" t="s">
        <v>750</v>
      </c>
      <c r="W11" s="465"/>
      <c r="X11" s="466"/>
      <c r="Y11" s="466"/>
      <c r="AA11" s="466"/>
      <c r="AC11" s="466"/>
      <c r="AE11" s="464" t="s">
        <v>750</v>
      </c>
      <c r="AF11" s="466"/>
      <c r="AH11" s="472" t="s">
        <v>750</v>
      </c>
      <c r="AI11" s="472" t="s">
        <v>750</v>
      </c>
      <c r="AJ11" s="472" t="s">
        <v>750</v>
      </c>
      <c r="AK11" s="472" t="s">
        <v>750</v>
      </c>
      <c r="AL11" s="477"/>
      <c r="AM11" s="472"/>
      <c r="AN11" s="472" t="s">
        <v>750</v>
      </c>
      <c r="AO11" s="472" t="s">
        <v>750</v>
      </c>
      <c r="AP11" s="472" t="s">
        <v>750</v>
      </c>
      <c r="AQ11" s="472"/>
      <c r="AR11" s="474"/>
      <c r="AS11" s="472"/>
      <c r="AT11" s="472"/>
      <c r="AU11" s="491" t="s">
        <v>750</v>
      </c>
      <c r="AV11" s="492"/>
      <c r="AW11" s="491" t="s">
        <v>750</v>
      </c>
      <c r="AX11" s="492"/>
    </row>
    <row r="12" spans="1:50" s="464" customFormat="1" ht="51">
      <c r="A12" s="446" t="s">
        <v>480</v>
      </c>
      <c r="B12" s="447"/>
      <c r="C12" s="466">
        <v>44104</v>
      </c>
      <c r="D12" s="466">
        <v>44112</v>
      </c>
      <c r="E12" s="466">
        <v>44132</v>
      </c>
      <c r="F12" s="466"/>
      <c r="G12" s="447">
        <v>43</v>
      </c>
      <c r="H12" s="448">
        <v>28132</v>
      </c>
      <c r="I12" s="447" t="s">
        <v>749</v>
      </c>
      <c r="J12" s="485" t="s">
        <v>42</v>
      </c>
      <c r="K12" s="455"/>
      <c r="L12" s="455"/>
      <c r="M12" s="455"/>
      <c r="N12" s="455"/>
      <c r="O12" s="464" t="s">
        <v>751</v>
      </c>
      <c r="P12" s="464" t="s">
        <v>751</v>
      </c>
      <c r="Q12" s="464" t="s">
        <v>751</v>
      </c>
      <c r="R12" s="464">
        <v>177.5</v>
      </c>
      <c r="S12" s="464">
        <v>153.9</v>
      </c>
      <c r="T12" s="471">
        <v>48.847450902598602</v>
      </c>
      <c r="U12" s="464" t="s">
        <v>941</v>
      </c>
      <c r="V12" s="464" t="s">
        <v>751</v>
      </c>
      <c r="W12" s="465" t="s">
        <v>947</v>
      </c>
      <c r="X12" s="466">
        <v>43838</v>
      </c>
      <c r="Y12" s="466">
        <v>43838</v>
      </c>
      <c r="AA12" s="466"/>
      <c r="AC12" s="466"/>
      <c r="AE12" s="464" t="s">
        <v>750</v>
      </c>
      <c r="AF12" s="466"/>
      <c r="AH12" s="472" t="s">
        <v>750</v>
      </c>
      <c r="AI12" s="472" t="s">
        <v>750</v>
      </c>
      <c r="AJ12" s="472" t="s">
        <v>750</v>
      </c>
      <c r="AK12" s="472" t="s">
        <v>750</v>
      </c>
      <c r="AL12" s="477"/>
      <c r="AM12" s="472"/>
      <c r="AN12" s="472" t="s">
        <v>750</v>
      </c>
      <c r="AO12" s="472" t="s">
        <v>750</v>
      </c>
      <c r="AP12" s="472" t="s">
        <v>750</v>
      </c>
      <c r="AQ12" s="472"/>
      <c r="AR12" s="474"/>
      <c r="AS12" s="472"/>
      <c r="AT12" s="472"/>
      <c r="AU12" s="491" t="s">
        <v>750</v>
      </c>
      <c r="AV12" s="492"/>
      <c r="AW12" s="491" t="s">
        <v>751</v>
      </c>
      <c r="AX12" s="492" t="s">
        <v>771</v>
      </c>
    </row>
    <row r="13" spans="1:50" s="464" customFormat="1">
      <c r="A13" s="446" t="s">
        <v>481</v>
      </c>
      <c r="B13" s="447"/>
      <c r="C13" s="466">
        <v>44117</v>
      </c>
      <c r="D13" s="466">
        <v>44124</v>
      </c>
      <c r="E13" s="466">
        <v>44148</v>
      </c>
      <c r="F13" s="466"/>
      <c r="G13" s="447">
        <v>27</v>
      </c>
      <c r="H13" s="448">
        <v>33948</v>
      </c>
      <c r="I13" s="447" t="s">
        <v>748</v>
      </c>
      <c r="J13" s="485" t="s">
        <v>42</v>
      </c>
      <c r="K13" s="455" t="s">
        <v>450</v>
      </c>
      <c r="L13" s="455"/>
      <c r="M13" s="455"/>
      <c r="N13" s="455"/>
      <c r="O13" s="464" t="s">
        <v>751</v>
      </c>
      <c r="P13" s="464" t="s">
        <v>751</v>
      </c>
      <c r="Q13" s="464" t="s">
        <v>751</v>
      </c>
      <c r="R13" s="464">
        <v>164.5</v>
      </c>
      <c r="S13" s="464">
        <v>71.400000000000006</v>
      </c>
      <c r="T13" s="471">
        <v>26.385565543555501</v>
      </c>
      <c r="U13" s="464" t="s">
        <v>941</v>
      </c>
      <c r="V13" s="464" t="s">
        <v>750</v>
      </c>
      <c r="W13" s="465"/>
      <c r="X13" s="466"/>
      <c r="Y13" s="466"/>
      <c r="AA13" s="466"/>
      <c r="AC13" s="466"/>
      <c r="AE13" s="464" t="s">
        <v>750</v>
      </c>
      <c r="AF13" s="466"/>
      <c r="AH13" s="472" t="s">
        <v>750</v>
      </c>
      <c r="AI13" s="472" t="s">
        <v>750</v>
      </c>
      <c r="AJ13" s="472" t="s">
        <v>750</v>
      </c>
      <c r="AK13" s="472" t="s">
        <v>750</v>
      </c>
      <c r="AL13" s="477"/>
      <c r="AM13" s="472"/>
      <c r="AN13" s="472" t="s">
        <v>750</v>
      </c>
      <c r="AO13" s="472" t="s">
        <v>750</v>
      </c>
      <c r="AP13" s="472" t="s">
        <v>750</v>
      </c>
      <c r="AQ13" s="472"/>
      <c r="AR13" s="474"/>
      <c r="AS13" s="472"/>
      <c r="AT13" s="472"/>
      <c r="AU13" s="491" t="s">
        <v>750</v>
      </c>
      <c r="AV13" s="492"/>
      <c r="AW13" s="491" t="s">
        <v>750</v>
      </c>
      <c r="AX13" s="492"/>
    </row>
    <row r="14" spans="1:50" s="464" customFormat="1">
      <c r="A14" s="446" t="s">
        <v>482</v>
      </c>
      <c r="B14" s="447"/>
      <c r="C14" s="466">
        <v>44110</v>
      </c>
      <c r="D14" s="466">
        <v>44117</v>
      </c>
      <c r="E14" s="466">
        <v>44138</v>
      </c>
      <c r="F14" s="466"/>
      <c r="G14" s="447">
        <v>33</v>
      </c>
      <c r="H14" s="448">
        <v>31782</v>
      </c>
      <c r="I14" s="447" t="s">
        <v>749</v>
      </c>
      <c r="J14" s="485" t="s">
        <v>1029</v>
      </c>
      <c r="K14" s="455"/>
      <c r="L14" s="455"/>
      <c r="M14" s="455"/>
      <c r="N14" s="455"/>
      <c r="O14" s="464" t="s">
        <v>751</v>
      </c>
      <c r="P14" s="464" t="s">
        <v>751</v>
      </c>
      <c r="Q14" s="464" t="s">
        <v>751</v>
      </c>
      <c r="R14" s="464">
        <v>161.35</v>
      </c>
      <c r="S14" s="464">
        <v>89.1</v>
      </c>
      <c r="T14" s="471">
        <v>34.2247090299551</v>
      </c>
      <c r="U14" s="464" t="s">
        <v>941</v>
      </c>
      <c r="V14" s="464" t="s">
        <v>750</v>
      </c>
      <c r="W14" s="465"/>
      <c r="X14" s="466"/>
      <c r="Y14" s="466"/>
      <c r="AA14" s="466"/>
      <c r="AC14" s="466"/>
      <c r="AE14" s="464" t="s">
        <v>750</v>
      </c>
      <c r="AF14" s="466"/>
      <c r="AH14" s="472" t="s">
        <v>750</v>
      </c>
      <c r="AI14" s="472" t="s">
        <v>750</v>
      </c>
      <c r="AJ14" s="472" t="s">
        <v>750</v>
      </c>
      <c r="AK14" s="472" t="s">
        <v>750</v>
      </c>
      <c r="AL14" s="477"/>
      <c r="AM14" s="472"/>
      <c r="AN14" s="472" t="s">
        <v>750</v>
      </c>
      <c r="AO14" s="472" t="s">
        <v>750</v>
      </c>
      <c r="AP14" s="472" t="s">
        <v>750</v>
      </c>
      <c r="AQ14" s="472"/>
      <c r="AR14" s="474"/>
      <c r="AS14" s="472"/>
      <c r="AT14" s="472"/>
      <c r="AU14" s="491" t="s">
        <v>750</v>
      </c>
      <c r="AV14" s="492"/>
      <c r="AW14" s="491" t="s">
        <v>750</v>
      </c>
      <c r="AX14" s="492"/>
    </row>
    <row r="15" spans="1:50" s="464" customFormat="1" ht="40.799999999999997">
      <c r="A15" s="446" t="s">
        <v>483</v>
      </c>
      <c r="B15" s="447"/>
      <c r="C15" s="466">
        <v>44106</v>
      </c>
      <c r="D15" s="466">
        <v>44113</v>
      </c>
      <c r="E15" s="466">
        <v>44134</v>
      </c>
      <c r="F15" s="466"/>
      <c r="G15" s="447">
        <v>30</v>
      </c>
      <c r="H15" s="448">
        <v>33042</v>
      </c>
      <c r="I15" s="447" t="s">
        <v>748</v>
      </c>
      <c r="J15" s="485" t="s">
        <v>42</v>
      </c>
      <c r="K15" s="455"/>
      <c r="L15" s="455"/>
      <c r="M15" s="455"/>
      <c r="N15" s="455"/>
      <c r="O15" s="464" t="s">
        <v>751</v>
      </c>
      <c r="P15" s="464" t="s">
        <v>751</v>
      </c>
      <c r="Q15" s="464" t="s">
        <v>751</v>
      </c>
      <c r="R15" s="464">
        <v>171.55</v>
      </c>
      <c r="S15" s="464">
        <v>78.2</v>
      </c>
      <c r="T15" s="471">
        <v>26.5720651311218</v>
      </c>
      <c r="U15" s="464" t="s">
        <v>941</v>
      </c>
      <c r="V15" s="464" t="s">
        <v>751</v>
      </c>
      <c r="W15" s="465" t="s">
        <v>948</v>
      </c>
      <c r="X15" s="466">
        <v>43910</v>
      </c>
      <c r="Y15" s="466">
        <v>43921</v>
      </c>
      <c r="Z15" s="464" t="s">
        <v>926</v>
      </c>
      <c r="AA15" s="466">
        <v>44047</v>
      </c>
      <c r="AB15" s="464" t="s">
        <v>932</v>
      </c>
      <c r="AC15" s="466"/>
      <c r="AE15" s="464" t="s">
        <v>751</v>
      </c>
      <c r="AF15" s="466">
        <v>43910</v>
      </c>
      <c r="AG15" s="464" t="s">
        <v>939</v>
      </c>
      <c r="AH15" s="472" t="s">
        <v>750</v>
      </c>
      <c r="AI15" s="472" t="s">
        <v>750</v>
      </c>
      <c r="AJ15" s="472" t="s">
        <v>750</v>
      </c>
      <c r="AK15" s="472" t="s">
        <v>750</v>
      </c>
      <c r="AL15" s="477"/>
      <c r="AM15" s="472"/>
      <c r="AN15" s="472" t="s">
        <v>750</v>
      </c>
      <c r="AO15" s="472" t="s">
        <v>750</v>
      </c>
      <c r="AP15" s="472" t="s">
        <v>750</v>
      </c>
      <c r="AQ15" s="472" t="s">
        <v>927</v>
      </c>
      <c r="AR15" s="474">
        <v>44130</v>
      </c>
      <c r="AS15" s="472" t="s">
        <v>932</v>
      </c>
      <c r="AT15" s="472"/>
      <c r="AU15" s="491" t="s">
        <v>750</v>
      </c>
      <c r="AV15" s="492"/>
      <c r="AW15" s="491" t="s">
        <v>750</v>
      </c>
      <c r="AX15" s="492"/>
    </row>
    <row r="16" spans="1:50" s="464" customFormat="1">
      <c r="A16" s="446" t="s">
        <v>484</v>
      </c>
      <c r="B16" s="447"/>
      <c r="C16" s="466">
        <v>44103</v>
      </c>
      <c r="D16" s="466">
        <v>44110</v>
      </c>
      <c r="E16" s="466">
        <v>44131</v>
      </c>
      <c r="F16" s="466"/>
      <c r="G16" s="447">
        <v>46</v>
      </c>
      <c r="H16" s="448">
        <v>26961</v>
      </c>
      <c r="I16" s="447" t="s">
        <v>749</v>
      </c>
      <c r="J16" s="485" t="s">
        <v>42</v>
      </c>
      <c r="K16" s="455" t="s">
        <v>445</v>
      </c>
      <c r="L16" s="455"/>
      <c r="M16" s="455"/>
      <c r="N16" s="455"/>
      <c r="O16" s="464" t="s">
        <v>751</v>
      </c>
      <c r="P16" s="464" t="s">
        <v>751</v>
      </c>
      <c r="Q16" s="464" t="s">
        <v>751</v>
      </c>
      <c r="R16" s="464">
        <v>169.8</v>
      </c>
      <c r="S16" s="464">
        <v>88</v>
      </c>
      <c r="T16" s="471">
        <v>30.521600275249298</v>
      </c>
      <c r="U16" s="464" t="s">
        <v>941</v>
      </c>
      <c r="V16" s="464" t="s">
        <v>750</v>
      </c>
      <c r="W16" s="465"/>
      <c r="X16" s="466"/>
      <c r="Y16" s="466"/>
      <c r="AA16" s="466"/>
      <c r="AC16" s="466"/>
      <c r="AE16" s="464" t="s">
        <v>750</v>
      </c>
      <c r="AF16" s="466"/>
      <c r="AH16" s="472" t="s">
        <v>750</v>
      </c>
      <c r="AI16" s="472" t="s">
        <v>750</v>
      </c>
      <c r="AJ16" s="472" t="s">
        <v>750</v>
      </c>
      <c r="AK16" s="472" t="s">
        <v>750</v>
      </c>
      <c r="AL16" s="477"/>
      <c r="AM16" s="472"/>
      <c r="AN16" s="472" t="s">
        <v>750</v>
      </c>
      <c r="AO16" s="472" t="s">
        <v>750</v>
      </c>
      <c r="AP16" s="472" t="s">
        <v>750</v>
      </c>
      <c r="AQ16" s="472"/>
      <c r="AR16" s="474"/>
      <c r="AS16" s="472"/>
      <c r="AT16" s="472"/>
      <c r="AU16" s="491" t="s">
        <v>751</v>
      </c>
      <c r="AV16" s="492" t="s">
        <v>752</v>
      </c>
      <c r="AW16" s="491"/>
      <c r="AX16" s="492"/>
    </row>
    <row r="17" spans="1:50" s="464" customFormat="1">
      <c r="A17" s="446" t="s">
        <v>485</v>
      </c>
      <c r="B17" s="447"/>
      <c r="C17" s="466">
        <v>44103</v>
      </c>
      <c r="D17" s="466">
        <v>44109</v>
      </c>
      <c r="E17" s="466">
        <v>44131</v>
      </c>
      <c r="F17" s="466"/>
      <c r="G17" s="447">
        <v>25</v>
      </c>
      <c r="H17" s="448">
        <v>34635</v>
      </c>
      <c r="I17" s="447" t="s">
        <v>748</v>
      </c>
      <c r="J17" s="485" t="s">
        <v>42</v>
      </c>
      <c r="K17" s="455"/>
      <c r="L17" s="455"/>
      <c r="M17" s="455"/>
      <c r="N17" s="455"/>
      <c r="O17" s="464" t="s">
        <v>751</v>
      </c>
      <c r="P17" s="464" t="s">
        <v>751</v>
      </c>
      <c r="Q17" s="464" t="s">
        <v>751</v>
      </c>
      <c r="R17" s="464">
        <v>163.1</v>
      </c>
      <c r="S17" s="464">
        <v>63.6</v>
      </c>
      <c r="T17" s="471">
        <v>23.9083273531188</v>
      </c>
      <c r="U17" s="464" t="s">
        <v>941</v>
      </c>
      <c r="V17" s="464" t="s">
        <v>750</v>
      </c>
      <c r="W17" s="465"/>
      <c r="X17" s="466"/>
      <c r="Y17" s="466"/>
      <c r="AA17" s="466"/>
      <c r="AC17" s="466"/>
      <c r="AE17" s="464" t="s">
        <v>750</v>
      </c>
      <c r="AF17" s="466"/>
      <c r="AH17" s="472" t="s">
        <v>750</v>
      </c>
      <c r="AI17" s="472" t="s">
        <v>750</v>
      </c>
      <c r="AJ17" s="472" t="s">
        <v>750</v>
      </c>
      <c r="AK17" s="472" t="s">
        <v>750</v>
      </c>
      <c r="AL17" s="477"/>
      <c r="AM17" s="472"/>
      <c r="AN17" s="472" t="s">
        <v>750</v>
      </c>
      <c r="AO17" s="472" t="s">
        <v>750</v>
      </c>
      <c r="AP17" s="472" t="s">
        <v>750</v>
      </c>
      <c r="AQ17" s="472"/>
      <c r="AR17" s="474"/>
      <c r="AS17" s="472"/>
      <c r="AT17" s="472"/>
      <c r="AU17" s="491" t="s">
        <v>750</v>
      </c>
      <c r="AV17" s="492"/>
      <c r="AW17" s="491" t="s">
        <v>750</v>
      </c>
      <c r="AX17" s="492"/>
    </row>
    <row r="18" spans="1:50" s="464" customFormat="1">
      <c r="A18" s="446" t="s">
        <v>486</v>
      </c>
      <c r="B18" s="447"/>
      <c r="C18" s="466">
        <v>44106</v>
      </c>
      <c r="D18" s="466">
        <v>44113</v>
      </c>
      <c r="E18" s="466">
        <v>44134</v>
      </c>
      <c r="F18" s="466"/>
      <c r="G18" s="447">
        <v>33</v>
      </c>
      <c r="H18" s="448">
        <v>31911</v>
      </c>
      <c r="I18" s="447" t="s">
        <v>749</v>
      </c>
      <c r="J18" s="485" t="s">
        <v>1029</v>
      </c>
      <c r="K18" s="455"/>
      <c r="L18" s="455"/>
      <c r="M18" s="455"/>
      <c r="N18" s="455"/>
      <c r="O18" s="464" t="s">
        <v>751</v>
      </c>
      <c r="P18" s="464" t="s">
        <v>751</v>
      </c>
      <c r="Q18" s="464" t="s">
        <v>921</v>
      </c>
      <c r="R18" s="464">
        <v>180.5</v>
      </c>
      <c r="S18" s="464">
        <v>84.3</v>
      </c>
      <c r="T18" s="471">
        <v>25.874571250987898</v>
      </c>
      <c r="U18" s="464" t="s">
        <v>941</v>
      </c>
      <c r="V18" s="464" t="s">
        <v>750</v>
      </c>
      <c r="W18" s="465"/>
      <c r="X18" s="466"/>
      <c r="Y18" s="466"/>
      <c r="Z18" s="464" t="s">
        <v>926</v>
      </c>
      <c r="AA18" s="466">
        <v>44083</v>
      </c>
      <c r="AB18" s="464" t="s">
        <v>931</v>
      </c>
      <c r="AC18" s="466"/>
      <c r="AE18" s="464" t="s">
        <v>750</v>
      </c>
      <c r="AF18" s="466"/>
      <c r="AH18" s="472" t="s">
        <v>750</v>
      </c>
      <c r="AI18" s="472" t="s">
        <v>750</v>
      </c>
      <c r="AJ18" s="472" t="s">
        <v>750</v>
      </c>
      <c r="AK18" s="472" t="s">
        <v>750</v>
      </c>
      <c r="AL18" s="477"/>
      <c r="AM18" s="472"/>
      <c r="AN18" s="472" t="s">
        <v>750</v>
      </c>
      <c r="AO18" s="472" t="s">
        <v>750</v>
      </c>
      <c r="AP18" s="472" t="s">
        <v>750</v>
      </c>
      <c r="AQ18" s="472" t="s">
        <v>926</v>
      </c>
      <c r="AR18" s="474">
        <v>44130</v>
      </c>
      <c r="AS18" s="472" t="s">
        <v>932</v>
      </c>
      <c r="AT18" s="472"/>
      <c r="AU18" s="491" t="s">
        <v>750</v>
      </c>
      <c r="AV18" s="492"/>
      <c r="AW18" s="491" t="s">
        <v>750</v>
      </c>
      <c r="AX18" s="492"/>
    </row>
    <row r="19" spans="1:50" s="464" customFormat="1">
      <c r="A19" s="446" t="s">
        <v>487</v>
      </c>
      <c r="B19" s="447"/>
      <c r="C19" s="466">
        <v>44096</v>
      </c>
      <c r="D19" s="466">
        <v>44103</v>
      </c>
      <c r="E19" s="466">
        <v>44124</v>
      </c>
      <c r="F19" s="466"/>
      <c r="G19" s="447">
        <v>66</v>
      </c>
      <c r="H19" s="448">
        <v>19898</v>
      </c>
      <c r="I19" s="447" t="s">
        <v>748</v>
      </c>
      <c r="J19" s="485" t="s">
        <v>347</v>
      </c>
      <c r="K19" s="455" t="s">
        <v>459</v>
      </c>
      <c r="L19" s="455"/>
      <c r="M19" s="455"/>
      <c r="N19" s="455"/>
      <c r="O19" s="464" t="s">
        <v>751</v>
      </c>
      <c r="P19" s="464" t="s">
        <v>751</v>
      </c>
      <c r="Q19" s="464" t="s">
        <v>751</v>
      </c>
      <c r="R19" s="464">
        <v>166.5</v>
      </c>
      <c r="S19" s="464">
        <v>77.2</v>
      </c>
      <c r="T19" s="471">
        <v>27.847667487307099</v>
      </c>
      <c r="U19" s="464" t="s">
        <v>942</v>
      </c>
      <c r="V19" s="464" t="s">
        <v>750</v>
      </c>
      <c r="W19" s="465"/>
      <c r="X19" s="466"/>
      <c r="Y19" s="466"/>
      <c r="Z19" s="464" t="s">
        <v>926</v>
      </c>
      <c r="AA19" s="466">
        <v>44005</v>
      </c>
      <c r="AB19" s="464" t="s">
        <v>932</v>
      </c>
      <c r="AC19" s="466"/>
      <c r="AE19" s="464" t="s">
        <v>750</v>
      </c>
      <c r="AF19" s="466"/>
      <c r="AH19" s="472" t="s">
        <v>750</v>
      </c>
      <c r="AI19" s="472" t="s">
        <v>750</v>
      </c>
      <c r="AJ19" s="472" t="s">
        <v>750</v>
      </c>
      <c r="AK19" s="472" t="s">
        <v>750</v>
      </c>
      <c r="AL19" s="477"/>
      <c r="AM19" s="472"/>
      <c r="AN19" s="472" t="s">
        <v>750</v>
      </c>
      <c r="AO19" s="472" t="s">
        <v>750</v>
      </c>
      <c r="AP19" s="472" t="s">
        <v>750</v>
      </c>
      <c r="AQ19" s="472"/>
      <c r="AR19" s="474"/>
      <c r="AS19" s="472"/>
      <c r="AT19" s="472"/>
      <c r="AU19" s="491" t="s">
        <v>750</v>
      </c>
      <c r="AV19" s="492"/>
      <c r="AW19" s="491" t="s">
        <v>750</v>
      </c>
      <c r="AX19" s="492"/>
    </row>
    <row r="20" spans="1:50" s="464" customFormat="1" ht="24">
      <c r="A20" s="446" t="s">
        <v>488</v>
      </c>
      <c r="B20" s="447"/>
      <c r="C20" s="466">
        <v>44152</v>
      </c>
      <c r="D20" s="466">
        <v>44159</v>
      </c>
      <c r="E20" s="475" t="s">
        <v>444</v>
      </c>
      <c r="F20" s="467">
        <v>44207</v>
      </c>
      <c r="G20" s="447">
        <v>25</v>
      </c>
      <c r="H20" s="448">
        <v>34768</v>
      </c>
      <c r="I20" s="447" t="s">
        <v>749</v>
      </c>
      <c r="J20" s="485" t="s">
        <v>42</v>
      </c>
      <c r="K20" s="455"/>
      <c r="L20" s="455"/>
      <c r="M20" s="455"/>
      <c r="N20" s="455"/>
      <c r="O20" s="464" t="s">
        <v>751</v>
      </c>
      <c r="P20" s="464" t="s">
        <v>751</v>
      </c>
      <c r="Q20" s="464" t="s">
        <v>751</v>
      </c>
      <c r="R20" s="464">
        <v>190.9</v>
      </c>
      <c r="S20" s="464">
        <v>88.3</v>
      </c>
      <c r="T20" s="471">
        <v>24.2297451815598</v>
      </c>
      <c r="U20" s="464" t="s">
        <v>941</v>
      </c>
      <c r="V20" s="464" t="s">
        <v>750</v>
      </c>
      <c r="W20" s="465"/>
      <c r="X20" s="466"/>
      <c r="Y20" s="466"/>
      <c r="Z20" s="464" t="s">
        <v>926</v>
      </c>
      <c r="AA20" s="466">
        <v>44022</v>
      </c>
      <c r="AB20" s="464" t="s">
        <v>932</v>
      </c>
      <c r="AC20" s="466"/>
      <c r="AE20" s="464" t="s">
        <v>750</v>
      </c>
      <c r="AF20" s="466"/>
      <c r="AH20" s="472" t="s">
        <v>750</v>
      </c>
      <c r="AI20" s="472" t="s">
        <v>750</v>
      </c>
      <c r="AJ20" s="472" t="s">
        <v>750</v>
      </c>
      <c r="AK20" s="472" t="s">
        <v>750</v>
      </c>
      <c r="AL20" s="477"/>
      <c r="AM20" s="472"/>
      <c r="AN20" s="472" t="s">
        <v>750</v>
      </c>
      <c r="AO20" s="472" t="s">
        <v>750</v>
      </c>
      <c r="AP20" s="472" t="s">
        <v>1024</v>
      </c>
      <c r="AQ20" s="472" t="s">
        <v>926</v>
      </c>
      <c r="AR20" s="474">
        <v>44195</v>
      </c>
      <c r="AS20" s="472" t="s">
        <v>932</v>
      </c>
      <c r="AT20" s="472"/>
      <c r="AU20" s="491" t="s">
        <v>751</v>
      </c>
      <c r="AV20" s="492" t="s">
        <v>449</v>
      </c>
      <c r="AW20" s="491"/>
      <c r="AX20" s="492"/>
    </row>
    <row r="21" spans="1:50" s="464" customFormat="1">
      <c r="A21" s="446" t="s">
        <v>489</v>
      </c>
      <c r="B21" s="447"/>
      <c r="C21" s="466">
        <v>44105</v>
      </c>
      <c r="D21" s="466">
        <v>44112</v>
      </c>
      <c r="E21" s="466">
        <v>44133</v>
      </c>
      <c r="F21" s="466"/>
      <c r="G21" s="447">
        <v>49</v>
      </c>
      <c r="H21" s="448">
        <v>26085</v>
      </c>
      <c r="I21" s="447" t="s">
        <v>749</v>
      </c>
      <c r="J21" s="485" t="s">
        <v>42</v>
      </c>
      <c r="K21" s="455" t="s">
        <v>447</v>
      </c>
      <c r="L21" s="455"/>
      <c r="M21" s="455"/>
      <c r="N21" s="455"/>
      <c r="O21" s="464" t="s">
        <v>751</v>
      </c>
      <c r="P21" s="464" t="s">
        <v>751</v>
      </c>
      <c r="Q21" s="464" t="s">
        <v>751</v>
      </c>
      <c r="R21" s="464">
        <v>181.75</v>
      </c>
      <c r="S21" s="464">
        <v>94</v>
      </c>
      <c r="T21" s="471">
        <v>28.456338252016401</v>
      </c>
      <c r="U21" s="464" t="s">
        <v>941</v>
      </c>
      <c r="V21" s="464" t="s">
        <v>750</v>
      </c>
      <c r="W21" s="465"/>
      <c r="X21" s="466"/>
      <c r="Y21" s="466"/>
      <c r="AA21" s="466"/>
      <c r="AC21" s="466"/>
      <c r="AE21" s="464" t="s">
        <v>750</v>
      </c>
      <c r="AF21" s="466"/>
      <c r="AH21" s="472" t="s">
        <v>750</v>
      </c>
      <c r="AI21" s="472" t="s">
        <v>750</v>
      </c>
      <c r="AJ21" s="472" t="s">
        <v>750</v>
      </c>
      <c r="AK21" s="472" t="s">
        <v>750</v>
      </c>
      <c r="AL21" s="477"/>
      <c r="AM21" s="472"/>
      <c r="AN21" s="472" t="s">
        <v>750</v>
      </c>
      <c r="AO21" s="472" t="s">
        <v>750</v>
      </c>
      <c r="AP21" s="472" t="s">
        <v>750</v>
      </c>
      <c r="AQ21" s="472"/>
      <c r="AR21" s="474"/>
      <c r="AS21" s="472"/>
      <c r="AT21" s="472"/>
      <c r="AU21" s="491" t="s">
        <v>750</v>
      </c>
      <c r="AV21" s="492"/>
      <c r="AW21" s="491" t="s">
        <v>750</v>
      </c>
      <c r="AX21" s="492"/>
    </row>
    <row r="22" spans="1:50" s="464" customFormat="1">
      <c r="A22" s="446" t="s">
        <v>490</v>
      </c>
      <c r="B22" s="447"/>
      <c r="C22" s="466">
        <v>44104</v>
      </c>
      <c r="D22" s="466">
        <v>44111</v>
      </c>
      <c r="E22" s="466">
        <v>44130</v>
      </c>
      <c r="F22" s="466"/>
      <c r="G22" s="447">
        <v>27</v>
      </c>
      <c r="H22" s="448">
        <v>34189</v>
      </c>
      <c r="I22" s="447" t="s">
        <v>748</v>
      </c>
      <c r="J22" s="485" t="s">
        <v>42</v>
      </c>
      <c r="K22" s="455" t="s">
        <v>841</v>
      </c>
      <c r="L22" s="455" t="s">
        <v>884</v>
      </c>
      <c r="M22" s="455" t="s">
        <v>462</v>
      </c>
      <c r="N22" s="455"/>
      <c r="O22" s="464" t="s">
        <v>751</v>
      </c>
      <c r="P22" s="464" t="s">
        <v>751</v>
      </c>
      <c r="Q22" s="464" t="s">
        <v>751</v>
      </c>
      <c r="R22" s="464">
        <v>166.5</v>
      </c>
      <c r="S22" s="464">
        <v>66.099999999999994</v>
      </c>
      <c r="T22" s="471">
        <v>23.8436634833031</v>
      </c>
      <c r="U22" s="464" t="s">
        <v>941</v>
      </c>
      <c r="V22" s="464" t="s">
        <v>750</v>
      </c>
      <c r="W22" s="465"/>
      <c r="X22" s="466"/>
      <c r="Y22" s="466"/>
      <c r="Z22" s="464" t="s">
        <v>926</v>
      </c>
      <c r="AA22" s="466">
        <v>44090</v>
      </c>
      <c r="AB22" s="464" t="s">
        <v>932</v>
      </c>
      <c r="AC22" s="466"/>
      <c r="AE22" s="464" t="s">
        <v>750</v>
      </c>
      <c r="AF22" s="466"/>
      <c r="AH22" s="472" t="s">
        <v>750</v>
      </c>
      <c r="AI22" s="472" t="s">
        <v>750</v>
      </c>
      <c r="AJ22" s="472" t="s">
        <v>750</v>
      </c>
      <c r="AK22" s="472" t="s">
        <v>750</v>
      </c>
      <c r="AL22" s="477"/>
      <c r="AM22" s="472"/>
      <c r="AN22" s="472" t="s">
        <v>750</v>
      </c>
      <c r="AO22" s="472" t="s">
        <v>750</v>
      </c>
      <c r="AP22" s="472" t="s">
        <v>750</v>
      </c>
      <c r="AQ22" s="472" t="s">
        <v>926</v>
      </c>
      <c r="AR22" s="474">
        <v>44120</v>
      </c>
      <c r="AS22" s="472" t="s">
        <v>932</v>
      </c>
      <c r="AT22" s="472"/>
      <c r="AU22" s="491" t="s">
        <v>750</v>
      </c>
      <c r="AV22" s="492"/>
      <c r="AW22" s="491" t="s">
        <v>751</v>
      </c>
      <c r="AX22" s="492" t="s">
        <v>772</v>
      </c>
    </row>
    <row r="23" spans="1:50" s="464" customFormat="1">
      <c r="A23" s="446" t="s">
        <v>491</v>
      </c>
      <c r="B23" s="447"/>
      <c r="C23" s="466">
        <v>44102</v>
      </c>
      <c r="D23" s="466">
        <v>44109</v>
      </c>
      <c r="E23" s="466">
        <v>44130</v>
      </c>
      <c r="F23" s="466"/>
      <c r="G23" s="447">
        <v>60</v>
      </c>
      <c r="H23" s="448">
        <v>22158</v>
      </c>
      <c r="I23" s="447" t="s">
        <v>748</v>
      </c>
      <c r="J23" s="485" t="s">
        <v>42</v>
      </c>
      <c r="K23" s="455"/>
      <c r="L23" s="455"/>
      <c r="M23" s="455"/>
      <c r="N23" s="455"/>
      <c r="O23" s="464" t="s">
        <v>751</v>
      </c>
      <c r="P23" s="464" t="s">
        <v>751</v>
      </c>
      <c r="Q23" s="464" t="s">
        <v>751</v>
      </c>
      <c r="R23" s="464">
        <v>168.4</v>
      </c>
      <c r="S23" s="464">
        <v>104.7</v>
      </c>
      <c r="T23" s="471">
        <v>36.920069284194902</v>
      </c>
      <c r="U23" s="464" t="s">
        <v>941</v>
      </c>
      <c r="V23" s="464" t="s">
        <v>750</v>
      </c>
      <c r="W23" s="465"/>
      <c r="X23" s="466"/>
      <c r="Y23" s="466"/>
      <c r="Z23" s="464" t="s">
        <v>926</v>
      </c>
      <c r="AA23" s="466">
        <v>44081</v>
      </c>
      <c r="AB23" s="464" t="s">
        <v>932</v>
      </c>
      <c r="AC23" s="466"/>
      <c r="AE23" s="464" t="s">
        <v>750</v>
      </c>
      <c r="AF23" s="466"/>
      <c r="AH23" s="472" t="s">
        <v>750</v>
      </c>
      <c r="AI23" s="472" t="s">
        <v>750</v>
      </c>
      <c r="AJ23" s="472" t="s">
        <v>750</v>
      </c>
      <c r="AK23" s="472" t="s">
        <v>750</v>
      </c>
      <c r="AL23" s="477"/>
      <c r="AM23" s="472"/>
      <c r="AN23" s="472" t="s">
        <v>750</v>
      </c>
      <c r="AO23" s="472" t="s">
        <v>1007</v>
      </c>
      <c r="AP23" s="472" t="s">
        <v>750</v>
      </c>
      <c r="AQ23" s="472"/>
      <c r="AR23" s="474"/>
      <c r="AS23" s="472"/>
      <c r="AT23" s="472"/>
      <c r="AU23" s="491" t="s">
        <v>750</v>
      </c>
      <c r="AV23" s="492"/>
      <c r="AW23" s="491" t="s">
        <v>750</v>
      </c>
      <c r="AX23" s="492"/>
    </row>
    <row r="24" spans="1:50" s="464" customFormat="1" ht="28.8">
      <c r="A24" s="446" t="s">
        <v>492</v>
      </c>
      <c r="B24" s="447"/>
      <c r="C24" s="466">
        <v>44137</v>
      </c>
      <c r="D24" s="466">
        <v>44144</v>
      </c>
      <c r="E24" s="466">
        <v>44166</v>
      </c>
      <c r="F24" s="466"/>
      <c r="G24" s="447">
        <v>52</v>
      </c>
      <c r="H24" s="448">
        <v>25144</v>
      </c>
      <c r="I24" s="447" t="s">
        <v>748</v>
      </c>
      <c r="J24" s="485" t="s">
        <v>42</v>
      </c>
      <c r="K24" s="455"/>
      <c r="L24" s="455"/>
      <c r="M24" s="455"/>
      <c r="N24" s="455"/>
      <c r="O24" s="464" t="s">
        <v>751</v>
      </c>
      <c r="P24" s="464" t="s">
        <v>751</v>
      </c>
      <c r="Q24" s="464" t="s">
        <v>751</v>
      </c>
      <c r="R24" s="464">
        <v>175.5</v>
      </c>
      <c r="S24" s="464">
        <v>82.1</v>
      </c>
      <c r="T24" s="471">
        <v>26.655627795228899</v>
      </c>
      <c r="U24" s="464" t="s">
        <v>941</v>
      </c>
      <c r="V24" s="464" t="s">
        <v>750</v>
      </c>
      <c r="W24" s="465"/>
      <c r="X24" s="466"/>
      <c r="Y24" s="466"/>
      <c r="AA24" s="466"/>
      <c r="AC24" s="466"/>
      <c r="AE24" s="464" t="s">
        <v>750</v>
      </c>
      <c r="AF24" s="466"/>
      <c r="AH24" s="472" t="s">
        <v>750</v>
      </c>
      <c r="AI24" s="472" t="s">
        <v>750</v>
      </c>
      <c r="AJ24" s="472" t="s">
        <v>750</v>
      </c>
      <c r="AK24" s="472" t="s">
        <v>750</v>
      </c>
      <c r="AL24" s="477"/>
      <c r="AM24" s="472"/>
      <c r="AN24" s="472" t="s">
        <v>750</v>
      </c>
      <c r="AO24" s="472" t="s">
        <v>750</v>
      </c>
      <c r="AP24" s="472" t="s">
        <v>750</v>
      </c>
      <c r="AQ24" s="472" t="s">
        <v>928</v>
      </c>
      <c r="AR24" s="474">
        <v>44181</v>
      </c>
      <c r="AS24" s="472" t="s">
        <v>932</v>
      </c>
      <c r="AT24" s="472"/>
      <c r="AU24" s="491" t="s">
        <v>751</v>
      </c>
      <c r="AV24" s="492" t="s">
        <v>753</v>
      </c>
      <c r="AW24" s="491"/>
      <c r="AX24" s="492"/>
    </row>
    <row r="25" spans="1:50" s="464" customFormat="1">
      <c r="A25" s="446" t="s">
        <v>493</v>
      </c>
      <c r="B25" s="447"/>
      <c r="C25" s="463">
        <v>44126</v>
      </c>
      <c r="D25" s="466">
        <v>44133</v>
      </c>
      <c r="E25" s="466">
        <v>44154</v>
      </c>
      <c r="F25" s="466"/>
      <c r="G25" s="447">
        <v>59</v>
      </c>
      <c r="H25" s="448">
        <v>22521</v>
      </c>
      <c r="I25" s="447" t="s">
        <v>748</v>
      </c>
      <c r="J25" s="485" t="s">
        <v>42</v>
      </c>
      <c r="K25" s="455" t="s">
        <v>842</v>
      </c>
      <c r="L25" s="455"/>
      <c r="M25" s="455"/>
      <c r="N25" s="455"/>
      <c r="O25" s="464" t="s">
        <v>751</v>
      </c>
      <c r="P25" s="464" t="s">
        <v>751</v>
      </c>
      <c r="Q25" s="464" t="s">
        <v>751</v>
      </c>
      <c r="R25" s="464">
        <v>160.6</v>
      </c>
      <c r="S25" s="464">
        <v>95.1</v>
      </c>
      <c r="T25" s="471">
        <v>36.871383619025103</v>
      </c>
      <c r="U25" s="464" t="s">
        <v>941</v>
      </c>
      <c r="V25" s="464" t="s">
        <v>750</v>
      </c>
      <c r="W25" s="465"/>
      <c r="X25" s="466"/>
      <c r="Y25" s="466"/>
      <c r="AA25" s="466"/>
      <c r="AC25" s="466"/>
      <c r="AE25" s="464" t="s">
        <v>750</v>
      </c>
      <c r="AF25" s="466"/>
      <c r="AH25" s="472" t="s">
        <v>750</v>
      </c>
      <c r="AI25" s="472" t="s">
        <v>750</v>
      </c>
      <c r="AJ25" s="472" t="s">
        <v>750</v>
      </c>
      <c r="AK25" s="472" t="s">
        <v>750</v>
      </c>
      <c r="AL25" s="477"/>
      <c r="AM25" s="472"/>
      <c r="AN25" s="472" t="s">
        <v>750</v>
      </c>
      <c r="AO25" s="472" t="s">
        <v>750</v>
      </c>
      <c r="AP25" s="472" t="s">
        <v>750</v>
      </c>
      <c r="AQ25" s="472"/>
      <c r="AR25" s="474"/>
      <c r="AS25" s="472"/>
      <c r="AT25" s="472"/>
      <c r="AU25" s="491" t="s">
        <v>750</v>
      </c>
      <c r="AV25" s="492"/>
      <c r="AW25" s="491" t="s">
        <v>750</v>
      </c>
      <c r="AX25" s="492"/>
    </row>
    <row r="26" spans="1:50" s="464" customFormat="1">
      <c r="A26" s="446" t="s">
        <v>494</v>
      </c>
      <c r="B26" s="447"/>
      <c r="C26" s="466">
        <v>44110</v>
      </c>
      <c r="D26" s="466">
        <v>44118</v>
      </c>
      <c r="E26" s="466">
        <v>44138</v>
      </c>
      <c r="F26" s="466"/>
      <c r="G26" s="447">
        <v>27</v>
      </c>
      <c r="H26" s="448">
        <v>33985</v>
      </c>
      <c r="I26" s="447" t="s">
        <v>748</v>
      </c>
      <c r="J26" s="485" t="s">
        <v>1029</v>
      </c>
      <c r="K26" s="455" t="s">
        <v>470</v>
      </c>
      <c r="L26" s="455"/>
      <c r="M26" s="455"/>
      <c r="N26" s="455"/>
      <c r="O26" s="464" t="s">
        <v>751</v>
      </c>
      <c r="P26" s="464" t="s">
        <v>751</v>
      </c>
      <c r="Q26" s="464" t="s">
        <v>751</v>
      </c>
      <c r="R26" s="464">
        <v>173</v>
      </c>
      <c r="S26" s="464">
        <v>66.2</v>
      </c>
      <c r="T26" s="471">
        <v>22.1190150021718</v>
      </c>
      <c r="U26" s="464" t="s">
        <v>941</v>
      </c>
      <c r="V26" s="464" t="s">
        <v>750</v>
      </c>
      <c r="W26" s="465"/>
      <c r="X26" s="466"/>
      <c r="Y26" s="466"/>
      <c r="Z26" s="464" t="s">
        <v>926</v>
      </c>
      <c r="AA26" s="466">
        <v>44063</v>
      </c>
      <c r="AB26" s="464" t="s">
        <v>932</v>
      </c>
      <c r="AC26" s="466"/>
      <c r="AE26" s="464" t="s">
        <v>750</v>
      </c>
      <c r="AF26" s="466"/>
      <c r="AH26" s="472" t="s">
        <v>750</v>
      </c>
      <c r="AI26" s="472" t="s">
        <v>750</v>
      </c>
      <c r="AJ26" s="472" t="s">
        <v>750</v>
      </c>
      <c r="AK26" s="472" t="s">
        <v>750</v>
      </c>
      <c r="AL26" s="477"/>
      <c r="AM26" s="472"/>
      <c r="AN26" s="472" t="s">
        <v>750</v>
      </c>
      <c r="AO26" s="472" t="s">
        <v>750</v>
      </c>
      <c r="AP26" s="472" t="s">
        <v>750</v>
      </c>
      <c r="AQ26" s="472"/>
      <c r="AR26" s="474"/>
      <c r="AS26" s="472"/>
      <c r="AT26" s="472"/>
      <c r="AU26" s="491" t="s">
        <v>750</v>
      </c>
      <c r="AV26" s="492"/>
      <c r="AW26" s="491" t="s">
        <v>750</v>
      </c>
      <c r="AX26" s="492"/>
    </row>
    <row r="27" spans="1:50" s="464" customFormat="1">
      <c r="A27" s="446" t="s">
        <v>495</v>
      </c>
      <c r="B27" s="447"/>
      <c r="C27" s="463">
        <v>44103</v>
      </c>
      <c r="D27" s="466">
        <v>44110</v>
      </c>
      <c r="E27" s="466">
        <v>44131</v>
      </c>
      <c r="F27" s="466"/>
      <c r="G27" s="447">
        <v>46</v>
      </c>
      <c r="H27" s="448">
        <v>27225</v>
      </c>
      <c r="I27" s="447" t="s">
        <v>749</v>
      </c>
      <c r="J27" s="485" t="s">
        <v>10</v>
      </c>
      <c r="K27" s="455" t="s">
        <v>843</v>
      </c>
      <c r="L27" s="455"/>
      <c r="M27" s="455"/>
      <c r="N27" s="455"/>
      <c r="O27" s="464" t="s">
        <v>751</v>
      </c>
      <c r="P27" s="464" t="s">
        <v>751</v>
      </c>
      <c r="Q27" s="464" t="s">
        <v>751</v>
      </c>
      <c r="R27" s="464">
        <v>165</v>
      </c>
      <c r="S27" s="464">
        <v>87.7</v>
      </c>
      <c r="T27" s="471">
        <v>32.2130394857667</v>
      </c>
      <c r="U27" s="464" t="s">
        <v>941</v>
      </c>
      <c r="V27" s="464" t="s">
        <v>750</v>
      </c>
      <c r="W27" s="465"/>
      <c r="X27" s="466"/>
      <c r="Y27" s="466"/>
      <c r="AA27" s="466"/>
      <c r="AC27" s="466"/>
      <c r="AE27" s="464" t="s">
        <v>750</v>
      </c>
      <c r="AF27" s="466"/>
      <c r="AH27" s="472" t="s">
        <v>750</v>
      </c>
      <c r="AI27" s="472" t="s">
        <v>750</v>
      </c>
      <c r="AJ27" s="472" t="s">
        <v>750</v>
      </c>
      <c r="AK27" s="472" t="s">
        <v>750</v>
      </c>
      <c r="AL27" s="477"/>
      <c r="AM27" s="472"/>
      <c r="AN27" s="472" t="s">
        <v>750</v>
      </c>
      <c r="AO27" s="472" t="s">
        <v>750</v>
      </c>
      <c r="AP27" s="472" t="s">
        <v>750</v>
      </c>
      <c r="AQ27" s="472"/>
      <c r="AR27" s="474"/>
      <c r="AS27" s="472"/>
      <c r="AT27" s="472"/>
      <c r="AU27" s="491" t="s">
        <v>750</v>
      </c>
      <c r="AV27" s="492"/>
      <c r="AW27" s="491" t="s">
        <v>751</v>
      </c>
      <c r="AX27" s="492" t="s">
        <v>773</v>
      </c>
    </row>
    <row r="28" spans="1:50" s="464" customFormat="1">
      <c r="A28" s="446" t="s">
        <v>496</v>
      </c>
      <c r="B28" s="447"/>
      <c r="C28" s="466">
        <v>44088</v>
      </c>
      <c r="D28" s="466">
        <v>44095</v>
      </c>
      <c r="E28" s="466">
        <v>44116</v>
      </c>
      <c r="F28" s="466">
        <v>44144</v>
      </c>
      <c r="G28" s="447">
        <v>29</v>
      </c>
      <c r="H28" s="448">
        <v>33364</v>
      </c>
      <c r="I28" s="447" t="s">
        <v>749</v>
      </c>
      <c r="J28" s="485" t="s">
        <v>1029</v>
      </c>
      <c r="K28" s="455"/>
      <c r="L28" s="455"/>
      <c r="M28" s="455"/>
      <c r="N28" s="455"/>
      <c r="O28" s="464" t="s">
        <v>751</v>
      </c>
      <c r="P28" s="464" t="s">
        <v>751</v>
      </c>
      <c r="Q28" s="464" t="s">
        <v>751</v>
      </c>
      <c r="R28" s="464">
        <v>169.1</v>
      </c>
      <c r="S28" s="464">
        <v>82.8</v>
      </c>
      <c r="T28" s="471">
        <v>28.956303608941599</v>
      </c>
      <c r="U28" s="464" t="s">
        <v>941</v>
      </c>
      <c r="V28" s="464" t="s">
        <v>750</v>
      </c>
      <c r="W28" s="465"/>
      <c r="X28" s="466"/>
      <c r="Y28" s="466"/>
      <c r="Z28" s="464" t="s">
        <v>926</v>
      </c>
      <c r="AA28" s="466">
        <v>44055</v>
      </c>
      <c r="AB28" s="464" t="s">
        <v>932</v>
      </c>
      <c r="AC28" s="466"/>
      <c r="AE28" s="464" t="s">
        <v>750</v>
      </c>
      <c r="AF28" s="466"/>
      <c r="AH28" s="472" t="s">
        <v>750</v>
      </c>
      <c r="AI28" s="472" t="s">
        <v>750</v>
      </c>
      <c r="AJ28" s="472" t="s">
        <v>750</v>
      </c>
      <c r="AK28" s="472" t="s">
        <v>750</v>
      </c>
      <c r="AL28" s="477"/>
      <c r="AM28" s="472"/>
      <c r="AN28" s="472" t="s">
        <v>750</v>
      </c>
      <c r="AO28" s="472" t="s">
        <v>750</v>
      </c>
      <c r="AP28" s="472" t="s">
        <v>750</v>
      </c>
      <c r="AQ28" s="472"/>
      <c r="AR28" s="474"/>
      <c r="AS28" s="472"/>
      <c r="AT28" s="472"/>
      <c r="AU28" s="491" t="s">
        <v>750</v>
      </c>
      <c r="AV28" s="492"/>
      <c r="AW28" s="491" t="s">
        <v>750</v>
      </c>
      <c r="AX28" s="492"/>
    </row>
    <row r="29" spans="1:50" s="464" customFormat="1">
      <c r="A29" s="446" t="s">
        <v>497</v>
      </c>
      <c r="B29" s="447"/>
      <c r="C29" s="466">
        <v>44134</v>
      </c>
      <c r="D29" s="466">
        <v>44141</v>
      </c>
      <c r="E29" s="466">
        <v>44159</v>
      </c>
      <c r="F29" s="466"/>
      <c r="G29" s="447">
        <v>57</v>
      </c>
      <c r="H29" s="448">
        <v>23271</v>
      </c>
      <c r="I29" s="447" t="s">
        <v>749</v>
      </c>
      <c r="J29" s="485" t="s">
        <v>42</v>
      </c>
      <c r="K29" s="455"/>
      <c r="L29" s="455"/>
      <c r="M29" s="455"/>
      <c r="N29" s="455"/>
      <c r="O29" s="464" t="s">
        <v>751</v>
      </c>
      <c r="P29" s="464" t="s">
        <v>751</v>
      </c>
      <c r="Q29" s="464" t="s">
        <v>751</v>
      </c>
      <c r="R29" s="464">
        <v>175.35</v>
      </c>
      <c r="S29" s="464">
        <v>93.8</v>
      </c>
      <c r="T29" s="471">
        <v>30.506423708044402</v>
      </c>
      <c r="U29" s="464" t="s">
        <v>941</v>
      </c>
      <c r="V29" s="464" t="s">
        <v>750</v>
      </c>
      <c r="W29" s="465"/>
      <c r="X29" s="466"/>
      <c r="Y29" s="466"/>
      <c r="AA29" s="466"/>
      <c r="AC29" s="466"/>
      <c r="AE29" s="464" t="s">
        <v>750</v>
      </c>
      <c r="AF29" s="466"/>
      <c r="AH29" s="472" t="s">
        <v>750</v>
      </c>
      <c r="AI29" s="472" t="s">
        <v>750</v>
      </c>
      <c r="AJ29" s="472" t="s">
        <v>750</v>
      </c>
      <c r="AK29" s="472" t="s">
        <v>750</v>
      </c>
      <c r="AL29" s="477"/>
      <c r="AM29" s="472"/>
      <c r="AN29" s="472" t="s">
        <v>750</v>
      </c>
      <c r="AO29" s="472" t="s">
        <v>750</v>
      </c>
      <c r="AP29" s="472" t="s">
        <v>750</v>
      </c>
      <c r="AQ29" s="472"/>
      <c r="AR29" s="474"/>
      <c r="AS29" s="472"/>
      <c r="AT29" s="472"/>
      <c r="AU29" s="491" t="s">
        <v>751</v>
      </c>
      <c r="AV29" s="492" t="s">
        <v>754</v>
      </c>
      <c r="AW29" s="491"/>
      <c r="AX29" s="492"/>
    </row>
    <row r="30" spans="1:50" s="464" customFormat="1" ht="43.2">
      <c r="A30" s="446" t="s">
        <v>498</v>
      </c>
      <c r="B30" s="447"/>
      <c r="C30" s="466">
        <v>44091</v>
      </c>
      <c r="D30" s="466">
        <v>44098</v>
      </c>
      <c r="E30" s="466">
        <v>44119</v>
      </c>
      <c r="F30" s="466">
        <v>44154</v>
      </c>
      <c r="G30" s="447">
        <v>68</v>
      </c>
      <c r="H30" s="448">
        <v>19213</v>
      </c>
      <c r="I30" s="447" t="s">
        <v>748</v>
      </c>
      <c r="J30" s="485" t="s">
        <v>42</v>
      </c>
      <c r="K30" s="455" t="s">
        <v>447</v>
      </c>
      <c r="L30" s="455" t="s">
        <v>885</v>
      </c>
      <c r="M30" s="455" t="s">
        <v>456</v>
      </c>
      <c r="N30" s="455"/>
      <c r="O30" s="464" t="s">
        <v>751</v>
      </c>
      <c r="P30" s="464" t="s">
        <v>751</v>
      </c>
      <c r="Q30" s="464" t="s">
        <v>751</v>
      </c>
      <c r="R30" s="464">
        <v>166.85</v>
      </c>
      <c r="S30" s="464">
        <v>78.7</v>
      </c>
      <c r="T30" s="471">
        <v>28.269772294527499</v>
      </c>
      <c r="U30" s="464" t="s">
        <v>942</v>
      </c>
      <c r="V30" s="464" t="s">
        <v>750</v>
      </c>
      <c r="W30" s="465"/>
      <c r="X30" s="466"/>
      <c r="Y30" s="466"/>
      <c r="AA30" s="466"/>
      <c r="AC30" s="466"/>
      <c r="AE30" s="464" t="s">
        <v>750</v>
      </c>
      <c r="AF30" s="466"/>
      <c r="AH30" s="472" t="s">
        <v>750</v>
      </c>
      <c r="AI30" s="472" t="s">
        <v>750</v>
      </c>
      <c r="AJ30" s="472" t="s">
        <v>750</v>
      </c>
      <c r="AK30" s="472" t="s">
        <v>750</v>
      </c>
      <c r="AL30" s="477"/>
      <c r="AM30" s="472"/>
      <c r="AN30" s="472" t="s">
        <v>750</v>
      </c>
      <c r="AO30" s="472" t="s">
        <v>1008</v>
      </c>
      <c r="AP30" s="472" t="s">
        <v>750</v>
      </c>
      <c r="AQ30" s="472"/>
      <c r="AR30" s="474"/>
      <c r="AS30" s="472"/>
      <c r="AT30" s="472"/>
      <c r="AU30" s="491" t="s">
        <v>750</v>
      </c>
      <c r="AV30" s="492"/>
      <c r="AW30" s="491" t="s">
        <v>751</v>
      </c>
      <c r="AX30" s="492" t="s">
        <v>774</v>
      </c>
    </row>
    <row r="31" spans="1:50" s="464" customFormat="1">
      <c r="A31" s="446" t="s">
        <v>499</v>
      </c>
      <c r="B31" s="447" t="s">
        <v>11</v>
      </c>
      <c r="C31" s="466">
        <v>44113</v>
      </c>
      <c r="D31" s="466">
        <v>44120</v>
      </c>
      <c r="E31" s="466">
        <v>44141</v>
      </c>
      <c r="F31" s="466"/>
      <c r="G31" s="447">
        <v>50</v>
      </c>
      <c r="H31" s="448">
        <v>25576</v>
      </c>
      <c r="I31" s="447" t="s">
        <v>748</v>
      </c>
      <c r="J31" s="485" t="s">
        <v>42</v>
      </c>
      <c r="K31" s="455"/>
      <c r="L31" s="455"/>
      <c r="M31" s="455"/>
      <c r="N31" s="455"/>
      <c r="O31" s="464" t="s">
        <v>751</v>
      </c>
      <c r="P31" s="464" t="s">
        <v>751</v>
      </c>
      <c r="Q31" s="464" t="s">
        <v>751</v>
      </c>
      <c r="R31" s="464">
        <v>173.95</v>
      </c>
      <c r="S31" s="464">
        <v>60.5</v>
      </c>
      <c r="T31" s="471">
        <v>19.994314013675901</v>
      </c>
      <c r="U31" s="464" t="s">
        <v>941</v>
      </c>
      <c r="V31" s="464" t="s">
        <v>750</v>
      </c>
      <c r="W31" s="465"/>
      <c r="X31" s="466"/>
      <c r="Y31" s="466"/>
      <c r="AA31" s="466"/>
      <c r="AC31" s="466"/>
      <c r="AE31" s="464" t="s">
        <v>750</v>
      </c>
      <c r="AF31" s="466"/>
      <c r="AH31" s="472" t="s">
        <v>750</v>
      </c>
      <c r="AI31" s="472" t="s">
        <v>750</v>
      </c>
      <c r="AJ31" s="472" t="s">
        <v>750</v>
      </c>
      <c r="AK31" s="472" t="s">
        <v>750</v>
      </c>
      <c r="AL31" s="477"/>
      <c r="AM31" s="472"/>
      <c r="AN31" s="472" t="s">
        <v>750</v>
      </c>
      <c r="AO31" s="472" t="s">
        <v>750</v>
      </c>
      <c r="AP31" s="472" t="s">
        <v>750</v>
      </c>
      <c r="AQ31" s="472"/>
      <c r="AR31" s="474"/>
      <c r="AS31" s="472"/>
      <c r="AT31" s="472"/>
      <c r="AU31" s="491" t="s">
        <v>750</v>
      </c>
      <c r="AV31" s="492"/>
      <c r="AW31" s="491" t="s">
        <v>750</v>
      </c>
      <c r="AX31" s="492"/>
    </row>
    <row r="32" spans="1:50" s="464" customFormat="1">
      <c r="A32" s="446" t="s">
        <v>500</v>
      </c>
      <c r="B32" s="447"/>
      <c r="C32" s="466">
        <v>44088</v>
      </c>
      <c r="D32" s="466">
        <v>44096</v>
      </c>
      <c r="E32" s="466">
        <v>44116</v>
      </c>
      <c r="F32" s="466">
        <v>44151</v>
      </c>
      <c r="G32" s="447">
        <v>69</v>
      </c>
      <c r="H32" s="448">
        <v>18549</v>
      </c>
      <c r="I32" s="447" t="s">
        <v>748</v>
      </c>
      <c r="J32" s="485" t="s">
        <v>42</v>
      </c>
      <c r="K32" s="455" t="s">
        <v>456</v>
      </c>
      <c r="L32" s="455" t="s">
        <v>461</v>
      </c>
      <c r="M32" s="455"/>
      <c r="N32" s="455"/>
      <c r="O32" s="464" t="s">
        <v>751</v>
      </c>
      <c r="P32" s="464" t="s">
        <v>751</v>
      </c>
      <c r="Q32" s="464" t="s">
        <v>751</v>
      </c>
      <c r="R32" s="464">
        <v>164.55</v>
      </c>
      <c r="S32" s="464">
        <v>75.3</v>
      </c>
      <c r="T32" s="471">
        <v>27.809885638770002</v>
      </c>
      <c r="U32" s="464" t="s">
        <v>942</v>
      </c>
      <c r="V32" s="464" t="s">
        <v>750</v>
      </c>
      <c r="W32" s="465"/>
      <c r="X32" s="466"/>
      <c r="Y32" s="466"/>
      <c r="AA32" s="466"/>
      <c r="AC32" s="466"/>
      <c r="AE32" s="464" t="s">
        <v>751</v>
      </c>
      <c r="AF32" s="466">
        <v>43860</v>
      </c>
      <c r="AG32" s="464" t="s">
        <v>932</v>
      </c>
      <c r="AH32" s="472" t="s">
        <v>750</v>
      </c>
      <c r="AI32" s="472" t="s">
        <v>750</v>
      </c>
      <c r="AJ32" s="472" t="s">
        <v>750</v>
      </c>
      <c r="AK32" s="472" t="s">
        <v>750</v>
      </c>
      <c r="AL32" s="477"/>
      <c r="AM32" s="472"/>
      <c r="AN32" s="472" t="s">
        <v>750</v>
      </c>
      <c r="AO32" s="472" t="s">
        <v>750</v>
      </c>
      <c r="AP32" s="472" t="s">
        <v>750</v>
      </c>
      <c r="AQ32" s="472"/>
      <c r="AR32" s="474"/>
      <c r="AS32" s="472"/>
      <c r="AT32" s="472"/>
      <c r="AU32" s="491" t="s">
        <v>750</v>
      </c>
      <c r="AV32" s="492"/>
      <c r="AW32" s="491" t="s">
        <v>751</v>
      </c>
      <c r="AX32" s="492" t="s">
        <v>775</v>
      </c>
    </row>
    <row r="33" spans="1:50" s="464" customFormat="1" ht="48">
      <c r="A33" s="446" t="s">
        <v>501</v>
      </c>
      <c r="B33" s="447"/>
      <c r="C33" s="466">
        <v>44138</v>
      </c>
      <c r="D33" s="466">
        <v>44145</v>
      </c>
      <c r="E33" s="466">
        <v>44166</v>
      </c>
      <c r="F33" s="466"/>
      <c r="G33" s="447">
        <v>22</v>
      </c>
      <c r="H33" s="448">
        <v>35942</v>
      </c>
      <c r="I33" s="447" t="s">
        <v>748</v>
      </c>
      <c r="J33" s="485" t="s">
        <v>42</v>
      </c>
      <c r="K33" s="455"/>
      <c r="L33" s="455"/>
      <c r="M33" s="455"/>
      <c r="N33" s="455"/>
      <c r="O33" s="464" t="s">
        <v>751</v>
      </c>
      <c r="P33" s="464" t="s">
        <v>751</v>
      </c>
      <c r="Q33" s="464" t="s">
        <v>751</v>
      </c>
      <c r="R33" s="464">
        <v>180.5</v>
      </c>
      <c r="S33" s="464">
        <v>69.7</v>
      </c>
      <c r="T33" s="471">
        <v>21.3933287804728</v>
      </c>
      <c r="U33" s="464" t="s">
        <v>941</v>
      </c>
      <c r="V33" s="464" t="s">
        <v>750</v>
      </c>
      <c r="W33" s="465"/>
      <c r="X33" s="466"/>
      <c r="Y33" s="466"/>
      <c r="Z33" s="464" t="s">
        <v>926</v>
      </c>
      <c r="AA33" s="466">
        <v>44134</v>
      </c>
      <c r="AB33" s="464" t="s">
        <v>932</v>
      </c>
      <c r="AC33" s="466"/>
      <c r="AE33" s="464" t="s">
        <v>750</v>
      </c>
      <c r="AF33" s="466"/>
      <c r="AH33" s="472" t="s">
        <v>750</v>
      </c>
      <c r="AI33" s="472" t="s">
        <v>750</v>
      </c>
      <c r="AJ33" s="472" t="s">
        <v>750</v>
      </c>
      <c r="AK33" s="472" t="s">
        <v>750</v>
      </c>
      <c r="AL33" s="477"/>
      <c r="AM33" s="472"/>
      <c r="AN33" s="472" t="s">
        <v>1002</v>
      </c>
      <c r="AO33" s="472" t="s">
        <v>750</v>
      </c>
      <c r="AP33" s="472" t="s">
        <v>750</v>
      </c>
      <c r="AQ33" s="472" t="s">
        <v>926</v>
      </c>
      <c r="AR33" s="474">
        <v>44151</v>
      </c>
      <c r="AS33" s="472" t="s">
        <v>932</v>
      </c>
      <c r="AT33" s="472"/>
      <c r="AU33" s="491" t="s">
        <v>750</v>
      </c>
      <c r="AV33" s="492"/>
      <c r="AW33" s="491" t="s">
        <v>750</v>
      </c>
      <c r="AX33" s="492"/>
    </row>
    <row r="34" spans="1:50" s="464" customFormat="1">
      <c r="A34" s="449" t="s">
        <v>502</v>
      </c>
      <c r="B34" s="447"/>
      <c r="C34" s="466">
        <v>44104</v>
      </c>
      <c r="D34" s="466">
        <v>44111</v>
      </c>
      <c r="E34" s="466">
        <v>44132</v>
      </c>
      <c r="F34" s="466"/>
      <c r="G34" s="447">
        <v>61</v>
      </c>
      <c r="H34" s="448">
        <v>21556</v>
      </c>
      <c r="I34" s="447" t="s">
        <v>749</v>
      </c>
      <c r="J34" s="485" t="s">
        <v>42</v>
      </c>
      <c r="K34" s="455"/>
      <c r="L34" s="455"/>
      <c r="M34" s="455"/>
      <c r="N34" s="455"/>
      <c r="O34" s="464" t="s">
        <v>751</v>
      </c>
      <c r="P34" s="464" t="s">
        <v>751</v>
      </c>
      <c r="Q34" s="464" t="s">
        <v>751</v>
      </c>
      <c r="R34" s="464">
        <v>171.3</v>
      </c>
      <c r="S34" s="464">
        <v>96.9</v>
      </c>
      <c r="T34" s="471">
        <v>33.022431739157497</v>
      </c>
      <c r="U34" s="464" t="s">
        <v>941</v>
      </c>
      <c r="V34" s="464" t="s">
        <v>750</v>
      </c>
      <c r="W34" s="465"/>
      <c r="X34" s="466"/>
      <c r="Y34" s="466"/>
      <c r="AA34" s="466"/>
      <c r="AC34" s="466"/>
      <c r="AE34" s="464" t="s">
        <v>750</v>
      </c>
      <c r="AF34" s="466"/>
      <c r="AH34" s="472" t="s">
        <v>750</v>
      </c>
      <c r="AI34" s="472" t="s">
        <v>750</v>
      </c>
      <c r="AJ34" s="472" t="s">
        <v>750</v>
      </c>
      <c r="AK34" s="472" t="s">
        <v>750</v>
      </c>
      <c r="AL34" s="477"/>
      <c r="AM34" s="472"/>
      <c r="AN34" s="472" t="s">
        <v>750</v>
      </c>
      <c r="AO34" s="472" t="s">
        <v>750</v>
      </c>
      <c r="AP34" s="472" t="s">
        <v>750</v>
      </c>
      <c r="AQ34" s="472"/>
      <c r="AR34" s="474"/>
      <c r="AS34" s="472"/>
      <c r="AT34" s="472"/>
      <c r="AU34" s="491" t="s">
        <v>750</v>
      </c>
      <c r="AV34" s="492"/>
      <c r="AW34" s="491" t="s">
        <v>750</v>
      </c>
      <c r="AX34" s="492"/>
    </row>
    <row r="35" spans="1:50" s="464" customFormat="1" ht="91.8">
      <c r="A35" s="446" t="s">
        <v>503</v>
      </c>
      <c r="B35" s="447"/>
      <c r="C35" s="466">
        <v>44105</v>
      </c>
      <c r="D35" s="466">
        <v>44112</v>
      </c>
      <c r="E35" s="466">
        <v>44133</v>
      </c>
      <c r="F35" s="466"/>
      <c r="G35" s="447">
        <v>59</v>
      </c>
      <c r="H35" s="448">
        <v>22209</v>
      </c>
      <c r="I35" s="447" t="s">
        <v>749</v>
      </c>
      <c r="J35" s="485" t="s">
        <v>42</v>
      </c>
      <c r="K35" s="455"/>
      <c r="L35" s="455"/>
      <c r="M35" s="455"/>
      <c r="N35" s="455"/>
      <c r="O35" s="464" t="s">
        <v>751</v>
      </c>
      <c r="P35" s="464" t="s">
        <v>751</v>
      </c>
      <c r="Q35" s="464" t="s">
        <v>751</v>
      </c>
      <c r="R35" s="464">
        <v>172.64999999999901</v>
      </c>
      <c r="S35" s="464">
        <v>92.9</v>
      </c>
      <c r="T35" s="471">
        <v>31.166106372873202</v>
      </c>
      <c r="U35" s="464" t="s">
        <v>941</v>
      </c>
      <c r="V35" s="464" t="s">
        <v>751</v>
      </c>
      <c r="W35" s="465" t="s">
        <v>949</v>
      </c>
      <c r="X35" s="466">
        <v>43770</v>
      </c>
      <c r="Y35" s="466">
        <v>43785</v>
      </c>
      <c r="AA35" s="466"/>
      <c r="AC35" s="466"/>
      <c r="AE35" s="464" t="s">
        <v>750</v>
      </c>
      <c r="AF35" s="466"/>
      <c r="AH35" s="472" t="s">
        <v>750</v>
      </c>
      <c r="AI35" s="472" t="s">
        <v>750</v>
      </c>
      <c r="AJ35" s="472" t="s">
        <v>750</v>
      </c>
      <c r="AK35" s="472" t="s">
        <v>750</v>
      </c>
      <c r="AL35" s="477"/>
      <c r="AM35" s="472"/>
      <c r="AN35" s="472" t="s">
        <v>750</v>
      </c>
      <c r="AO35" s="472" t="s">
        <v>750</v>
      </c>
      <c r="AP35" s="472" t="s">
        <v>750</v>
      </c>
      <c r="AQ35" s="472"/>
      <c r="AR35" s="474"/>
      <c r="AS35" s="472"/>
      <c r="AT35" s="472"/>
      <c r="AU35" s="491" t="s">
        <v>751</v>
      </c>
      <c r="AV35" s="492" t="s">
        <v>755</v>
      </c>
      <c r="AW35" s="491"/>
      <c r="AX35" s="492"/>
    </row>
    <row r="36" spans="1:50" s="464" customFormat="1">
      <c r="A36" s="446" t="s">
        <v>504</v>
      </c>
      <c r="B36" s="447"/>
      <c r="C36" s="466">
        <v>44104</v>
      </c>
      <c r="D36" s="466">
        <v>44111</v>
      </c>
      <c r="E36" s="466">
        <v>44132</v>
      </c>
      <c r="F36" s="466"/>
      <c r="G36" s="447">
        <v>50</v>
      </c>
      <c r="H36" s="448">
        <v>25574</v>
      </c>
      <c r="I36" s="447" t="s">
        <v>748</v>
      </c>
      <c r="J36" s="485" t="s">
        <v>42</v>
      </c>
      <c r="K36" s="455"/>
      <c r="L36" s="455"/>
      <c r="M36" s="455"/>
      <c r="N36" s="455"/>
      <c r="O36" s="464" t="s">
        <v>751</v>
      </c>
      <c r="P36" s="464" t="s">
        <v>751</v>
      </c>
      <c r="Q36" s="464" t="s">
        <v>751</v>
      </c>
      <c r="R36" s="464">
        <v>174.95</v>
      </c>
      <c r="S36" s="464">
        <v>107.6</v>
      </c>
      <c r="T36" s="471">
        <v>35.154779453174903</v>
      </c>
      <c r="U36" s="464" t="s">
        <v>941</v>
      </c>
      <c r="V36" s="464" t="s">
        <v>750</v>
      </c>
      <c r="W36" s="465"/>
      <c r="X36" s="466"/>
      <c r="Y36" s="466"/>
      <c r="AA36" s="466"/>
      <c r="AC36" s="466"/>
      <c r="AE36" s="464" t="s">
        <v>750</v>
      </c>
      <c r="AF36" s="466"/>
      <c r="AH36" s="472" t="s">
        <v>750</v>
      </c>
      <c r="AI36" s="472" t="s">
        <v>750</v>
      </c>
      <c r="AJ36" s="472" t="s">
        <v>750</v>
      </c>
      <c r="AK36" s="472" t="s">
        <v>750</v>
      </c>
      <c r="AL36" s="477"/>
      <c r="AM36" s="472"/>
      <c r="AN36" s="472" t="s">
        <v>750</v>
      </c>
      <c r="AO36" s="472" t="s">
        <v>750</v>
      </c>
      <c r="AP36" s="472" t="s">
        <v>750</v>
      </c>
      <c r="AQ36" s="472"/>
      <c r="AR36" s="474"/>
      <c r="AS36" s="472"/>
      <c r="AT36" s="472"/>
      <c r="AU36" s="491" t="s">
        <v>750</v>
      </c>
      <c r="AV36" s="492"/>
      <c r="AW36" s="491" t="s">
        <v>751</v>
      </c>
      <c r="AX36" s="492" t="s">
        <v>776</v>
      </c>
    </row>
    <row r="37" spans="1:50" s="464" customFormat="1" ht="20.399999999999999">
      <c r="A37" s="446" t="s">
        <v>505</v>
      </c>
      <c r="B37" s="480"/>
      <c r="C37" s="466">
        <v>44119</v>
      </c>
      <c r="D37" s="466">
        <v>44126</v>
      </c>
      <c r="E37" s="466">
        <v>44147</v>
      </c>
      <c r="F37" s="466"/>
      <c r="G37" s="480">
        <v>26</v>
      </c>
      <c r="H37" s="482">
        <v>34605</v>
      </c>
      <c r="I37" s="480" t="s">
        <v>748</v>
      </c>
      <c r="J37" s="486" t="s">
        <v>42</v>
      </c>
      <c r="K37" s="483"/>
      <c r="L37" s="483"/>
      <c r="M37" s="483"/>
      <c r="N37" s="483"/>
      <c r="O37" s="464" t="s">
        <v>751</v>
      </c>
      <c r="P37" s="464" t="s">
        <v>751</v>
      </c>
      <c r="Q37" s="464" t="s">
        <v>751</v>
      </c>
      <c r="R37" s="464">
        <v>167.14999999999901</v>
      </c>
      <c r="S37" s="464">
        <v>60.3</v>
      </c>
      <c r="T37" s="471">
        <v>21.582639182744501</v>
      </c>
      <c r="U37" s="464" t="s">
        <v>941</v>
      </c>
      <c r="V37" s="464" t="s">
        <v>751</v>
      </c>
      <c r="W37" s="465" t="s">
        <v>950</v>
      </c>
      <c r="X37" s="466">
        <v>43863</v>
      </c>
      <c r="Y37" s="466">
        <v>43870</v>
      </c>
      <c r="AA37" s="466"/>
      <c r="AC37" s="466"/>
      <c r="AE37" s="464" t="s">
        <v>751</v>
      </c>
      <c r="AF37" s="466">
        <v>43864</v>
      </c>
      <c r="AG37" s="464" t="s">
        <v>932</v>
      </c>
      <c r="AH37" s="472" t="s">
        <v>750</v>
      </c>
      <c r="AI37" s="472" t="s">
        <v>750</v>
      </c>
      <c r="AJ37" s="472" t="s">
        <v>750</v>
      </c>
      <c r="AK37" s="472" t="s">
        <v>750</v>
      </c>
      <c r="AL37" s="477"/>
      <c r="AM37" s="472"/>
      <c r="AN37" s="472" t="s">
        <v>750</v>
      </c>
      <c r="AO37" s="472" t="s">
        <v>750</v>
      </c>
      <c r="AP37" s="472" t="s">
        <v>750</v>
      </c>
      <c r="AQ37" s="472" t="s">
        <v>926</v>
      </c>
      <c r="AR37" s="474">
        <v>44144</v>
      </c>
      <c r="AS37" s="472" t="s">
        <v>932</v>
      </c>
      <c r="AT37" s="472"/>
      <c r="AU37" s="493" t="s">
        <v>750</v>
      </c>
      <c r="AV37" s="494"/>
      <c r="AW37" s="493" t="s">
        <v>750</v>
      </c>
      <c r="AX37" s="494"/>
    </row>
    <row r="38" spans="1:50" s="464" customFormat="1">
      <c r="A38" s="446" t="s">
        <v>506</v>
      </c>
      <c r="B38" s="447"/>
      <c r="C38" s="466">
        <v>44084</v>
      </c>
      <c r="D38" s="466">
        <v>44091</v>
      </c>
      <c r="E38" s="466">
        <v>44112</v>
      </c>
      <c r="F38" s="466"/>
      <c r="G38" s="447">
        <v>71</v>
      </c>
      <c r="H38" s="448">
        <v>17950</v>
      </c>
      <c r="I38" s="447" t="s">
        <v>748</v>
      </c>
      <c r="J38" s="485" t="s">
        <v>42</v>
      </c>
      <c r="K38" s="455" t="s">
        <v>447</v>
      </c>
      <c r="L38" s="455" t="s">
        <v>454</v>
      </c>
      <c r="M38" s="455" t="s">
        <v>464</v>
      </c>
      <c r="N38" s="455"/>
      <c r="O38" s="464" t="s">
        <v>751</v>
      </c>
      <c r="P38" s="464" t="s">
        <v>751</v>
      </c>
      <c r="Q38" s="464" t="s">
        <v>751</v>
      </c>
      <c r="R38" s="464">
        <v>157.5</v>
      </c>
      <c r="S38" s="464">
        <v>86</v>
      </c>
      <c r="T38" s="471">
        <v>34.668682287729901</v>
      </c>
      <c r="U38" s="464" t="s">
        <v>942</v>
      </c>
      <c r="V38" s="464" t="s">
        <v>750</v>
      </c>
      <c r="W38" s="465"/>
      <c r="X38" s="466"/>
      <c r="Y38" s="466"/>
      <c r="AA38" s="466"/>
      <c r="AC38" s="466"/>
      <c r="AE38" s="464" t="s">
        <v>750</v>
      </c>
      <c r="AF38" s="466"/>
      <c r="AH38" s="472" t="s">
        <v>750</v>
      </c>
      <c r="AI38" s="472" t="s">
        <v>750</v>
      </c>
      <c r="AJ38" s="472" t="s">
        <v>750</v>
      </c>
      <c r="AK38" s="472" t="s">
        <v>750</v>
      </c>
      <c r="AL38" s="477"/>
      <c r="AM38" s="472"/>
      <c r="AN38" s="472"/>
      <c r="AO38" s="472"/>
      <c r="AP38" s="472"/>
      <c r="AQ38" s="472"/>
      <c r="AR38" s="474"/>
      <c r="AS38" s="472"/>
      <c r="AT38" s="472"/>
      <c r="AU38" s="491" t="s">
        <v>750</v>
      </c>
      <c r="AV38" s="492"/>
      <c r="AW38" s="491" t="s">
        <v>750</v>
      </c>
      <c r="AX38" s="492"/>
    </row>
    <row r="39" spans="1:50" s="464" customFormat="1">
      <c r="A39" s="446" t="s">
        <v>507</v>
      </c>
      <c r="B39" s="447"/>
      <c r="C39" s="466">
        <v>44098</v>
      </c>
      <c r="D39" s="466">
        <v>44104</v>
      </c>
      <c r="E39" s="466">
        <v>44126</v>
      </c>
      <c r="F39" s="466">
        <v>44155</v>
      </c>
      <c r="G39" s="447">
        <v>68</v>
      </c>
      <c r="H39" s="448">
        <v>19037</v>
      </c>
      <c r="I39" s="447" t="s">
        <v>749</v>
      </c>
      <c r="J39" s="485" t="s">
        <v>42</v>
      </c>
      <c r="K39" s="455"/>
      <c r="L39" s="455"/>
      <c r="M39" s="455"/>
      <c r="N39" s="455"/>
      <c r="O39" s="464" t="s">
        <v>751</v>
      </c>
      <c r="P39" s="464" t="s">
        <v>751</v>
      </c>
      <c r="Q39" s="464" t="s">
        <v>751</v>
      </c>
      <c r="R39" s="464">
        <v>184.5</v>
      </c>
      <c r="S39" s="464">
        <v>96.9</v>
      </c>
      <c r="T39" s="471">
        <v>28.466300923171801</v>
      </c>
      <c r="U39" s="464" t="s">
        <v>942</v>
      </c>
      <c r="V39" s="464" t="s">
        <v>750</v>
      </c>
      <c r="W39" s="465"/>
      <c r="X39" s="466"/>
      <c r="Y39" s="466"/>
      <c r="Z39" s="464" t="s">
        <v>926</v>
      </c>
      <c r="AA39" s="466">
        <v>44098</v>
      </c>
      <c r="AB39" s="464" t="s">
        <v>932</v>
      </c>
      <c r="AC39" s="466"/>
      <c r="AE39" s="464" t="s">
        <v>750</v>
      </c>
      <c r="AF39" s="466"/>
      <c r="AH39" s="472" t="s">
        <v>750</v>
      </c>
      <c r="AI39" s="472" t="s">
        <v>750</v>
      </c>
      <c r="AJ39" s="472" t="s">
        <v>750</v>
      </c>
      <c r="AK39" s="472" t="s">
        <v>926</v>
      </c>
      <c r="AL39" s="477">
        <v>44098</v>
      </c>
      <c r="AM39" s="472" t="s">
        <v>932</v>
      </c>
      <c r="AN39" s="472" t="s">
        <v>750</v>
      </c>
      <c r="AO39" s="472" t="s">
        <v>750</v>
      </c>
      <c r="AP39" s="472" t="s">
        <v>750</v>
      </c>
      <c r="AQ39" s="472" t="s">
        <v>926</v>
      </c>
      <c r="AR39" s="474">
        <v>44154</v>
      </c>
      <c r="AS39" s="472" t="s">
        <v>932</v>
      </c>
      <c r="AT39" s="472"/>
      <c r="AU39" s="491" t="s">
        <v>750</v>
      </c>
      <c r="AV39" s="492"/>
      <c r="AW39" s="491" t="s">
        <v>750</v>
      </c>
      <c r="AX39" s="492"/>
    </row>
    <row r="40" spans="1:50" s="464" customFormat="1">
      <c r="A40" s="446" t="s">
        <v>508</v>
      </c>
      <c r="B40" s="447"/>
      <c r="C40" s="463">
        <v>44145</v>
      </c>
      <c r="D40" s="466">
        <v>44152</v>
      </c>
      <c r="E40" s="466">
        <v>44173</v>
      </c>
      <c r="F40" s="467">
        <v>44215</v>
      </c>
      <c r="G40" s="447">
        <v>39</v>
      </c>
      <c r="H40" s="448">
        <v>29678</v>
      </c>
      <c r="I40" s="447" t="s">
        <v>748</v>
      </c>
      <c r="J40" s="485" t="s">
        <v>1028</v>
      </c>
      <c r="K40" s="455"/>
      <c r="L40" s="455"/>
      <c r="M40" s="455"/>
      <c r="N40" s="455"/>
      <c r="O40" s="464" t="s">
        <v>751</v>
      </c>
      <c r="P40" s="464" t="s">
        <v>751</v>
      </c>
      <c r="Q40" s="464" t="s">
        <v>751</v>
      </c>
      <c r="R40" s="464">
        <v>172.1</v>
      </c>
      <c r="S40" s="464">
        <v>114.2</v>
      </c>
      <c r="T40" s="471">
        <v>38.5571001279271</v>
      </c>
      <c r="U40" s="464" t="s">
        <v>941</v>
      </c>
      <c r="V40" s="464" t="s">
        <v>750</v>
      </c>
      <c r="W40" s="465"/>
      <c r="X40" s="466"/>
      <c r="Y40" s="466"/>
      <c r="Z40" s="464" t="s">
        <v>926</v>
      </c>
      <c r="AA40" s="466">
        <v>44109</v>
      </c>
      <c r="AB40" s="464" t="s">
        <v>932</v>
      </c>
      <c r="AC40" s="466"/>
      <c r="AE40" s="464" t="s">
        <v>750</v>
      </c>
      <c r="AF40" s="466"/>
      <c r="AH40" s="472" t="s">
        <v>750</v>
      </c>
      <c r="AI40" s="472" t="s">
        <v>750</v>
      </c>
      <c r="AJ40" s="472" t="s">
        <v>750</v>
      </c>
      <c r="AK40" s="472" t="s">
        <v>750</v>
      </c>
      <c r="AL40" s="477"/>
      <c r="AM40" s="472"/>
      <c r="AN40" s="472" t="s">
        <v>750</v>
      </c>
      <c r="AO40" s="472" t="s">
        <v>750</v>
      </c>
      <c r="AP40" s="472" t="s">
        <v>750</v>
      </c>
      <c r="AQ40" s="472"/>
      <c r="AR40" s="474"/>
      <c r="AS40" s="472"/>
      <c r="AT40" s="472"/>
      <c r="AU40" s="491" t="s">
        <v>751</v>
      </c>
      <c r="AV40" s="492" t="s">
        <v>756</v>
      </c>
      <c r="AW40" s="491"/>
      <c r="AX40" s="492"/>
    </row>
    <row r="41" spans="1:50" s="464" customFormat="1">
      <c r="A41" s="446" t="s">
        <v>509</v>
      </c>
      <c r="B41" s="447"/>
      <c r="C41" s="466">
        <v>44092</v>
      </c>
      <c r="D41" s="466">
        <v>44099</v>
      </c>
      <c r="E41" s="466">
        <v>44120</v>
      </c>
      <c r="F41" s="466">
        <v>44155</v>
      </c>
      <c r="G41" s="447">
        <v>73</v>
      </c>
      <c r="H41" s="448">
        <v>17225</v>
      </c>
      <c r="I41" s="447" t="s">
        <v>748</v>
      </c>
      <c r="J41" s="485" t="s">
        <v>1030</v>
      </c>
      <c r="K41" s="455"/>
      <c r="L41" s="455"/>
      <c r="M41" s="455"/>
      <c r="N41" s="455"/>
      <c r="O41" s="464" t="s">
        <v>751</v>
      </c>
      <c r="P41" s="464" t="s">
        <v>751</v>
      </c>
      <c r="Q41" s="464" t="s">
        <v>751</v>
      </c>
      <c r="R41" s="464">
        <v>154.85</v>
      </c>
      <c r="S41" s="464">
        <v>65.150000000000006</v>
      </c>
      <c r="T41" s="471">
        <v>27.170147785377502</v>
      </c>
      <c r="U41" s="464" t="s">
        <v>942</v>
      </c>
      <c r="V41" s="464" t="s">
        <v>750</v>
      </c>
      <c r="W41" s="465"/>
      <c r="X41" s="466"/>
      <c r="Y41" s="466"/>
      <c r="AA41" s="466"/>
      <c r="AC41" s="466"/>
      <c r="AE41" s="464" t="s">
        <v>750</v>
      </c>
      <c r="AF41" s="466"/>
      <c r="AH41" s="472" t="s">
        <v>750</v>
      </c>
      <c r="AI41" s="472" t="s">
        <v>750</v>
      </c>
      <c r="AJ41" s="472" t="s">
        <v>750</v>
      </c>
      <c r="AK41" s="472" t="s">
        <v>750</v>
      </c>
      <c r="AL41" s="477"/>
      <c r="AM41" s="472"/>
      <c r="AN41" s="472" t="s">
        <v>750</v>
      </c>
      <c r="AO41" s="472" t="s">
        <v>750</v>
      </c>
      <c r="AP41" s="472" t="s">
        <v>750</v>
      </c>
      <c r="AQ41" s="472"/>
      <c r="AR41" s="474"/>
      <c r="AS41" s="472"/>
      <c r="AT41" s="472"/>
      <c r="AU41" s="491" t="s">
        <v>750</v>
      </c>
      <c r="AV41" s="492"/>
      <c r="AW41" s="491" t="s">
        <v>751</v>
      </c>
      <c r="AX41" s="492" t="s">
        <v>777</v>
      </c>
    </row>
    <row r="42" spans="1:50" s="464" customFormat="1">
      <c r="A42" s="446" t="s">
        <v>510</v>
      </c>
      <c r="B42" s="480"/>
      <c r="C42" s="463">
        <v>44105</v>
      </c>
      <c r="D42" s="466">
        <v>44112</v>
      </c>
      <c r="E42" s="466">
        <v>44133</v>
      </c>
      <c r="F42" s="466"/>
      <c r="G42" s="480">
        <v>72</v>
      </c>
      <c r="H42" s="482">
        <v>17723</v>
      </c>
      <c r="I42" s="480" t="s">
        <v>749</v>
      </c>
      <c r="J42" s="486" t="s">
        <v>42</v>
      </c>
      <c r="K42" s="483" t="s">
        <v>448</v>
      </c>
      <c r="L42" s="483"/>
      <c r="M42" s="483"/>
      <c r="N42" s="483"/>
      <c r="O42" s="464" t="s">
        <v>751</v>
      </c>
      <c r="P42" s="464" t="s">
        <v>751</v>
      </c>
      <c r="Q42" s="464" t="s">
        <v>751</v>
      </c>
      <c r="R42" s="464">
        <v>175.05</v>
      </c>
      <c r="S42" s="464">
        <v>87.2</v>
      </c>
      <c r="T42" s="471">
        <v>28.457205804258301</v>
      </c>
      <c r="U42" s="464" t="s">
        <v>942</v>
      </c>
      <c r="V42" s="464" t="s">
        <v>750</v>
      </c>
      <c r="W42" s="465"/>
      <c r="X42" s="466"/>
      <c r="Y42" s="466"/>
      <c r="Z42" s="464" t="s">
        <v>926</v>
      </c>
      <c r="AA42" s="466">
        <v>44077</v>
      </c>
      <c r="AB42" s="464" t="s">
        <v>932</v>
      </c>
      <c r="AC42" s="466"/>
      <c r="AE42" s="464" t="s">
        <v>750</v>
      </c>
      <c r="AF42" s="466"/>
      <c r="AH42" s="472" t="s">
        <v>750</v>
      </c>
      <c r="AI42" s="472" t="s">
        <v>750</v>
      </c>
      <c r="AJ42" s="472" t="s">
        <v>750</v>
      </c>
      <c r="AK42" s="472" t="s">
        <v>750</v>
      </c>
      <c r="AL42" s="477"/>
      <c r="AM42" s="472"/>
      <c r="AN42" s="472" t="s">
        <v>750</v>
      </c>
      <c r="AO42" s="472" t="s">
        <v>750</v>
      </c>
      <c r="AP42" s="472" t="s">
        <v>750</v>
      </c>
      <c r="AQ42" s="472"/>
      <c r="AR42" s="474"/>
      <c r="AS42" s="472"/>
      <c r="AT42" s="472"/>
      <c r="AU42" s="493" t="s">
        <v>750</v>
      </c>
      <c r="AV42" s="494"/>
      <c r="AW42" s="493" t="s">
        <v>750</v>
      </c>
      <c r="AX42" s="494"/>
    </row>
    <row r="43" spans="1:50" s="464" customFormat="1">
      <c r="A43" s="446" t="s">
        <v>511</v>
      </c>
      <c r="B43" s="447"/>
      <c r="C43" s="466">
        <v>44130</v>
      </c>
      <c r="D43" s="466">
        <v>44137</v>
      </c>
      <c r="E43" s="475" t="s">
        <v>444</v>
      </c>
      <c r="F43" s="467">
        <v>44201</v>
      </c>
      <c r="G43" s="447">
        <v>30</v>
      </c>
      <c r="H43" s="448">
        <v>33119</v>
      </c>
      <c r="I43" s="447" t="s">
        <v>748</v>
      </c>
      <c r="J43" s="485" t="s">
        <v>1029</v>
      </c>
      <c r="K43" s="455"/>
      <c r="L43" s="455"/>
      <c r="M43" s="455"/>
      <c r="N43" s="455"/>
      <c r="O43" s="464" t="s">
        <v>751</v>
      </c>
      <c r="P43" s="464" t="s">
        <v>751</v>
      </c>
      <c r="Q43" s="464" t="s">
        <v>751</v>
      </c>
      <c r="R43" s="464">
        <v>162.9</v>
      </c>
      <c r="S43" s="464">
        <v>64</v>
      </c>
      <c r="T43" s="471">
        <v>24.117806440283299</v>
      </c>
      <c r="U43" s="464" t="s">
        <v>941</v>
      </c>
      <c r="V43" s="464" t="s">
        <v>750</v>
      </c>
      <c r="W43" s="465"/>
      <c r="X43" s="466"/>
      <c r="Y43" s="466"/>
      <c r="AA43" s="466"/>
      <c r="AC43" s="466"/>
      <c r="AE43" s="464" t="s">
        <v>750</v>
      </c>
      <c r="AF43" s="466"/>
      <c r="AH43" s="472" t="s">
        <v>750</v>
      </c>
      <c r="AI43" s="472" t="s">
        <v>750</v>
      </c>
      <c r="AJ43" s="472" t="s">
        <v>750</v>
      </c>
      <c r="AK43" s="472" t="s">
        <v>750</v>
      </c>
      <c r="AL43" s="477"/>
      <c r="AM43" s="472"/>
      <c r="AN43" s="472"/>
      <c r="AO43" s="472"/>
      <c r="AP43" s="472"/>
      <c r="AQ43" s="472" t="s">
        <v>926</v>
      </c>
      <c r="AR43" s="474">
        <v>44157</v>
      </c>
      <c r="AS43" s="472" t="s">
        <v>932</v>
      </c>
      <c r="AT43" s="472"/>
      <c r="AU43" s="491" t="s">
        <v>750</v>
      </c>
      <c r="AV43" s="492"/>
      <c r="AW43" s="491" t="s">
        <v>750</v>
      </c>
      <c r="AX43" s="492"/>
    </row>
    <row r="44" spans="1:50" s="464" customFormat="1">
      <c r="A44" s="446" t="s">
        <v>512</v>
      </c>
      <c r="B44" s="447"/>
      <c r="C44" s="466">
        <v>44106</v>
      </c>
      <c r="D44" s="466">
        <v>44113</v>
      </c>
      <c r="E44" s="466">
        <v>44134</v>
      </c>
      <c r="F44" s="466"/>
      <c r="G44" s="447">
        <v>66</v>
      </c>
      <c r="H44" s="448">
        <v>19925</v>
      </c>
      <c r="I44" s="447" t="s">
        <v>748</v>
      </c>
      <c r="J44" s="485" t="s">
        <v>42</v>
      </c>
      <c r="K44" s="455"/>
      <c r="L44" s="455"/>
      <c r="M44" s="455"/>
      <c r="N44" s="455"/>
      <c r="O44" s="464" t="s">
        <v>751</v>
      </c>
      <c r="P44" s="464" t="s">
        <v>751</v>
      </c>
      <c r="Q44" s="464" t="s">
        <v>751</v>
      </c>
      <c r="R44" s="464">
        <v>161.64999999999901</v>
      </c>
      <c r="S44" s="464">
        <v>72.8</v>
      </c>
      <c r="T44" s="471">
        <v>27.859926184589799</v>
      </c>
      <c r="U44" s="464" t="s">
        <v>942</v>
      </c>
      <c r="V44" s="464" t="s">
        <v>750</v>
      </c>
      <c r="W44" s="465"/>
      <c r="X44" s="466"/>
      <c r="Y44" s="466"/>
      <c r="AA44" s="466"/>
      <c r="AC44" s="466"/>
      <c r="AE44" s="464" t="s">
        <v>750</v>
      </c>
      <c r="AF44" s="466"/>
      <c r="AH44" s="472" t="s">
        <v>750</v>
      </c>
      <c r="AI44" s="472" t="s">
        <v>750</v>
      </c>
      <c r="AJ44" s="472" t="s">
        <v>750</v>
      </c>
      <c r="AK44" s="472" t="s">
        <v>750</v>
      </c>
      <c r="AL44" s="477"/>
      <c r="AM44" s="472"/>
      <c r="AN44" s="472" t="s">
        <v>750</v>
      </c>
      <c r="AO44" s="472" t="s">
        <v>750</v>
      </c>
      <c r="AP44" s="472" t="s">
        <v>750</v>
      </c>
      <c r="AQ44" s="472"/>
      <c r="AR44" s="474"/>
      <c r="AS44" s="472"/>
      <c r="AT44" s="472"/>
      <c r="AU44" s="491" t="s">
        <v>750</v>
      </c>
      <c r="AV44" s="492"/>
      <c r="AW44" s="491" t="s">
        <v>751</v>
      </c>
      <c r="AX44" s="492" t="s">
        <v>778</v>
      </c>
    </row>
    <row r="45" spans="1:50" s="464" customFormat="1">
      <c r="A45" s="446" t="s">
        <v>513</v>
      </c>
      <c r="B45" s="447"/>
      <c r="C45" s="466">
        <v>44113</v>
      </c>
      <c r="D45" s="466">
        <v>44120</v>
      </c>
      <c r="E45" s="466">
        <v>44141</v>
      </c>
      <c r="F45" s="466"/>
      <c r="G45" s="447">
        <v>67</v>
      </c>
      <c r="H45" s="448">
        <v>19555</v>
      </c>
      <c r="I45" s="447" t="s">
        <v>749</v>
      </c>
      <c r="J45" s="485" t="s">
        <v>1029</v>
      </c>
      <c r="K45" s="455"/>
      <c r="L45" s="455"/>
      <c r="M45" s="455"/>
      <c r="N45" s="455"/>
      <c r="O45" s="464" t="s">
        <v>751</v>
      </c>
      <c r="P45" s="464" t="s">
        <v>751</v>
      </c>
      <c r="Q45" s="464" t="s">
        <v>751</v>
      </c>
      <c r="R45" s="464">
        <v>166.75</v>
      </c>
      <c r="S45" s="464">
        <v>79.099999999999994</v>
      </c>
      <c r="T45" s="471">
        <v>28.447545342770798</v>
      </c>
      <c r="U45" s="464" t="s">
        <v>942</v>
      </c>
      <c r="V45" s="464" t="s">
        <v>750</v>
      </c>
      <c r="W45" s="465"/>
      <c r="X45" s="466"/>
      <c r="Y45" s="466"/>
      <c r="AA45" s="466"/>
      <c r="AC45" s="466"/>
      <c r="AE45" s="464" t="s">
        <v>750</v>
      </c>
      <c r="AF45" s="466"/>
      <c r="AH45" s="472" t="s">
        <v>750</v>
      </c>
      <c r="AI45" s="472" t="s">
        <v>750</v>
      </c>
      <c r="AJ45" s="472" t="s">
        <v>750</v>
      </c>
      <c r="AK45" s="472" t="s">
        <v>750</v>
      </c>
      <c r="AL45" s="477"/>
      <c r="AM45" s="472"/>
      <c r="AN45" s="472" t="s">
        <v>750</v>
      </c>
      <c r="AO45" s="472" t="s">
        <v>750</v>
      </c>
      <c r="AP45" s="472" t="s">
        <v>750</v>
      </c>
      <c r="AQ45" s="472"/>
      <c r="AR45" s="474"/>
      <c r="AS45" s="472"/>
      <c r="AT45" s="472"/>
      <c r="AU45" s="491" t="s">
        <v>750</v>
      </c>
      <c r="AV45" s="492"/>
      <c r="AW45" s="491" t="s">
        <v>750</v>
      </c>
      <c r="AX45" s="492"/>
    </row>
    <row r="46" spans="1:50" s="464" customFormat="1">
      <c r="A46" s="446" t="s">
        <v>514</v>
      </c>
      <c r="B46" s="447"/>
      <c r="C46" s="466">
        <v>44095</v>
      </c>
      <c r="D46" s="466">
        <v>44102</v>
      </c>
      <c r="E46" s="466">
        <v>44123</v>
      </c>
      <c r="F46" s="466"/>
      <c r="G46" s="447">
        <v>74</v>
      </c>
      <c r="H46" s="448">
        <v>16919</v>
      </c>
      <c r="I46" s="447" t="s">
        <v>748</v>
      </c>
      <c r="J46" s="485" t="s">
        <v>42</v>
      </c>
      <c r="K46" s="455" t="s">
        <v>844</v>
      </c>
      <c r="L46" s="455"/>
      <c r="M46" s="455"/>
      <c r="N46" s="455"/>
      <c r="O46" s="464" t="s">
        <v>751</v>
      </c>
      <c r="P46" s="464" t="s">
        <v>751</v>
      </c>
      <c r="Q46" s="464" t="s">
        <v>751</v>
      </c>
      <c r="R46" s="464">
        <v>170.55</v>
      </c>
      <c r="S46" s="464">
        <v>79.400000000000006</v>
      </c>
      <c r="T46" s="471">
        <v>27.2971342048648</v>
      </c>
      <c r="U46" s="464" t="s">
        <v>942</v>
      </c>
      <c r="V46" s="464" t="s">
        <v>750</v>
      </c>
      <c r="W46" s="465"/>
      <c r="X46" s="466"/>
      <c r="Y46" s="466"/>
      <c r="AA46" s="466"/>
      <c r="AC46" s="466"/>
      <c r="AE46" s="464" t="s">
        <v>750</v>
      </c>
      <c r="AF46" s="466"/>
      <c r="AH46" s="472" t="s">
        <v>750</v>
      </c>
      <c r="AI46" s="472" t="s">
        <v>750</v>
      </c>
      <c r="AJ46" s="472" t="s">
        <v>750</v>
      </c>
      <c r="AK46" s="472" t="s">
        <v>750</v>
      </c>
      <c r="AL46" s="477"/>
      <c r="AM46" s="472"/>
      <c r="AN46" s="472" t="s">
        <v>750</v>
      </c>
      <c r="AO46" s="472" t="s">
        <v>750</v>
      </c>
      <c r="AP46" s="472" t="s">
        <v>750</v>
      </c>
      <c r="AQ46" s="472"/>
      <c r="AR46" s="474"/>
      <c r="AS46" s="472"/>
      <c r="AT46" s="472"/>
      <c r="AU46" s="491" t="s">
        <v>750</v>
      </c>
      <c r="AV46" s="492"/>
      <c r="AW46" s="491" t="s">
        <v>750</v>
      </c>
      <c r="AX46" s="492"/>
    </row>
    <row r="47" spans="1:50" s="464" customFormat="1">
      <c r="A47" s="446" t="s">
        <v>515</v>
      </c>
      <c r="B47" s="447"/>
      <c r="C47" s="466">
        <v>44144</v>
      </c>
      <c r="D47" s="466">
        <v>44151</v>
      </c>
      <c r="E47" s="466">
        <v>44174</v>
      </c>
      <c r="F47" s="466"/>
      <c r="G47" s="447">
        <v>30</v>
      </c>
      <c r="H47" s="448">
        <v>32879</v>
      </c>
      <c r="I47" s="447" t="s">
        <v>749</v>
      </c>
      <c r="J47" s="485" t="s">
        <v>42</v>
      </c>
      <c r="K47" s="455"/>
      <c r="L47" s="455"/>
      <c r="M47" s="455"/>
      <c r="N47" s="455"/>
      <c r="O47" s="464" t="s">
        <v>751</v>
      </c>
      <c r="P47" s="464" t="s">
        <v>751</v>
      </c>
      <c r="Q47" s="464" t="s">
        <v>751</v>
      </c>
      <c r="R47" s="464">
        <v>168.2</v>
      </c>
      <c r="S47" s="464">
        <v>73.400000000000006</v>
      </c>
      <c r="T47" s="471">
        <v>25.944426614033102</v>
      </c>
      <c r="U47" s="464" t="s">
        <v>941</v>
      </c>
      <c r="V47" s="464" t="s">
        <v>750</v>
      </c>
      <c r="W47" s="465"/>
      <c r="X47" s="466"/>
      <c r="Y47" s="466"/>
      <c r="Z47" s="464" t="s">
        <v>926</v>
      </c>
      <c r="AA47" s="466">
        <v>44015</v>
      </c>
      <c r="AB47" s="464" t="s">
        <v>932</v>
      </c>
      <c r="AC47" s="466"/>
      <c r="AE47" s="464" t="s">
        <v>750</v>
      </c>
      <c r="AF47" s="466"/>
      <c r="AH47" s="472" t="s">
        <v>750</v>
      </c>
      <c r="AI47" s="472" t="s">
        <v>750</v>
      </c>
      <c r="AJ47" s="472" t="s">
        <v>750</v>
      </c>
      <c r="AK47" s="472" t="s">
        <v>750</v>
      </c>
      <c r="AL47" s="477"/>
      <c r="AM47" s="472"/>
      <c r="AN47" s="472" t="s">
        <v>750</v>
      </c>
      <c r="AO47" s="472" t="s">
        <v>750</v>
      </c>
      <c r="AP47" s="472" t="s">
        <v>750</v>
      </c>
      <c r="AQ47" s="472" t="s">
        <v>926</v>
      </c>
      <c r="AR47" s="474">
        <v>44159</v>
      </c>
      <c r="AS47" s="472" t="s">
        <v>932</v>
      </c>
      <c r="AT47" s="472"/>
      <c r="AU47" s="491" t="s">
        <v>750</v>
      </c>
      <c r="AV47" s="492"/>
      <c r="AW47" s="491" t="s">
        <v>750</v>
      </c>
      <c r="AX47" s="492"/>
    </row>
    <row r="48" spans="1:50" s="464" customFormat="1">
      <c r="A48" s="446" t="s">
        <v>516</v>
      </c>
      <c r="B48" s="447"/>
      <c r="C48" s="466">
        <v>44127</v>
      </c>
      <c r="D48" s="466">
        <v>44134</v>
      </c>
      <c r="E48" s="466">
        <v>44155</v>
      </c>
      <c r="F48" s="466"/>
      <c r="G48" s="447">
        <v>30</v>
      </c>
      <c r="H48" s="448">
        <v>32940</v>
      </c>
      <c r="I48" s="447" t="s">
        <v>748</v>
      </c>
      <c r="J48" s="485" t="s">
        <v>42</v>
      </c>
      <c r="K48" s="455"/>
      <c r="L48" s="455"/>
      <c r="M48" s="455"/>
      <c r="N48" s="455"/>
      <c r="O48" s="464" t="s">
        <v>751</v>
      </c>
      <c r="P48" s="464" t="s">
        <v>751</v>
      </c>
      <c r="Q48" s="464" t="s">
        <v>751</v>
      </c>
      <c r="R48" s="464">
        <v>161.55000000000001</v>
      </c>
      <c r="S48" s="464">
        <v>72.95</v>
      </c>
      <c r="T48" s="471">
        <v>27.951902420081002</v>
      </c>
      <c r="U48" s="464" t="s">
        <v>941</v>
      </c>
      <c r="V48" s="464" t="s">
        <v>750</v>
      </c>
      <c r="W48" s="465"/>
      <c r="X48" s="466"/>
      <c r="Y48" s="466"/>
      <c r="Z48" s="464" t="s">
        <v>926</v>
      </c>
      <c r="AA48" s="466">
        <v>44017</v>
      </c>
      <c r="AB48" s="464" t="s">
        <v>932</v>
      </c>
      <c r="AC48" s="466"/>
      <c r="AE48" s="464" t="s">
        <v>750</v>
      </c>
      <c r="AF48" s="466"/>
      <c r="AH48" s="472" t="s">
        <v>750</v>
      </c>
      <c r="AI48" s="472" t="s">
        <v>750</v>
      </c>
      <c r="AJ48" s="472" t="s">
        <v>750</v>
      </c>
      <c r="AK48" s="472" t="s">
        <v>750</v>
      </c>
      <c r="AL48" s="477"/>
      <c r="AM48" s="472"/>
      <c r="AN48" s="472" t="s">
        <v>750</v>
      </c>
      <c r="AO48" s="472" t="s">
        <v>750</v>
      </c>
      <c r="AP48" s="472" t="s">
        <v>750</v>
      </c>
      <c r="AQ48" s="472"/>
      <c r="AR48" s="474"/>
      <c r="AS48" s="472"/>
      <c r="AT48" s="472"/>
      <c r="AU48" s="491" t="s">
        <v>750</v>
      </c>
      <c r="AV48" s="492"/>
      <c r="AW48" s="491" t="s">
        <v>750</v>
      </c>
      <c r="AX48" s="492"/>
    </row>
    <row r="49" spans="1:50" s="464" customFormat="1" ht="48">
      <c r="A49" s="446" t="s">
        <v>517</v>
      </c>
      <c r="B49" s="447"/>
      <c r="C49" s="466">
        <v>44095</v>
      </c>
      <c r="D49" s="475" t="s">
        <v>444</v>
      </c>
      <c r="E49" s="466">
        <v>44123</v>
      </c>
      <c r="F49" s="466">
        <v>44182</v>
      </c>
      <c r="G49" s="447">
        <v>71</v>
      </c>
      <c r="H49" s="448">
        <v>17845</v>
      </c>
      <c r="I49" s="447" t="s">
        <v>749</v>
      </c>
      <c r="J49" s="485" t="s">
        <v>42</v>
      </c>
      <c r="K49" s="455" t="s">
        <v>845</v>
      </c>
      <c r="L49" s="455" t="s">
        <v>886</v>
      </c>
      <c r="M49" s="455"/>
      <c r="N49" s="455"/>
      <c r="O49" s="464" t="s">
        <v>751</v>
      </c>
      <c r="P49" s="464" t="s">
        <v>751</v>
      </c>
      <c r="Q49" s="464" t="s">
        <v>751</v>
      </c>
      <c r="R49" s="464">
        <v>182.95</v>
      </c>
      <c r="S49" s="464">
        <v>95.7</v>
      </c>
      <c r="T49" s="471">
        <v>28.5921695249748</v>
      </c>
      <c r="U49" s="464" t="s">
        <v>942</v>
      </c>
      <c r="V49" s="464" t="s">
        <v>750</v>
      </c>
      <c r="W49" s="465"/>
      <c r="X49" s="466"/>
      <c r="Y49" s="466"/>
      <c r="AA49" s="466"/>
      <c r="AC49" s="466"/>
      <c r="AE49" s="464" t="s">
        <v>750</v>
      </c>
      <c r="AF49" s="466"/>
      <c r="AH49" s="472"/>
      <c r="AI49" s="472"/>
      <c r="AJ49" s="472"/>
      <c r="AK49" s="472"/>
      <c r="AL49" s="477"/>
      <c r="AM49" s="472"/>
      <c r="AN49" s="472" t="s">
        <v>1003</v>
      </c>
      <c r="AO49" s="472" t="s">
        <v>1006</v>
      </c>
      <c r="AP49" s="472" t="s">
        <v>1014</v>
      </c>
      <c r="AQ49" s="472" t="s">
        <v>926</v>
      </c>
      <c r="AR49" s="474">
        <v>44102</v>
      </c>
      <c r="AS49" s="504" t="s">
        <v>931</v>
      </c>
      <c r="AT49" s="472"/>
      <c r="AU49" s="491" t="s">
        <v>750</v>
      </c>
      <c r="AV49" s="492"/>
      <c r="AW49" s="491" t="s">
        <v>751</v>
      </c>
      <c r="AX49" s="492" t="s">
        <v>779</v>
      </c>
    </row>
    <row r="50" spans="1:50" s="464" customFormat="1">
      <c r="A50" s="446" t="s">
        <v>518</v>
      </c>
      <c r="B50" s="447"/>
      <c r="C50" s="466">
        <v>44090</v>
      </c>
      <c r="D50" s="466">
        <v>44097</v>
      </c>
      <c r="E50" s="466">
        <v>44118</v>
      </c>
      <c r="F50" s="466">
        <v>44153</v>
      </c>
      <c r="G50" s="447">
        <v>70</v>
      </c>
      <c r="H50" s="448">
        <v>18298</v>
      </c>
      <c r="I50" s="447" t="s">
        <v>749</v>
      </c>
      <c r="J50" s="485" t="s">
        <v>42</v>
      </c>
      <c r="K50" s="455"/>
      <c r="L50" s="455"/>
      <c r="M50" s="455"/>
      <c r="N50" s="455"/>
      <c r="O50" s="464" t="s">
        <v>751</v>
      </c>
      <c r="P50" s="464" t="s">
        <v>751</v>
      </c>
      <c r="Q50" s="464" t="s">
        <v>751</v>
      </c>
      <c r="R50" s="464">
        <v>182</v>
      </c>
      <c r="S50" s="464">
        <v>69.45</v>
      </c>
      <c r="T50" s="471">
        <v>20.966670691945399</v>
      </c>
      <c r="U50" s="464" t="s">
        <v>942</v>
      </c>
      <c r="V50" s="464" t="s">
        <v>750</v>
      </c>
      <c r="W50" s="465"/>
      <c r="X50" s="466"/>
      <c r="Y50" s="466"/>
      <c r="Z50" s="464" t="s">
        <v>926</v>
      </c>
      <c r="AA50" s="466">
        <v>44054</v>
      </c>
      <c r="AB50" s="464" t="s">
        <v>932</v>
      </c>
      <c r="AC50" s="466"/>
      <c r="AE50" s="464" t="s">
        <v>750</v>
      </c>
      <c r="AF50" s="466"/>
      <c r="AH50" s="472" t="s">
        <v>750</v>
      </c>
      <c r="AI50" s="472" t="s">
        <v>750</v>
      </c>
      <c r="AJ50" s="472" t="s">
        <v>750</v>
      </c>
      <c r="AK50" s="472" t="s">
        <v>750</v>
      </c>
      <c r="AL50" s="477"/>
      <c r="AM50" s="472"/>
      <c r="AN50" s="472" t="s">
        <v>750</v>
      </c>
      <c r="AO50" s="472" t="s">
        <v>750</v>
      </c>
      <c r="AP50" s="472" t="s">
        <v>750</v>
      </c>
      <c r="AQ50" s="472" t="s">
        <v>926</v>
      </c>
      <c r="AR50" s="474">
        <v>44145</v>
      </c>
      <c r="AS50" s="472" t="s">
        <v>932</v>
      </c>
      <c r="AT50" s="472"/>
      <c r="AU50" s="491" t="s">
        <v>750</v>
      </c>
      <c r="AV50" s="492"/>
      <c r="AW50" s="491" t="s">
        <v>750</v>
      </c>
      <c r="AX50" s="492"/>
    </row>
    <row r="51" spans="1:50" s="464" customFormat="1" ht="40.799999999999997">
      <c r="A51" s="446" t="s">
        <v>519</v>
      </c>
      <c r="B51" s="447"/>
      <c r="C51" s="466">
        <v>44098</v>
      </c>
      <c r="D51" s="466">
        <v>44105</v>
      </c>
      <c r="E51" s="466">
        <v>44126</v>
      </c>
      <c r="F51" s="466">
        <v>44154</v>
      </c>
      <c r="G51" s="447">
        <v>72</v>
      </c>
      <c r="H51" s="448">
        <v>17640</v>
      </c>
      <c r="I51" s="447" t="s">
        <v>749</v>
      </c>
      <c r="J51" s="485" t="s">
        <v>42</v>
      </c>
      <c r="K51" s="455" t="s">
        <v>846</v>
      </c>
      <c r="L51" s="455" t="s">
        <v>887</v>
      </c>
      <c r="M51" s="455" t="s">
        <v>910</v>
      </c>
      <c r="N51" s="455" t="s">
        <v>914</v>
      </c>
      <c r="O51" s="464" t="s">
        <v>751</v>
      </c>
      <c r="P51" s="464" t="s">
        <v>751</v>
      </c>
      <c r="Q51" s="464" t="s">
        <v>751</v>
      </c>
      <c r="R51" s="464">
        <v>179.45</v>
      </c>
      <c r="S51" s="464">
        <v>99</v>
      </c>
      <c r="T51" s="471">
        <v>30.743143289210401</v>
      </c>
      <c r="U51" s="464" t="s">
        <v>942</v>
      </c>
      <c r="V51" s="464" t="s">
        <v>751</v>
      </c>
      <c r="W51" s="465" t="s">
        <v>951</v>
      </c>
      <c r="X51" s="466">
        <v>43863</v>
      </c>
      <c r="Y51" s="466">
        <v>43890</v>
      </c>
      <c r="AA51" s="466"/>
      <c r="AC51" s="466"/>
      <c r="AE51" s="464" t="s">
        <v>750</v>
      </c>
      <c r="AF51" s="466"/>
      <c r="AH51" s="472" t="s">
        <v>750</v>
      </c>
      <c r="AI51" s="472" t="s">
        <v>750</v>
      </c>
      <c r="AJ51" s="472" t="s">
        <v>750</v>
      </c>
      <c r="AK51" s="472" t="s">
        <v>750</v>
      </c>
      <c r="AL51" s="477"/>
      <c r="AM51" s="472"/>
      <c r="AN51" s="472" t="s">
        <v>750</v>
      </c>
      <c r="AO51" s="472" t="s">
        <v>750</v>
      </c>
      <c r="AP51" s="472" t="s">
        <v>750</v>
      </c>
      <c r="AQ51" s="472"/>
      <c r="AR51" s="474"/>
      <c r="AS51" s="472"/>
      <c r="AT51" s="472"/>
      <c r="AU51" s="491" t="s">
        <v>750</v>
      </c>
      <c r="AV51" s="492"/>
      <c r="AW51" s="491" t="s">
        <v>750</v>
      </c>
      <c r="AX51" s="492"/>
    </row>
    <row r="52" spans="1:50" s="464" customFormat="1">
      <c r="A52" s="446" t="s">
        <v>520</v>
      </c>
      <c r="B52" s="447"/>
      <c r="C52" s="466">
        <v>44095</v>
      </c>
      <c r="D52" s="466">
        <v>44102</v>
      </c>
      <c r="E52" s="466">
        <v>44123</v>
      </c>
      <c r="F52" s="466"/>
      <c r="G52" s="447">
        <v>69</v>
      </c>
      <c r="H52" s="448">
        <v>18768</v>
      </c>
      <c r="I52" s="447" t="s">
        <v>749</v>
      </c>
      <c r="J52" s="485" t="s">
        <v>42</v>
      </c>
      <c r="K52" s="455"/>
      <c r="L52" s="455"/>
      <c r="M52" s="455"/>
      <c r="N52" s="455"/>
      <c r="O52" s="464" t="s">
        <v>751</v>
      </c>
      <c r="P52" s="464" t="s">
        <v>751</v>
      </c>
      <c r="Q52" s="464" t="s">
        <v>751</v>
      </c>
      <c r="R52" s="464">
        <v>172.95</v>
      </c>
      <c r="S52" s="464">
        <v>62.9</v>
      </c>
      <c r="T52" s="471">
        <v>21.0285589728635</v>
      </c>
      <c r="U52" s="464" t="s">
        <v>941</v>
      </c>
      <c r="V52" s="464" t="s">
        <v>750</v>
      </c>
      <c r="W52" s="465"/>
      <c r="X52" s="466"/>
      <c r="Y52" s="466"/>
      <c r="AA52" s="466"/>
      <c r="AC52" s="466"/>
      <c r="AE52" s="464" t="s">
        <v>750</v>
      </c>
      <c r="AF52" s="466"/>
      <c r="AH52" s="472" t="s">
        <v>750</v>
      </c>
      <c r="AI52" s="472" t="s">
        <v>750</v>
      </c>
      <c r="AJ52" s="472" t="s">
        <v>750</v>
      </c>
      <c r="AK52" s="472" t="s">
        <v>750</v>
      </c>
      <c r="AL52" s="477"/>
      <c r="AM52" s="472"/>
      <c r="AN52" s="472" t="s">
        <v>750</v>
      </c>
      <c r="AO52" s="472" t="s">
        <v>750</v>
      </c>
      <c r="AP52" s="472" t="s">
        <v>750</v>
      </c>
      <c r="AQ52" s="472"/>
      <c r="AR52" s="474"/>
      <c r="AS52" s="472"/>
      <c r="AT52" s="472"/>
      <c r="AU52" s="491" t="s">
        <v>750</v>
      </c>
      <c r="AV52" s="492"/>
      <c r="AW52" s="491" t="s">
        <v>750</v>
      </c>
      <c r="AX52" s="492"/>
    </row>
    <row r="53" spans="1:50" s="464" customFormat="1">
      <c r="A53" s="446" t="s">
        <v>521</v>
      </c>
      <c r="B53" s="447"/>
      <c r="C53" s="466">
        <v>44132</v>
      </c>
      <c r="D53" s="466">
        <v>44139</v>
      </c>
      <c r="E53" s="466">
        <v>44158</v>
      </c>
      <c r="F53" s="466">
        <v>44182</v>
      </c>
      <c r="G53" s="447">
        <v>70</v>
      </c>
      <c r="H53" s="448">
        <v>18470</v>
      </c>
      <c r="I53" s="447" t="s">
        <v>748</v>
      </c>
      <c r="J53" s="485" t="s">
        <v>42</v>
      </c>
      <c r="K53" s="455" t="s">
        <v>447</v>
      </c>
      <c r="L53" s="455"/>
      <c r="M53" s="455"/>
      <c r="N53" s="455"/>
      <c r="O53" s="464" t="s">
        <v>751</v>
      </c>
      <c r="P53" s="464" t="s">
        <v>751</v>
      </c>
      <c r="Q53" s="464" t="s">
        <v>751</v>
      </c>
      <c r="R53" s="464">
        <v>164.85</v>
      </c>
      <c r="S53" s="464">
        <v>81.8</v>
      </c>
      <c r="T53" s="471">
        <v>30.1006172006444</v>
      </c>
      <c r="U53" s="464" t="s">
        <v>941</v>
      </c>
      <c r="V53" s="464" t="s">
        <v>750</v>
      </c>
      <c r="W53" s="465"/>
      <c r="X53" s="466"/>
      <c r="Y53" s="466"/>
      <c r="AA53" s="466"/>
      <c r="AC53" s="466"/>
      <c r="AE53" s="464" t="s">
        <v>750</v>
      </c>
      <c r="AF53" s="466"/>
      <c r="AH53" s="472" t="s">
        <v>750</v>
      </c>
      <c r="AI53" s="472" t="s">
        <v>750</v>
      </c>
      <c r="AJ53" s="472" t="s">
        <v>750</v>
      </c>
      <c r="AK53" s="472" t="s">
        <v>750</v>
      </c>
      <c r="AL53" s="477"/>
      <c r="AM53" s="472"/>
      <c r="AN53" s="472" t="s">
        <v>750</v>
      </c>
      <c r="AO53" s="472" t="s">
        <v>750</v>
      </c>
      <c r="AP53" s="472" t="s">
        <v>750</v>
      </c>
      <c r="AQ53" s="472"/>
      <c r="AR53" s="474"/>
      <c r="AS53" s="472"/>
      <c r="AT53" s="472"/>
      <c r="AU53" s="491" t="s">
        <v>750</v>
      </c>
      <c r="AV53" s="492"/>
      <c r="AW53" s="491" t="s">
        <v>750</v>
      </c>
      <c r="AX53" s="492"/>
    </row>
    <row r="54" spans="1:50" s="464" customFormat="1">
      <c r="A54" s="446" t="s">
        <v>522</v>
      </c>
      <c r="B54" s="447"/>
      <c r="C54" s="466">
        <v>44117</v>
      </c>
      <c r="D54" s="466">
        <v>44125</v>
      </c>
      <c r="E54" s="466">
        <v>44145</v>
      </c>
      <c r="F54" s="466"/>
      <c r="G54" s="447">
        <v>39</v>
      </c>
      <c r="H54" s="448">
        <v>29689</v>
      </c>
      <c r="I54" s="447" t="s">
        <v>749</v>
      </c>
      <c r="J54" s="485" t="s">
        <v>42</v>
      </c>
      <c r="K54" s="455" t="s">
        <v>847</v>
      </c>
      <c r="L54" s="455" t="s">
        <v>888</v>
      </c>
      <c r="M54" s="455"/>
      <c r="N54" s="455"/>
      <c r="O54" s="464" t="s">
        <v>751</v>
      </c>
      <c r="P54" s="464" t="s">
        <v>921</v>
      </c>
      <c r="Q54" s="464" t="s">
        <v>751</v>
      </c>
      <c r="R54" s="464">
        <v>181.5</v>
      </c>
      <c r="S54" s="464">
        <v>173.3</v>
      </c>
      <c r="T54" s="471">
        <v>52.6072141398963</v>
      </c>
      <c r="U54" s="464" t="s">
        <v>941</v>
      </c>
      <c r="V54" s="464" t="s">
        <v>750</v>
      </c>
      <c r="W54" s="465"/>
      <c r="X54" s="466"/>
      <c r="Y54" s="466"/>
      <c r="AA54" s="466"/>
      <c r="AC54" s="466"/>
      <c r="AE54" s="464" t="s">
        <v>750</v>
      </c>
      <c r="AF54" s="466"/>
      <c r="AH54" s="472" t="s">
        <v>750</v>
      </c>
      <c r="AI54" s="472" t="s">
        <v>750</v>
      </c>
      <c r="AJ54" s="472" t="s">
        <v>750</v>
      </c>
      <c r="AK54" s="472" t="s">
        <v>750</v>
      </c>
      <c r="AL54" s="477"/>
      <c r="AM54" s="472"/>
      <c r="AN54" s="472" t="s">
        <v>750</v>
      </c>
      <c r="AO54" s="472" t="s">
        <v>750</v>
      </c>
      <c r="AP54" s="472" t="s">
        <v>750</v>
      </c>
      <c r="AQ54" s="472"/>
      <c r="AR54" s="474"/>
      <c r="AS54" s="472"/>
      <c r="AT54" s="472"/>
      <c r="AU54" s="491" t="s">
        <v>750</v>
      </c>
      <c r="AV54" s="492"/>
      <c r="AW54" s="491" t="s">
        <v>750</v>
      </c>
      <c r="AX54" s="492"/>
    </row>
    <row r="55" spans="1:50" s="464" customFormat="1">
      <c r="A55" s="446" t="s">
        <v>523</v>
      </c>
      <c r="B55" s="447"/>
      <c r="C55" s="466">
        <v>44109</v>
      </c>
      <c r="D55" s="466">
        <v>44116</v>
      </c>
      <c r="E55" s="466">
        <v>44137</v>
      </c>
      <c r="F55" s="466"/>
      <c r="G55" s="447">
        <v>63</v>
      </c>
      <c r="H55" s="448">
        <v>20774</v>
      </c>
      <c r="I55" s="447" t="s">
        <v>749</v>
      </c>
      <c r="J55" s="485" t="s">
        <v>42</v>
      </c>
      <c r="K55" s="455" t="s">
        <v>848</v>
      </c>
      <c r="L55" s="455" t="s">
        <v>889</v>
      </c>
      <c r="M55" s="455"/>
      <c r="N55" s="455"/>
      <c r="O55" s="464" t="s">
        <v>751</v>
      </c>
      <c r="P55" s="464" t="s">
        <v>751</v>
      </c>
      <c r="Q55" s="464" t="s">
        <v>751</v>
      </c>
      <c r="R55" s="464">
        <v>179</v>
      </c>
      <c r="S55" s="464">
        <v>81.900000000000006</v>
      </c>
      <c r="T55" s="471">
        <v>25.560999968789901</v>
      </c>
      <c r="U55" s="464" t="s">
        <v>941</v>
      </c>
      <c r="V55" s="464" t="s">
        <v>750</v>
      </c>
      <c r="W55" s="465"/>
      <c r="X55" s="466"/>
      <c r="Y55" s="466"/>
      <c r="Z55" s="464" t="s">
        <v>926</v>
      </c>
      <c r="AA55" s="466">
        <v>44019</v>
      </c>
      <c r="AB55" s="464" t="s">
        <v>932</v>
      </c>
      <c r="AC55" s="466"/>
      <c r="AE55" s="464" t="s">
        <v>750</v>
      </c>
      <c r="AF55" s="466"/>
      <c r="AH55" s="472" t="s">
        <v>750</v>
      </c>
      <c r="AI55" s="472" t="s">
        <v>750</v>
      </c>
      <c r="AJ55" s="472" t="s">
        <v>750</v>
      </c>
      <c r="AK55" s="472" t="s">
        <v>750</v>
      </c>
      <c r="AL55" s="477"/>
      <c r="AM55" s="472"/>
      <c r="AN55" s="472" t="s">
        <v>750</v>
      </c>
      <c r="AO55" s="472" t="s">
        <v>750</v>
      </c>
      <c r="AP55" s="472" t="s">
        <v>750</v>
      </c>
      <c r="AQ55" s="472"/>
      <c r="AR55" s="474"/>
      <c r="AS55" s="472"/>
      <c r="AT55" s="472"/>
      <c r="AU55" s="491" t="s">
        <v>750</v>
      </c>
      <c r="AV55" s="492"/>
      <c r="AW55" s="491" t="s">
        <v>750</v>
      </c>
      <c r="AX55" s="492"/>
    </row>
    <row r="56" spans="1:50" s="464" customFormat="1">
      <c r="A56" s="446" t="s">
        <v>524</v>
      </c>
      <c r="B56" s="447"/>
      <c r="C56" s="466">
        <v>44092</v>
      </c>
      <c r="D56" s="466">
        <v>44099</v>
      </c>
      <c r="E56" s="466">
        <v>44120</v>
      </c>
      <c r="F56" s="466"/>
      <c r="G56" s="447">
        <v>36</v>
      </c>
      <c r="H56" s="448">
        <v>30912</v>
      </c>
      <c r="I56" s="447" t="s">
        <v>749</v>
      </c>
      <c r="J56" s="485" t="s">
        <v>42</v>
      </c>
      <c r="K56" s="455"/>
      <c r="L56" s="455"/>
      <c r="M56" s="455"/>
      <c r="N56" s="455"/>
      <c r="O56" s="464" t="s">
        <v>751</v>
      </c>
      <c r="P56" s="464" t="s">
        <v>751</v>
      </c>
      <c r="Q56" s="464" t="s">
        <v>751</v>
      </c>
      <c r="R56" s="464">
        <v>181.5</v>
      </c>
      <c r="S56" s="464">
        <v>85.1</v>
      </c>
      <c r="T56" s="471">
        <v>25.8330866895855</v>
      </c>
      <c r="U56" s="464" t="s">
        <v>941</v>
      </c>
      <c r="V56" s="464" t="s">
        <v>750</v>
      </c>
      <c r="W56" s="465"/>
      <c r="X56" s="466"/>
      <c r="Y56" s="466"/>
      <c r="AA56" s="466"/>
      <c r="AC56" s="466"/>
      <c r="AE56" s="464" t="s">
        <v>750</v>
      </c>
      <c r="AF56" s="466"/>
      <c r="AH56" s="472" t="s">
        <v>750</v>
      </c>
      <c r="AI56" s="472" t="s">
        <v>750</v>
      </c>
      <c r="AJ56" s="472" t="s">
        <v>750</v>
      </c>
      <c r="AK56" s="472" t="s">
        <v>750</v>
      </c>
      <c r="AL56" s="477"/>
      <c r="AM56" s="472"/>
      <c r="AN56" s="472" t="s">
        <v>750</v>
      </c>
      <c r="AO56" s="472" t="s">
        <v>750</v>
      </c>
      <c r="AP56" s="472" t="s">
        <v>750</v>
      </c>
      <c r="AQ56" s="472"/>
      <c r="AR56" s="474"/>
      <c r="AS56" s="472"/>
      <c r="AT56" s="472"/>
      <c r="AU56" s="491" t="s">
        <v>750</v>
      </c>
      <c r="AV56" s="492"/>
      <c r="AW56" s="491" t="s">
        <v>751</v>
      </c>
      <c r="AX56" s="492" t="s">
        <v>780</v>
      </c>
    </row>
    <row r="57" spans="1:50" s="464" customFormat="1">
      <c r="A57" s="446" t="s">
        <v>525</v>
      </c>
      <c r="B57" s="447"/>
      <c r="C57" s="466">
        <v>44104</v>
      </c>
      <c r="D57" s="466">
        <v>44111</v>
      </c>
      <c r="E57" s="466">
        <v>44132</v>
      </c>
      <c r="F57" s="466"/>
      <c r="G57" s="447">
        <v>28</v>
      </c>
      <c r="H57" s="448">
        <v>33793</v>
      </c>
      <c r="I57" s="447" t="s">
        <v>749</v>
      </c>
      <c r="J57" s="485" t="s">
        <v>42</v>
      </c>
      <c r="K57" s="455"/>
      <c r="L57" s="455"/>
      <c r="M57" s="455"/>
      <c r="N57" s="455"/>
      <c r="O57" s="464" t="s">
        <v>751</v>
      </c>
      <c r="P57" s="464" t="s">
        <v>751</v>
      </c>
      <c r="Q57" s="464" t="s">
        <v>751</v>
      </c>
      <c r="R57" s="464">
        <v>174.55</v>
      </c>
      <c r="S57" s="464">
        <v>82.7</v>
      </c>
      <c r="T57" s="471">
        <v>27.143497282080901</v>
      </c>
      <c r="U57" s="464" t="s">
        <v>941</v>
      </c>
      <c r="V57" s="464" t="s">
        <v>750</v>
      </c>
      <c r="W57" s="465"/>
      <c r="X57" s="466"/>
      <c r="Y57" s="466"/>
      <c r="AA57" s="466"/>
      <c r="AC57" s="466"/>
      <c r="AE57" s="464" t="s">
        <v>750</v>
      </c>
      <c r="AF57" s="466"/>
      <c r="AH57" s="472" t="s">
        <v>750</v>
      </c>
      <c r="AI57" s="472" t="s">
        <v>750</v>
      </c>
      <c r="AJ57" s="472" t="s">
        <v>750</v>
      </c>
      <c r="AK57" s="472" t="s">
        <v>750</v>
      </c>
      <c r="AL57" s="477"/>
      <c r="AM57" s="472"/>
      <c r="AN57" s="472" t="s">
        <v>750</v>
      </c>
      <c r="AO57" s="472" t="s">
        <v>750</v>
      </c>
      <c r="AP57" s="472" t="s">
        <v>750</v>
      </c>
      <c r="AQ57" s="472"/>
      <c r="AR57" s="474"/>
      <c r="AS57" s="472"/>
      <c r="AT57" s="472"/>
      <c r="AU57" s="491" t="s">
        <v>750</v>
      </c>
      <c r="AV57" s="492"/>
      <c r="AW57" s="491" t="s">
        <v>750</v>
      </c>
      <c r="AX57" s="492"/>
    </row>
    <row r="58" spans="1:50" s="464" customFormat="1">
      <c r="A58" s="446" t="s">
        <v>526</v>
      </c>
      <c r="B58" s="447"/>
      <c r="C58" s="466">
        <v>44092</v>
      </c>
      <c r="D58" s="466">
        <v>44099</v>
      </c>
      <c r="E58" s="466">
        <v>44120</v>
      </c>
      <c r="F58" s="466">
        <v>44155</v>
      </c>
      <c r="G58" s="447">
        <v>77</v>
      </c>
      <c r="H58" s="448">
        <v>15961</v>
      </c>
      <c r="I58" s="447" t="s">
        <v>748</v>
      </c>
      <c r="J58" s="485" t="s">
        <v>42</v>
      </c>
      <c r="K58" s="455"/>
      <c r="L58" s="455"/>
      <c r="M58" s="455"/>
      <c r="N58" s="455"/>
      <c r="O58" s="464" t="s">
        <v>751</v>
      </c>
      <c r="P58" s="464" t="s">
        <v>751</v>
      </c>
      <c r="Q58" s="464" t="s">
        <v>751</v>
      </c>
      <c r="R58" s="464">
        <v>170.05</v>
      </c>
      <c r="S58" s="464">
        <v>70.599999999999994</v>
      </c>
      <c r="T58" s="471">
        <v>24.414702042509401</v>
      </c>
      <c r="U58" s="464" t="s">
        <v>942</v>
      </c>
      <c r="V58" s="464" t="s">
        <v>750</v>
      </c>
      <c r="W58" s="465"/>
      <c r="X58" s="466"/>
      <c r="Y58" s="466"/>
      <c r="AA58" s="466"/>
      <c r="AC58" s="466"/>
      <c r="AE58" s="464" t="s">
        <v>750</v>
      </c>
      <c r="AF58" s="466"/>
      <c r="AH58" s="472" t="s">
        <v>750</v>
      </c>
      <c r="AI58" s="472" t="s">
        <v>750</v>
      </c>
      <c r="AJ58" s="472" t="s">
        <v>750</v>
      </c>
      <c r="AK58" s="472" t="s">
        <v>750</v>
      </c>
      <c r="AL58" s="477"/>
      <c r="AM58" s="472"/>
      <c r="AN58" s="472" t="s">
        <v>750</v>
      </c>
      <c r="AO58" s="472" t="s">
        <v>750</v>
      </c>
      <c r="AP58" s="472" t="s">
        <v>750</v>
      </c>
      <c r="AQ58" s="472"/>
      <c r="AR58" s="474"/>
      <c r="AS58" s="472"/>
      <c r="AT58" s="472"/>
      <c r="AU58" s="491" t="s">
        <v>750</v>
      </c>
      <c r="AV58" s="492"/>
      <c r="AW58" s="491" t="s">
        <v>751</v>
      </c>
      <c r="AX58" s="492" t="s">
        <v>781</v>
      </c>
    </row>
    <row r="59" spans="1:50" s="464" customFormat="1">
      <c r="A59" s="446" t="s">
        <v>527</v>
      </c>
      <c r="B59" s="447"/>
      <c r="C59" s="466">
        <v>44109</v>
      </c>
      <c r="D59" s="466">
        <v>44116</v>
      </c>
      <c r="E59" s="466">
        <v>44137</v>
      </c>
      <c r="F59" s="466"/>
      <c r="G59" s="447">
        <v>57</v>
      </c>
      <c r="H59" s="448">
        <v>23242</v>
      </c>
      <c r="I59" s="447" t="s">
        <v>749</v>
      </c>
      <c r="J59" s="485" t="s">
        <v>42</v>
      </c>
      <c r="K59" s="455" t="s">
        <v>446</v>
      </c>
      <c r="L59" s="455" t="s">
        <v>447</v>
      </c>
      <c r="M59" s="455"/>
      <c r="N59" s="455"/>
      <c r="O59" s="464" t="s">
        <v>751</v>
      </c>
      <c r="P59" s="464" t="s">
        <v>751</v>
      </c>
      <c r="Q59" s="464" t="s">
        <v>921</v>
      </c>
      <c r="R59" s="464">
        <v>174.85</v>
      </c>
      <c r="S59" s="464">
        <v>93.65</v>
      </c>
      <c r="T59" s="471">
        <v>30.632081471196798</v>
      </c>
      <c r="U59" s="464" t="s">
        <v>941</v>
      </c>
      <c r="V59" s="464" t="s">
        <v>750</v>
      </c>
      <c r="W59" s="465"/>
      <c r="X59" s="466"/>
      <c r="Y59" s="466"/>
      <c r="AA59" s="466"/>
      <c r="AC59" s="466"/>
      <c r="AE59" s="464" t="s">
        <v>750</v>
      </c>
      <c r="AF59" s="466"/>
      <c r="AH59" s="472" t="s">
        <v>750</v>
      </c>
      <c r="AI59" s="472" t="s">
        <v>750</v>
      </c>
      <c r="AJ59" s="472" t="s">
        <v>750</v>
      </c>
      <c r="AK59" s="472" t="s">
        <v>750</v>
      </c>
      <c r="AL59" s="477"/>
      <c r="AM59" s="472"/>
      <c r="AN59" s="472" t="s">
        <v>750</v>
      </c>
      <c r="AO59" s="472" t="s">
        <v>750</v>
      </c>
      <c r="AP59" s="472" t="s">
        <v>750</v>
      </c>
      <c r="AQ59" s="472"/>
      <c r="AR59" s="474"/>
      <c r="AS59" s="472"/>
      <c r="AT59" s="472"/>
      <c r="AU59" s="491" t="s">
        <v>750</v>
      </c>
      <c r="AV59" s="492"/>
      <c r="AW59" s="491" t="s">
        <v>750</v>
      </c>
      <c r="AX59" s="492"/>
    </row>
    <row r="60" spans="1:50" s="464" customFormat="1">
      <c r="A60" s="446" t="s">
        <v>528</v>
      </c>
      <c r="B60" s="447"/>
      <c r="C60" s="466">
        <v>44111</v>
      </c>
      <c r="D60" s="466">
        <v>44118</v>
      </c>
      <c r="E60" s="466">
        <v>44139</v>
      </c>
      <c r="F60" s="466"/>
      <c r="G60" s="447">
        <v>77</v>
      </c>
      <c r="H60" s="448">
        <v>15907</v>
      </c>
      <c r="I60" s="447" t="s">
        <v>749</v>
      </c>
      <c r="J60" s="485" t="s">
        <v>42</v>
      </c>
      <c r="K60" s="455"/>
      <c r="L60" s="455"/>
      <c r="M60" s="455"/>
      <c r="N60" s="455"/>
      <c r="O60" s="464" t="s">
        <v>751</v>
      </c>
      <c r="P60" s="464" t="s">
        <v>751</v>
      </c>
      <c r="Q60" s="464" t="s">
        <v>751</v>
      </c>
      <c r="R60" s="464">
        <v>175.45</v>
      </c>
      <c r="S60" s="464">
        <v>74.099999999999994</v>
      </c>
      <c r="T60" s="471">
        <v>24.071960543425298</v>
      </c>
      <c r="U60" s="464" t="s">
        <v>942</v>
      </c>
      <c r="V60" s="464" t="s">
        <v>750</v>
      </c>
      <c r="W60" s="465"/>
      <c r="X60" s="466"/>
      <c r="Y60" s="466"/>
      <c r="AA60" s="466"/>
      <c r="AC60" s="466"/>
      <c r="AE60" s="464" t="s">
        <v>750</v>
      </c>
      <c r="AF60" s="466"/>
      <c r="AH60" s="472" t="s">
        <v>750</v>
      </c>
      <c r="AI60" s="472" t="s">
        <v>750</v>
      </c>
      <c r="AJ60" s="472" t="s">
        <v>750</v>
      </c>
      <c r="AK60" s="472" t="s">
        <v>750</v>
      </c>
      <c r="AL60" s="477"/>
      <c r="AM60" s="472"/>
      <c r="AN60" s="472" t="s">
        <v>750</v>
      </c>
      <c r="AO60" s="472" t="s">
        <v>750</v>
      </c>
      <c r="AP60" s="472" t="s">
        <v>750</v>
      </c>
      <c r="AQ60" s="472"/>
      <c r="AR60" s="474"/>
      <c r="AS60" s="472"/>
      <c r="AT60" s="472"/>
      <c r="AU60" s="491" t="s">
        <v>750</v>
      </c>
      <c r="AV60" s="492"/>
      <c r="AW60" s="491" t="s">
        <v>750</v>
      </c>
      <c r="AX60" s="492"/>
    </row>
    <row r="61" spans="1:50" s="464" customFormat="1" ht="51">
      <c r="A61" s="446" t="s">
        <v>529</v>
      </c>
      <c r="B61" s="447"/>
      <c r="C61" s="466">
        <v>44111</v>
      </c>
      <c r="D61" s="466">
        <v>44118</v>
      </c>
      <c r="E61" s="466">
        <v>44139</v>
      </c>
      <c r="F61" s="466"/>
      <c r="G61" s="447">
        <v>70</v>
      </c>
      <c r="H61" s="448">
        <v>18281</v>
      </c>
      <c r="I61" s="447" t="s">
        <v>748</v>
      </c>
      <c r="J61" s="485" t="s">
        <v>42</v>
      </c>
      <c r="K61" s="455" t="s">
        <v>446</v>
      </c>
      <c r="L61" s="455" t="s">
        <v>447</v>
      </c>
      <c r="M61" s="455" t="s">
        <v>452</v>
      </c>
      <c r="N61" s="455"/>
      <c r="O61" s="464" t="s">
        <v>751</v>
      </c>
      <c r="P61" s="464" t="s">
        <v>751</v>
      </c>
      <c r="Q61" s="464" t="s">
        <v>751</v>
      </c>
      <c r="R61" s="464">
        <v>166.6</v>
      </c>
      <c r="S61" s="464">
        <v>92</v>
      </c>
      <c r="T61" s="471">
        <v>33.1465119060829</v>
      </c>
      <c r="U61" s="464" t="s">
        <v>942</v>
      </c>
      <c r="V61" s="464" t="s">
        <v>751</v>
      </c>
      <c r="W61" s="465" t="s">
        <v>952</v>
      </c>
      <c r="X61" s="466">
        <v>43835</v>
      </c>
      <c r="Y61" s="466">
        <v>43841</v>
      </c>
      <c r="Z61" s="464" t="s">
        <v>926</v>
      </c>
      <c r="AA61" s="466">
        <v>44078</v>
      </c>
      <c r="AB61" s="464" t="s">
        <v>932</v>
      </c>
      <c r="AC61" s="466"/>
      <c r="AE61" s="464" t="s">
        <v>751</v>
      </c>
      <c r="AF61" s="466">
        <v>43837</v>
      </c>
      <c r="AG61" s="464" t="s">
        <v>932</v>
      </c>
      <c r="AH61" s="472" t="s">
        <v>750</v>
      </c>
      <c r="AI61" s="472" t="s">
        <v>750</v>
      </c>
      <c r="AJ61" s="472" t="s">
        <v>750</v>
      </c>
      <c r="AK61" s="472" t="s">
        <v>750</v>
      </c>
      <c r="AL61" s="477"/>
      <c r="AM61" s="472"/>
      <c r="AN61" s="472" t="s">
        <v>750</v>
      </c>
      <c r="AO61" s="472" t="s">
        <v>750</v>
      </c>
      <c r="AP61" s="472" t="s">
        <v>750</v>
      </c>
      <c r="AQ61" s="472"/>
      <c r="AR61" s="474"/>
      <c r="AS61" s="472"/>
      <c r="AT61" s="472"/>
      <c r="AU61" s="491" t="s">
        <v>750</v>
      </c>
      <c r="AV61" s="492"/>
      <c r="AW61" s="491" t="s">
        <v>751</v>
      </c>
      <c r="AX61" s="492" t="s">
        <v>782</v>
      </c>
    </row>
    <row r="62" spans="1:50" s="464" customFormat="1">
      <c r="A62" s="446" t="s">
        <v>530</v>
      </c>
      <c r="B62" s="447"/>
      <c r="C62" s="463">
        <v>44095</v>
      </c>
      <c r="D62" s="466">
        <v>44103</v>
      </c>
      <c r="E62" s="466">
        <v>44123</v>
      </c>
      <c r="F62" s="466"/>
      <c r="G62" s="447">
        <v>82</v>
      </c>
      <c r="H62" s="448">
        <v>14078</v>
      </c>
      <c r="I62" s="447" t="s">
        <v>748</v>
      </c>
      <c r="J62" s="485" t="s">
        <v>42</v>
      </c>
      <c r="K62" s="455" t="s">
        <v>846</v>
      </c>
      <c r="L62" s="455" t="s">
        <v>869</v>
      </c>
      <c r="M62" s="455"/>
      <c r="N62" s="455"/>
      <c r="O62" s="464" t="s">
        <v>751</v>
      </c>
      <c r="P62" s="464" t="s">
        <v>751</v>
      </c>
      <c r="Q62" s="464" t="s">
        <v>751</v>
      </c>
      <c r="R62" s="464">
        <v>157.4</v>
      </c>
      <c r="S62" s="464">
        <v>67.7</v>
      </c>
      <c r="T62" s="471">
        <v>27.326198114532598</v>
      </c>
      <c r="U62" s="464" t="s">
        <v>942</v>
      </c>
      <c r="V62" s="464" t="s">
        <v>750</v>
      </c>
      <c r="W62" s="465"/>
      <c r="X62" s="466"/>
      <c r="Y62" s="466"/>
      <c r="AA62" s="466"/>
      <c r="AC62" s="466"/>
      <c r="AE62" s="464" t="s">
        <v>750</v>
      </c>
      <c r="AF62" s="466"/>
      <c r="AH62" s="472" t="s">
        <v>750</v>
      </c>
      <c r="AI62" s="472" t="s">
        <v>750</v>
      </c>
      <c r="AJ62" s="472" t="s">
        <v>750</v>
      </c>
      <c r="AK62" s="472" t="s">
        <v>750</v>
      </c>
      <c r="AL62" s="477"/>
      <c r="AM62" s="472"/>
      <c r="AN62" s="472" t="s">
        <v>750</v>
      </c>
      <c r="AO62" s="472" t="s">
        <v>750</v>
      </c>
      <c r="AP62" s="472" t="s">
        <v>750</v>
      </c>
      <c r="AQ62" s="472"/>
      <c r="AR62" s="474"/>
      <c r="AS62" s="472"/>
      <c r="AT62" s="472"/>
      <c r="AU62" s="491" t="s">
        <v>750</v>
      </c>
      <c r="AV62" s="492"/>
      <c r="AW62" s="491" t="s">
        <v>750</v>
      </c>
      <c r="AX62" s="492"/>
    </row>
    <row r="63" spans="1:50" s="464" customFormat="1">
      <c r="A63" s="446" t="s">
        <v>531</v>
      </c>
      <c r="B63" s="447"/>
      <c r="C63" s="463">
        <v>44124</v>
      </c>
      <c r="D63" s="466">
        <v>44131</v>
      </c>
      <c r="E63" s="466">
        <v>44152</v>
      </c>
      <c r="F63" s="466"/>
      <c r="G63" s="447">
        <v>56</v>
      </c>
      <c r="H63" s="448">
        <v>23488</v>
      </c>
      <c r="I63" s="447" t="s">
        <v>749</v>
      </c>
      <c r="J63" s="485" t="s">
        <v>1028</v>
      </c>
      <c r="K63" s="455" t="s">
        <v>849</v>
      </c>
      <c r="L63" s="455"/>
      <c r="M63" s="455"/>
      <c r="N63" s="455"/>
      <c r="O63" s="464" t="s">
        <v>751</v>
      </c>
      <c r="P63" s="464" t="s">
        <v>751</v>
      </c>
      <c r="Q63" s="464" t="s">
        <v>751</v>
      </c>
      <c r="R63" s="464">
        <v>175.5</v>
      </c>
      <c r="S63" s="464">
        <v>79.5</v>
      </c>
      <c r="T63" s="471">
        <v>25.811478802931699</v>
      </c>
      <c r="U63" s="464" t="s">
        <v>941</v>
      </c>
      <c r="V63" s="464" t="s">
        <v>750</v>
      </c>
      <c r="W63" s="465"/>
      <c r="X63" s="466"/>
      <c r="Y63" s="466"/>
      <c r="AA63" s="466"/>
      <c r="AC63" s="466"/>
      <c r="AE63" s="464" t="s">
        <v>750</v>
      </c>
      <c r="AF63" s="466"/>
      <c r="AH63" s="472" t="s">
        <v>750</v>
      </c>
      <c r="AI63" s="472" t="s">
        <v>750</v>
      </c>
      <c r="AJ63" s="472" t="s">
        <v>750</v>
      </c>
      <c r="AK63" s="472" t="s">
        <v>750</v>
      </c>
      <c r="AL63" s="477"/>
      <c r="AM63" s="472"/>
      <c r="AN63" s="472" t="s">
        <v>750</v>
      </c>
      <c r="AO63" s="472" t="s">
        <v>750</v>
      </c>
      <c r="AP63" s="472" t="s">
        <v>750</v>
      </c>
      <c r="AQ63" s="472"/>
      <c r="AR63" s="474"/>
      <c r="AS63" s="472"/>
      <c r="AT63" s="472"/>
      <c r="AU63" s="491" t="s">
        <v>750</v>
      </c>
      <c r="AV63" s="492"/>
      <c r="AW63" s="491" t="s">
        <v>750</v>
      </c>
      <c r="AX63" s="492"/>
    </row>
    <row r="64" spans="1:50" s="464" customFormat="1">
      <c r="A64" s="446" t="s">
        <v>532</v>
      </c>
      <c r="B64" s="447"/>
      <c r="C64" s="466">
        <v>44091</v>
      </c>
      <c r="D64" s="466">
        <v>44097</v>
      </c>
      <c r="E64" s="466">
        <v>44119</v>
      </c>
      <c r="F64" s="466">
        <v>44154</v>
      </c>
      <c r="G64" s="447">
        <v>72</v>
      </c>
      <c r="H64" s="448">
        <v>17736</v>
      </c>
      <c r="I64" s="447" t="s">
        <v>749</v>
      </c>
      <c r="J64" s="485" t="s">
        <v>42</v>
      </c>
      <c r="K64" s="455"/>
      <c r="L64" s="455"/>
      <c r="M64" s="455"/>
      <c r="N64" s="455"/>
      <c r="O64" s="464" t="s">
        <v>751</v>
      </c>
      <c r="P64" s="464" t="s">
        <v>751</v>
      </c>
      <c r="Q64" s="464" t="s">
        <v>751</v>
      </c>
      <c r="R64" s="464">
        <v>182</v>
      </c>
      <c r="S64" s="464">
        <v>76.5</v>
      </c>
      <c r="T64" s="471">
        <v>23.095036831300501</v>
      </c>
      <c r="U64" s="464" t="s">
        <v>942</v>
      </c>
      <c r="V64" s="464" t="s">
        <v>750</v>
      </c>
      <c r="W64" s="465"/>
      <c r="X64" s="466"/>
      <c r="Y64" s="466"/>
      <c r="AA64" s="466"/>
      <c r="AC64" s="466"/>
      <c r="AE64" s="464" t="s">
        <v>750</v>
      </c>
      <c r="AF64" s="466"/>
      <c r="AH64" s="472" t="s">
        <v>750</v>
      </c>
      <c r="AI64" s="472" t="s">
        <v>750</v>
      </c>
      <c r="AJ64" s="472" t="s">
        <v>750</v>
      </c>
      <c r="AK64" s="472" t="s">
        <v>750</v>
      </c>
      <c r="AL64" s="477"/>
      <c r="AM64" s="472"/>
      <c r="AN64" s="472" t="s">
        <v>750</v>
      </c>
      <c r="AO64" s="472" t="s">
        <v>750</v>
      </c>
      <c r="AP64" s="472" t="s">
        <v>750</v>
      </c>
      <c r="AQ64" s="472"/>
      <c r="AR64" s="474"/>
      <c r="AS64" s="472"/>
      <c r="AT64" s="472"/>
      <c r="AU64" s="491" t="s">
        <v>750</v>
      </c>
      <c r="AV64" s="492"/>
      <c r="AW64" s="491" t="s">
        <v>750</v>
      </c>
      <c r="AX64" s="492"/>
    </row>
    <row r="65" spans="1:50" s="464" customFormat="1">
      <c r="A65" s="446" t="s">
        <v>533</v>
      </c>
      <c r="B65" s="447"/>
      <c r="C65" s="466">
        <v>44106</v>
      </c>
      <c r="D65" s="466">
        <v>44113</v>
      </c>
      <c r="E65" s="466">
        <v>44134</v>
      </c>
      <c r="F65" s="466">
        <v>44182</v>
      </c>
      <c r="G65" s="447">
        <v>66</v>
      </c>
      <c r="H65" s="448">
        <v>19896</v>
      </c>
      <c r="I65" s="447" t="s">
        <v>748</v>
      </c>
      <c r="J65" s="485" t="s">
        <v>42</v>
      </c>
      <c r="K65" s="455"/>
      <c r="L65" s="455"/>
      <c r="M65" s="455"/>
      <c r="N65" s="455"/>
      <c r="O65" s="464" t="s">
        <v>751</v>
      </c>
      <c r="P65" s="464" t="s">
        <v>751</v>
      </c>
      <c r="Q65" s="464" t="s">
        <v>751</v>
      </c>
      <c r="R65" s="464">
        <v>164.95</v>
      </c>
      <c r="S65" s="464">
        <v>106.9</v>
      </c>
      <c r="T65" s="471">
        <v>39.289189105501102</v>
      </c>
      <c r="U65" s="464" t="s">
        <v>941</v>
      </c>
      <c r="V65" s="464" t="s">
        <v>750</v>
      </c>
      <c r="W65" s="465"/>
      <c r="X65" s="466"/>
      <c r="Y65" s="466"/>
      <c r="AA65" s="466"/>
      <c r="AC65" s="466"/>
      <c r="AE65" s="464" t="s">
        <v>750</v>
      </c>
      <c r="AF65" s="466"/>
      <c r="AH65" s="472" t="s">
        <v>750</v>
      </c>
      <c r="AI65" s="472" t="s">
        <v>750</v>
      </c>
      <c r="AJ65" s="472" t="s">
        <v>750</v>
      </c>
      <c r="AK65" s="472" t="s">
        <v>750</v>
      </c>
      <c r="AL65" s="477"/>
      <c r="AM65" s="472"/>
      <c r="AN65" s="472" t="s">
        <v>750</v>
      </c>
      <c r="AO65" s="472" t="s">
        <v>750</v>
      </c>
      <c r="AP65" s="472" t="s">
        <v>750</v>
      </c>
      <c r="AQ65" s="472"/>
      <c r="AR65" s="474"/>
      <c r="AS65" s="472"/>
      <c r="AT65" s="472"/>
      <c r="AU65" s="491" t="s">
        <v>750</v>
      </c>
      <c r="AV65" s="492"/>
      <c r="AW65" s="491" t="s">
        <v>751</v>
      </c>
      <c r="AX65" s="492" t="s">
        <v>783</v>
      </c>
    </row>
    <row r="66" spans="1:50" s="464" customFormat="1">
      <c r="A66" s="446" t="s">
        <v>534</v>
      </c>
      <c r="B66" s="447"/>
      <c r="C66" s="466">
        <v>44095</v>
      </c>
      <c r="D66" s="466">
        <v>44102</v>
      </c>
      <c r="E66" s="466">
        <v>44123</v>
      </c>
      <c r="F66" s="466"/>
      <c r="G66" s="447">
        <v>69</v>
      </c>
      <c r="H66" s="448">
        <v>18672</v>
      </c>
      <c r="I66" s="447" t="s">
        <v>749</v>
      </c>
      <c r="J66" s="485" t="s">
        <v>42</v>
      </c>
      <c r="K66" s="455" t="s">
        <v>850</v>
      </c>
      <c r="L66" s="455"/>
      <c r="M66" s="455"/>
      <c r="N66" s="455"/>
      <c r="O66" s="464" t="s">
        <v>751</v>
      </c>
      <c r="P66" s="464" t="s">
        <v>751</v>
      </c>
      <c r="Q66" s="464" t="s">
        <v>751</v>
      </c>
      <c r="R66" s="464">
        <v>167.55</v>
      </c>
      <c r="S66" s="464">
        <v>79.599999999999994</v>
      </c>
      <c r="T66" s="471">
        <v>28.3546442885829</v>
      </c>
      <c r="U66" s="464" t="s">
        <v>942</v>
      </c>
      <c r="V66" s="464" t="s">
        <v>750</v>
      </c>
      <c r="W66" s="465"/>
      <c r="X66" s="466"/>
      <c r="Y66" s="466"/>
      <c r="Z66" s="464" t="s">
        <v>926</v>
      </c>
      <c r="AA66" s="466">
        <v>44057</v>
      </c>
      <c r="AB66" s="464" t="s">
        <v>932</v>
      </c>
      <c r="AC66" s="466"/>
      <c r="AE66" s="464" t="s">
        <v>750</v>
      </c>
      <c r="AF66" s="466"/>
      <c r="AH66" s="472" t="s">
        <v>750</v>
      </c>
      <c r="AI66" s="472" t="s">
        <v>992</v>
      </c>
      <c r="AJ66" s="472" t="s">
        <v>750</v>
      </c>
      <c r="AK66" s="472" t="s">
        <v>750</v>
      </c>
      <c r="AL66" s="477"/>
      <c r="AM66" s="472"/>
      <c r="AN66" s="472" t="s">
        <v>750</v>
      </c>
      <c r="AO66" s="472" t="s">
        <v>750</v>
      </c>
      <c r="AP66" s="472" t="s">
        <v>750</v>
      </c>
      <c r="AQ66" s="472"/>
      <c r="AR66" s="474"/>
      <c r="AS66" s="472"/>
      <c r="AT66" s="472"/>
      <c r="AU66" s="491" t="s">
        <v>750</v>
      </c>
      <c r="AV66" s="492"/>
      <c r="AW66" s="491" t="s">
        <v>750</v>
      </c>
      <c r="AX66" s="492"/>
    </row>
    <row r="67" spans="1:50" s="464" customFormat="1" ht="36">
      <c r="A67" s="446" t="s">
        <v>535</v>
      </c>
      <c r="B67" s="447"/>
      <c r="C67" s="466">
        <v>44091</v>
      </c>
      <c r="D67" s="466">
        <v>44098</v>
      </c>
      <c r="E67" s="466">
        <v>44119</v>
      </c>
      <c r="F67" s="466">
        <v>44154</v>
      </c>
      <c r="G67" s="447">
        <v>70</v>
      </c>
      <c r="H67" s="448">
        <v>18381</v>
      </c>
      <c r="I67" s="447" t="s">
        <v>748</v>
      </c>
      <c r="J67" s="485" t="s">
        <v>42</v>
      </c>
      <c r="K67" s="455" t="s">
        <v>851</v>
      </c>
      <c r="L67" s="455" t="s">
        <v>890</v>
      </c>
      <c r="M67" s="455"/>
      <c r="N67" s="455"/>
      <c r="O67" s="464" t="s">
        <v>751</v>
      </c>
      <c r="P67" s="464" t="s">
        <v>751</v>
      </c>
      <c r="Q67" s="464" t="s">
        <v>751</v>
      </c>
      <c r="R67" s="464">
        <v>166.55</v>
      </c>
      <c r="S67" s="464">
        <v>90.1</v>
      </c>
      <c r="T67" s="471">
        <v>32.481458125461103</v>
      </c>
      <c r="U67" s="464" t="s">
        <v>942</v>
      </c>
      <c r="V67" s="464" t="s">
        <v>750</v>
      </c>
      <c r="W67" s="465"/>
      <c r="X67" s="466"/>
      <c r="Y67" s="466"/>
      <c r="AA67" s="466"/>
      <c r="AC67" s="466"/>
      <c r="AE67" s="464" t="s">
        <v>750</v>
      </c>
      <c r="AF67" s="466"/>
      <c r="AH67" s="472" t="s">
        <v>989</v>
      </c>
      <c r="AI67" s="472" t="s">
        <v>750</v>
      </c>
      <c r="AJ67" s="472" t="s">
        <v>750</v>
      </c>
      <c r="AK67" s="472" t="s">
        <v>750</v>
      </c>
      <c r="AL67" s="477"/>
      <c r="AM67" s="472"/>
      <c r="AN67" s="472" t="s">
        <v>750</v>
      </c>
      <c r="AO67" s="472" t="s">
        <v>750</v>
      </c>
      <c r="AP67" s="472" t="s">
        <v>750</v>
      </c>
      <c r="AQ67" s="472"/>
      <c r="AR67" s="474"/>
      <c r="AS67" s="472"/>
      <c r="AT67" s="472"/>
      <c r="AU67" s="491" t="s">
        <v>750</v>
      </c>
      <c r="AV67" s="492"/>
      <c r="AW67" s="491" t="s">
        <v>751</v>
      </c>
      <c r="AX67" s="492" t="s">
        <v>784</v>
      </c>
    </row>
    <row r="68" spans="1:50" s="464" customFormat="1">
      <c r="A68" s="446" t="s">
        <v>536</v>
      </c>
      <c r="B68" s="447"/>
      <c r="C68" s="466">
        <v>44098</v>
      </c>
      <c r="D68" s="466">
        <v>44105</v>
      </c>
      <c r="E68" s="466">
        <v>44126</v>
      </c>
      <c r="F68" s="466">
        <v>44154</v>
      </c>
      <c r="G68" s="447">
        <v>71</v>
      </c>
      <c r="H68" s="448">
        <v>17960</v>
      </c>
      <c r="I68" s="447" t="s">
        <v>748</v>
      </c>
      <c r="J68" s="485" t="s">
        <v>42</v>
      </c>
      <c r="K68" s="455"/>
      <c r="L68" s="455"/>
      <c r="M68" s="455"/>
      <c r="N68" s="455"/>
      <c r="O68" s="464" t="s">
        <v>751</v>
      </c>
      <c r="P68" s="464" t="s">
        <v>751</v>
      </c>
      <c r="Q68" s="464" t="s">
        <v>751</v>
      </c>
      <c r="R68" s="464">
        <v>174.7</v>
      </c>
      <c r="S68" s="464">
        <v>67.599999999999994</v>
      </c>
      <c r="T68" s="471">
        <v>22.149344906912098</v>
      </c>
      <c r="U68" s="464" t="s">
        <v>941</v>
      </c>
      <c r="V68" s="464" t="s">
        <v>750</v>
      </c>
      <c r="W68" s="465"/>
      <c r="X68" s="466"/>
      <c r="Y68" s="466"/>
      <c r="AA68" s="466"/>
      <c r="AC68" s="466"/>
      <c r="AE68" s="464" t="s">
        <v>750</v>
      </c>
      <c r="AF68" s="466"/>
      <c r="AH68" s="472" t="s">
        <v>750</v>
      </c>
      <c r="AI68" s="472" t="s">
        <v>750</v>
      </c>
      <c r="AJ68" s="472" t="s">
        <v>750</v>
      </c>
      <c r="AK68" s="472" t="s">
        <v>750</v>
      </c>
      <c r="AL68" s="477"/>
      <c r="AM68" s="472"/>
      <c r="AN68" s="472" t="s">
        <v>750</v>
      </c>
      <c r="AO68" s="472" t="s">
        <v>750</v>
      </c>
      <c r="AP68" s="472" t="s">
        <v>750</v>
      </c>
      <c r="AQ68" s="472"/>
      <c r="AR68" s="474"/>
      <c r="AS68" s="472"/>
      <c r="AT68" s="472"/>
      <c r="AU68" s="491" t="s">
        <v>750</v>
      </c>
      <c r="AV68" s="492"/>
      <c r="AW68" s="491" t="s">
        <v>750</v>
      </c>
      <c r="AX68" s="492"/>
    </row>
    <row r="69" spans="1:50" s="464" customFormat="1" ht="20.399999999999999">
      <c r="A69" s="446" t="s">
        <v>537</v>
      </c>
      <c r="B69" s="447"/>
      <c r="C69" s="466">
        <v>44112</v>
      </c>
      <c r="D69" s="466">
        <v>44119</v>
      </c>
      <c r="E69" s="466">
        <v>44140</v>
      </c>
      <c r="F69" s="466"/>
      <c r="G69" s="447">
        <v>61</v>
      </c>
      <c r="H69" s="448">
        <v>21674</v>
      </c>
      <c r="I69" s="447" t="s">
        <v>749</v>
      </c>
      <c r="J69" s="485" t="s">
        <v>42</v>
      </c>
      <c r="K69" s="455" t="s">
        <v>852</v>
      </c>
      <c r="L69" s="455" t="s">
        <v>447</v>
      </c>
      <c r="M69" s="455" t="s">
        <v>866</v>
      </c>
      <c r="N69" s="455" t="s">
        <v>452</v>
      </c>
      <c r="O69" s="464" t="s">
        <v>751</v>
      </c>
      <c r="P69" s="464" t="s">
        <v>751</v>
      </c>
      <c r="Q69" s="464" t="s">
        <v>751</v>
      </c>
      <c r="R69" s="464">
        <v>178.35</v>
      </c>
      <c r="S69" s="464">
        <v>89</v>
      </c>
      <c r="T69" s="471">
        <v>27.979746750282001</v>
      </c>
      <c r="U69" s="464" t="s">
        <v>941</v>
      </c>
      <c r="V69" s="464" t="s">
        <v>751</v>
      </c>
      <c r="W69" s="465" t="s">
        <v>953</v>
      </c>
      <c r="X69" s="466">
        <v>43905</v>
      </c>
      <c r="Y69" s="466">
        <v>43909</v>
      </c>
      <c r="AA69" s="466"/>
      <c r="AC69" s="466"/>
      <c r="AE69" s="464" t="s">
        <v>751</v>
      </c>
      <c r="AF69" s="466">
        <v>43905</v>
      </c>
      <c r="AG69" s="464" t="s">
        <v>932</v>
      </c>
      <c r="AH69" s="472" t="s">
        <v>750</v>
      </c>
      <c r="AI69" s="472" t="s">
        <v>750</v>
      </c>
      <c r="AJ69" s="472" t="s">
        <v>750</v>
      </c>
      <c r="AK69" s="472" t="s">
        <v>750</v>
      </c>
      <c r="AL69" s="477"/>
      <c r="AM69" s="472"/>
      <c r="AN69" s="472" t="s">
        <v>750</v>
      </c>
      <c r="AO69" s="472" t="s">
        <v>750</v>
      </c>
      <c r="AP69" s="472" t="s">
        <v>750</v>
      </c>
      <c r="AQ69" s="472"/>
      <c r="AR69" s="474"/>
      <c r="AS69" s="472"/>
      <c r="AT69" s="472"/>
      <c r="AU69" s="491" t="s">
        <v>750</v>
      </c>
      <c r="AV69" s="492"/>
      <c r="AW69" s="491" t="s">
        <v>751</v>
      </c>
      <c r="AX69" s="492" t="s">
        <v>785</v>
      </c>
    </row>
    <row r="70" spans="1:50" s="464" customFormat="1">
      <c r="A70" s="446" t="s">
        <v>538</v>
      </c>
      <c r="B70" s="447"/>
      <c r="C70" s="466">
        <v>44095</v>
      </c>
      <c r="D70" s="466">
        <v>44102</v>
      </c>
      <c r="E70" s="466">
        <v>44123</v>
      </c>
      <c r="F70" s="466"/>
      <c r="G70" s="447">
        <v>32</v>
      </c>
      <c r="H70" s="448">
        <v>32367</v>
      </c>
      <c r="I70" s="447" t="s">
        <v>749</v>
      </c>
      <c r="J70" s="485" t="s">
        <v>42</v>
      </c>
      <c r="K70" s="455" t="s">
        <v>853</v>
      </c>
      <c r="L70" s="455"/>
      <c r="M70" s="455"/>
      <c r="N70" s="455"/>
      <c r="O70" s="464" t="s">
        <v>751</v>
      </c>
      <c r="P70" s="464" t="s">
        <v>751</v>
      </c>
      <c r="Q70" s="464" t="s">
        <v>751</v>
      </c>
      <c r="R70" s="464">
        <v>182.72</v>
      </c>
      <c r="S70" s="464">
        <v>95</v>
      </c>
      <c r="T70" s="471">
        <v>28.454531025239099</v>
      </c>
      <c r="U70" s="464" t="s">
        <v>941</v>
      </c>
      <c r="V70" s="464" t="s">
        <v>750</v>
      </c>
      <c r="W70" s="465"/>
      <c r="X70" s="466"/>
      <c r="Y70" s="466"/>
      <c r="Z70" s="464" t="s">
        <v>926</v>
      </c>
      <c r="AA70" s="466">
        <v>44082</v>
      </c>
      <c r="AB70" s="464" t="s">
        <v>932</v>
      </c>
      <c r="AC70" s="466"/>
      <c r="AE70" s="464" t="s">
        <v>750</v>
      </c>
      <c r="AF70" s="466"/>
      <c r="AH70" s="472" t="s">
        <v>750</v>
      </c>
      <c r="AI70" s="472" t="s">
        <v>750</v>
      </c>
      <c r="AJ70" s="472" t="s">
        <v>750</v>
      </c>
      <c r="AK70" s="472" t="s">
        <v>750</v>
      </c>
      <c r="AL70" s="477"/>
      <c r="AM70" s="472"/>
      <c r="AN70" s="472" t="s">
        <v>750</v>
      </c>
      <c r="AO70" s="472" t="s">
        <v>750</v>
      </c>
      <c r="AP70" s="472" t="s">
        <v>750</v>
      </c>
      <c r="AQ70" s="472"/>
      <c r="AR70" s="474"/>
      <c r="AS70" s="472"/>
      <c r="AT70" s="472"/>
      <c r="AU70" s="491" t="s">
        <v>750</v>
      </c>
      <c r="AV70" s="492"/>
      <c r="AW70" s="491" t="s">
        <v>751</v>
      </c>
      <c r="AX70" s="492" t="s">
        <v>786</v>
      </c>
    </row>
    <row r="71" spans="1:50" s="464" customFormat="1">
      <c r="A71" s="449" t="s">
        <v>539</v>
      </c>
      <c r="B71" s="447"/>
      <c r="C71" s="466">
        <v>44096</v>
      </c>
      <c r="D71" s="466">
        <v>44103</v>
      </c>
      <c r="E71" s="466">
        <v>44124</v>
      </c>
      <c r="F71" s="466"/>
      <c r="G71" s="447">
        <v>67</v>
      </c>
      <c r="H71" s="448">
        <v>19270</v>
      </c>
      <c r="I71" s="447" t="s">
        <v>749</v>
      </c>
      <c r="J71" s="485" t="s">
        <v>1029</v>
      </c>
      <c r="K71" s="455" t="s">
        <v>452</v>
      </c>
      <c r="L71" s="455"/>
      <c r="M71" s="455"/>
      <c r="N71" s="455"/>
      <c r="O71" s="464" t="s">
        <v>751</v>
      </c>
      <c r="P71" s="464" t="s">
        <v>751</v>
      </c>
      <c r="Q71" s="464" t="s">
        <v>751</v>
      </c>
      <c r="R71" s="464">
        <v>184.7</v>
      </c>
      <c r="S71" s="464">
        <v>114.1</v>
      </c>
      <c r="T71" s="471">
        <v>33.446590543672698</v>
      </c>
      <c r="U71" s="464" t="s">
        <v>942</v>
      </c>
      <c r="V71" s="464" t="s">
        <v>750</v>
      </c>
      <c r="W71" s="465"/>
      <c r="X71" s="466"/>
      <c r="Y71" s="466"/>
      <c r="AA71" s="466"/>
      <c r="AC71" s="466"/>
      <c r="AE71" s="464" t="s">
        <v>751</v>
      </c>
      <c r="AF71" s="466">
        <v>43862</v>
      </c>
      <c r="AG71" s="464" t="s">
        <v>932</v>
      </c>
      <c r="AH71" s="472" t="s">
        <v>750</v>
      </c>
      <c r="AI71" s="472" t="s">
        <v>750</v>
      </c>
      <c r="AJ71" s="472" t="s">
        <v>750</v>
      </c>
      <c r="AK71" s="472" t="s">
        <v>750</v>
      </c>
      <c r="AL71" s="477"/>
      <c r="AM71" s="472"/>
      <c r="AN71" s="472" t="s">
        <v>750</v>
      </c>
      <c r="AO71" s="472" t="s">
        <v>750</v>
      </c>
      <c r="AP71" s="472" t="s">
        <v>750</v>
      </c>
      <c r="AQ71" s="472"/>
      <c r="AR71" s="474"/>
      <c r="AS71" s="472"/>
      <c r="AT71" s="472"/>
      <c r="AU71" s="491" t="s">
        <v>750</v>
      </c>
      <c r="AV71" s="492"/>
      <c r="AW71" s="491" t="s">
        <v>750</v>
      </c>
      <c r="AX71" s="492"/>
    </row>
    <row r="72" spans="1:50" s="464" customFormat="1">
      <c r="A72" s="446" t="s">
        <v>540</v>
      </c>
      <c r="B72" s="447"/>
      <c r="C72" s="466">
        <v>44097</v>
      </c>
      <c r="D72" s="466">
        <v>44104</v>
      </c>
      <c r="E72" s="466">
        <v>44127</v>
      </c>
      <c r="F72" s="466">
        <v>44153</v>
      </c>
      <c r="G72" s="447">
        <v>65</v>
      </c>
      <c r="H72" s="448">
        <v>20206</v>
      </c>
      <c r="I72" s="447" t="s">
        <v>749</v>
      </c>
      <c r="J72" s="485" t="s">
        <v>10</v>
      </c>
      <c r="K72" s="455" t="s">
        <v>854</v>
      </c>
      <c r="L72" s="455" t="s">
        <v>846</v>
      </c>
      <c r="M72" s="455"/>
      <c r="N72" s="455"/>
      <c r="O72" s="464" t="s">
        <v>751</v>
      </c>
      <c r="P72" s="464" t="s">
        <v>751</v>
      </c>
      <c r="Q72" s="464" t="s">
        <v>751</v>
      </c>
      <c r="R72" s="464">
        <v>168.9</v>
      </c>
      <c r="S72" s="464">
        <v>67</v>
      </c>
      <c r="T72" s="471">
        <v>23.486348647484199</v>
      </c>
      <c r="U72" s="464" t="s">
        <v>942</v>
      </c>
      <c r="V72" s="464" t="s">
        <v>750</v>
      </c>
      <c r="W72" s="465"/>
      <c r="X72" s="466"/>
      <c r="Y72" s="466"/>
      <c r="AA72" s="466"/>
      <c r="AC72" s="466"/>
      <c r="AE72" s="464" t="s">
        <v>750</v>
      </c>
      <c r="AF72" s="466"/>
      <c r="AH72" s="472" t="s">
        <v>750</v>
      </c>
      <c r="AI72" s="472" t="s">
        <v>750</v>
      </c>
      <c r="AJ72" s="472" t="s">
        <v>750</v>
      </c>
      <c r="AK72" s="472" t="s">
        <v>750</v>
      </c>
      <c r="AL72" s="477"/>
      <c r="AM72" s="472"/>
      <c r="AN72" s="472" t="s">
        <v>750</v>
      </c>
      <c r="AO72" s="472" t="s">
        <v>750</v>
      </c>
      <c r="AP72" s="472" t="s">
        <v>750</v>
      </c>
      <c r="AQ72" s="472"/>
      <c r="AR72" s="474"/>
      <c r="AS72" s="472"/>
      <c r="AT72" s="472"/>
      <c r="AU72" s="491" t="s">
        <v>750</v>
      </c>
      <c r="AV72" s="492"/>
      <c r="AW72" s="491" t="s">
        <v>750</v>
      </c>
      <c r="AX72" s="492"/>
    </row>
    <row r="73" spans="1:50" s="464" customFormat="1">
      <c r="A73" s="446" t="s">
        <v>541</v>
      </c>
      <c r="B73" s="447"/>
      <c r="C73" s="463">
        <v>44119</v>
      </c>
      <c r="D73" s="466">
        <v>44126</v>
      </c>
      <c r="E73" s="466">
        <v>44147</v>
      </c>
      <c r="F73" s="466"/>
      <c r="G73" s="447">
        <v>31</v>
      </c>
      <c r="H73" s="448">
        <v>32463</v>
      </c>
      <c r="I73" s="447" t="s">
        <v>749</v>
      </c>
      <c r="J73" s="485" t="s">
        <v>42</v>
      </c>
      <c r="K73" s="455"/>
      <c r="L73" s="455"/>
      <c r="M73" s="455"/>
      <c r="N73" s="455"/>
      <c r="O73" s="464" t="s">
        <v>751</v>
      </c>
      <c r="P73" s="464" t="s">
        <v>751</v>
      </c>
      <c r="Q73" s="464" t="s">
        <v>751</v>
      </c>
      <c r="R73" s="464">
        <v>176.2</v>
      </c>
      <c r="S73" s="464">
        <v>94.6</v>
      </c>
      <c r="T73" s="471">
        <v>30.4704822839591</v>
      </c>
      <c r="U73" s="464" t="s">
        <v>941</v>
      </c>
      <c r="V73" s="464" t="s">
        <v>750</v>
      </c>
      <c r="W73" s="465"/>
      <c r="X73" s="466"/>
      <c r="Y73" s="466"/>
      <c r="Z73" s="464" t="s">
        <v>926</v>
      </c>
      <c r="AA73" s="466">
        <v>44018</v>
      </c>
      <c r="AB73" s="464" t="s">
        <v>932</v>
      </c>
      <c r="AC73" s="466"/>
      <c r="AE73" s="464" t="s">
        <v>750</v>
      </c>
      <c r="AF73" s="466"/>
      <c r="AH73" s="472" t="s">
        <v>750</v>
      </c>
      <c r="AI73" s="472" t="s">
        <v>750</v>
      </c>
      <c r="AJ73" s="472" t="s">
        <v>750</v>
      </c>
      <c r="AK73" s="472" t="s">
        <v>750</v>
      </c>
      <c r="AL73" s="477"/>
      <c r="AM73" s="472"/>
      <c r="AN73" s="472" t="s">
        <v>750</v>
      </c>
      <c r="AO73" s="472" t="s">
        <v>750</v>
      </c>
      <c r="AP73" s="472" t="s">
        <v>750</v>
      </c>
      <c r="AQ73" s="472"/>
      <c r="AR73" s="474"/>
      <c r="AS73" s="472"/>
      <c r="AT73" s="472"/>
      <c r="AU73" s="491" t="s">
        <v>750</v>
      </c>
      <c r="AV73" s="492"/>
      <c r="AW73" s="491" t="s">
        <v>750</v>
      </c>
      <c r="AX73" s="492"/>
    </row>
    <row r="74" spans="1:50" s="464" customFormat="1">
      <c r="A74" s="446" t="s">
        <v>542</v>
      </c>
      <c r="B74" s="480"/>
      <c r="C74" s="466">
        <v>44097</v>
      </c>
      <c r="D74" s="466">
        <v>44104</v>
      </c>
      <c r="E74" s="466">
        <v>44125</v>
      </c>
      <c r="F74" s="466"/>
      <c r="G74" s="480">
        <v>65</v>
      </c>
      <c r="H74" s="482">
        <v>20299</v>
      </c>
      <c r="I74" s="480" t="s">
        <v>748</v>
      </c>
      <c r="J74" s="486" t="s">
        <v>42</v>
      </c>
      <c r="K74" s="483"/>
      <c r="L74" s="483"/>
      <c r="M74" s="483"/>
      <c r="N74" s="483"/>
      <c r="O74" s="464" t="s">
        <v>751</v>
      </c>
      <c r="P74" s="464" t="s">
        <v>751</v>
      </c>
      <c r="Q74" s="464" t="s">
        <v>751</v>
      </c>
      <c r="R74" s="464">
        <v>168.6</v>
      </c>
      <c r="S74" s="464">
        <v>56.6</v>
      </c>
      <c r="T74" s="471">
        <v>19.911376783756801</v>
      </c>
      <c r="U74" s="464" t="s">
        <v>942</v>
      </c>
      <c r="V74" s="464" t="s">
        <v>750</v>
      </c>
      <c r="W74" s="465"/>
      <c r="X74" s="466"/>
      <c r="Y74" s="466"/>
      <c r="AA74" s="466"/>
      <c r="AC74" s="466"/>
      <c r="AE74" s="464" t="s">
        <v>750</v>
      </c>
      <c r="AF74" s="466"/>
      <c r="AH74" s="472" t="s">
        <v>750</v>
      </c>
      <c r="AI74" s="472" t="s">
        <v>750</v>
      </c>
      <c r="AJ74" s="472" t="s">
        <v>750</v>
      </c>
      <c r="AK74" s="472" t="s">
        <v>750</v>
      </c>
      <c r="AL74" s="477"/>
      <c r="AM74" s="472"/>
      <c r="AN74" s="472" t="s">
        <v>750</v>
      </c>
      <c r="AO74" s="472" t="s">
        <v>750</v>
      </c>
      <c r="AP74" s="472" t="s">
        <v>750</v>
      </c>
      <c r="AQ74" s="472"/>
      <c r="AR74" s="474"/>
      <c r="AS74" s="472"/>
      <c r="AT74" s="472"/>
      <c r="AU74" s="493" t="s">
        <v>750</v>
      </c>
      <c r="AV74" s="494"/>
      <c r="AW74" s="493" t="s">
        <v>750</v>
      </c>
      <c r="AX74" s="494"/>
    </row>
    <row r="75" spans="1:50" s="464" customFormat="1" ht="28.8">
      <c r="A75" s="446" t="s">
        <v>543</v>
      </c>
      <c r="B75" s="447"/>
      <c r="C75" s="466">
        <v>44097</v>
      </c>
      <c r="D75" s="466">
        <v>44103</v>
      </c>
      <c r="E75" s="466">
        <v>44124</v>
      </c>
      <c r="F75" s="466"/>
      <c r="G75" s="447">
        <v>36</v>
      </c>
      <c r="H75" s="448">
        <v>30791</v>
      </c>
      <c r="I75" s="447" t="s">
        <v>749</v>
      </c>
      <c r="J75" s="485" t="s">
        <v>42</v>
      </c>
      <c r="K75" s="455"/>
      <c r="L75" s="455"/>
      <c r="M75" s="455"/>
      <c r="N75" s="455"/>
      <c r="O75" s="464" t="s">
        <v>751</v>
      </c>
      <c r="P75" s="464" t="s">
        <v>751</v>
      </c>
      <c r="Q75" s="464" t="s">
        <v>751</v>
      </c>
      <c r="R75" s="464">
        <v>173.14999999999901</v>
      </c>
      <c r="S75" s="464">
        <v>73.7</v>
      </c>
      <c r="T75" s="471">
        <v>24.582298960280401</v>
      </c>
      <c r="U75" s="464" t="s">
        <v>941</v>
      </c>
      <c r="V75" s="464" t="s">
        <v>750</v>
      </c>
      <c r="W75" s="465"/>
      <c r="X75" s="466"/>
      <c r="Y75" s="466"/>
      <c r="AA75" s="466"/>
      <c r="AC75" s="466"/>
      <c r="AE75" s="464" t="s">
        <v>750</v>
      </c>
      <c r="AF75" s="466"/>
      <c r="AH75" s="472" t="s">
        <v>750</v>
      </c>
      <c r="AI75" s="472" t="s">
        <v>750</v>
      </c>
      <c r="AJ75" s="472" t="s">
        <v>750</v>
      </c>
      <c r="AK75" s="472" t="s">
        <v>750</v>
      </c>
      <c r="AL75" s="477"/>
      <c r="AM75" s="472"/>
      <c r="AN75" s="472" t="s">
        <v>750</v>
      </c>
      <c r="AO75" s="472" t="s">
        <v>750</v>
      </c>
      <c r="AP75" s="472" t="s">
        <v>750</v>
      </c>
      <c r="AQ75" s="472"/>
      <c r="AR75" s="474"/>
      <c r="AS75" s="472"/>
      <c r="AT75" s="472"/>
      <c r="AU75" s="491" t="s">
        <v>751</v>
      </c>
      <c r="AV75" s="492" t="s">
        <v>757</v>
      </c>
      <c r="AW75" s="491"/>
      <c r="AX75" s="492"/>
    </row>
    <row r="76" spans="1:50" s="464" customFormat="1">
      <c r="A76" s="446" t="s">
        <v>544</v>
      </c>
      <c r="B76" s="447"/>
      <c r="C76" s="463">
        <v>44116</v>
      </c>
      <c r="D76" s="466">
        <v>44123</v>
      </c>
      <c r="E76" s="466">
        <v>44148</v>
      </c>
      <c r="F76" s="466"/>
      <c r="G76" s="447">
        <v>61</v>
      </c>
      <c r="H76" s="448">
        <v>21671</v>
      </c>
      <c r="I76" s="447" t="s">
        <v>749</v>
      </c>
      <c r="J76" s="485" t="s">
        <v>42</v>
      </c>
      <c r="K76" s="455" t="s">
        <v>447</v>
      </c>
      <c r="L76" s="455" t="s">
        <v>461</v>
      </c>
      <c r="M76" s="455"/>
      <c r="N76" s="455"/>
      <c r="O76" s="464" t="s">
        <v>751</v>
      </c>
      <c r="P76" s="464" t="s">
        <v>751</v>
      </c>
      <c r="Q76" s="464" t="s">
        <v>751</v>
      </c>
      <c r="R76" s="464">
        <v>186.14999999999901</v>
      </c>
      <c r="S76" s="464">
        <v>107.2</v>
      </c>
      <c r="T76" s="471">
        <v>30.9363237676748</v>
      </c>
      <c r="U76" s="464" t="s">
        <v>941</v>
      </c>
      <c r="V76" s="464" t="s">
        <v>750</v>
      </c>
      <c r="W76" s="465"/>
      <c r="X76" s="466"/>
      <c r="Y76" s="466"/>
      <c r="AA76" s="466"/>
      <c r="AC76" s="466"/>
      <c r="AE76" s="464" t="s">
        <v>750</v>
      </c>
      <c r="AF76" s="466"/>
      <c r="AH76" s="472"/>
      <c r="AI76" s="472" t="s">
        <v>750</v>
      </c>
      <c r="AJ76" s="472" t="s">
        <v>750</v>
      </c>
      <c r="AK76" s="472" t="s">
        <v>750</v>
      </c>
      <c r="AL76" s="477"/>
      <c r="AM76" s="472"/>
      <c r="AN76" s="472" t="s">
        <v>750</v>
      </c>
      <c r="AO76" s="472" t="s">
        <v>750</v>
      </c>
      <c r="AP76" s="472" t="s">
        <v>750</v>
      </c>
      <c r="AQ76" s="472"/>
      <c r="AR76" s="474"/>
      <c r="AS76" s="472"/>
      <c r="AT76" s="472"/>
      <c r="AU76" s="491" t="s">
        <v>750</v>
      </c>
      <c r="AV76" s="492"/>
      <c r="AW76" s="491" t="s">
        <v>750</v>
      </c>
      <c r="AX76" s="492"/>
    </row>
    <row r="77" spans="1:50" s="464" customFormat="1">
      <c r="A77" s="446" t="s">
        <v>545</v>
      </c>
      <c r="B77" s="447"/>
      <c r="C77" s="463">
        <v>44123</v>
      </c>
      <c r="D77" s="466">
        <v>44130</v>
      </c>
      <c r="E77" s="466">
        <v>44151</v>
      </c>
      <c r="F77" s="466"/>
      <c r="G77" s="447">
        <v>79</v>
      </c>
      <c r="H77" s="448">
        <v>15035</v>
      </c>
      <c r="I77" s="447" t="s">
        <v>748</v>
      </c>
      <c r="J77" s="485" t="s">
        <v>42</v>
      </c>
      <c r="K77" s="455" t="s">
        <v>445</v>
      </c>
      <c r="L77" s="455" t="s">
        <v>455</v>
      </c>
      <c r="M77" s="455" t="s">
        <v>911</v>
      </c>
      <c r="N77" s="455"/>
      <c r="O77" s="464" t="s">
        <v>751</v>
      </c>
      <c r="P77" s="464" t="s">
        <v>751</v>
      </c>
      <c r="Q77" s="464" t="s">
        <v>751</v>
      </c>
      <c r="R77" s="464">
        <v>158.5</v>
      </c>
      <c r="S77" s="464">
        <v>60.1</v>
      </c>
      <c r="T77" s="471">
        <v>23.923016449561601</v>
      </c>
      <c r="U77" s="464" t="s">
        <v>942</v>
      </c>
      <c r="V77" s="464" t="s">
        <v>750</v>
      </c>
      <c r="W77" s="465"/>
      <c r="X77" s="466"/>
      <c r="Y77" s="466"/>
      <c r="AA77" s="466"/>
      <c r="AC77" s="466"/>
      <c r="AE77" s="464" t="s">
        <v>750</v>
      </c>
      <c r="AF77" s="466"/>
      <c r="AH77" s="472" t="s">
        <v>750</v>
      </c>
      <c r="AI77" s="472" t="s">
        <v>750</v>
      </c>
      <c r="AJ77" s="472" t="s">
        <v>750</v>
      </c>
      <c r="AK77" s="472" t="s">
        <v>750</v>
      </c>
      <c r="AL77" s="477"/>
      <c r="AM77" s="472"/>
      <c r="AN77" s="472" t="s">
        <v>750</v>
      </c>
      <c r="AO77" s="472" t="s">
        <v>750</v>
      </c>
      <c r="AP77" s="472" t="s">
        <v>750</v>
      </c>
      <c r="AQ77" s="472"/>
      <c r="AR77" s="474"/>
      <c r="AS77" s="472"/>
      <c r="AT77" s="472"/>
      <c r="AU77" s="491" t="s">
        <v>750</v>
      </c>
      <c r="AV77" s="492"/>
      <c r="AW77" s="491" t="s">
        <v>751</v>
      </c>
      <c r="AX77" s="492" t="s">
        <v>787</v>
      </c>
    </row>
    <row r="78" spans="1:50" s="464" customFormat="1">
      <c r="A78" s="446" t="s">
        <v>546</v>
      </c>
      <c r="B78" s="447"/>
      <c r="C78" s="466">
        <v>44105</v>
      </c>
      <c r="D78" s="466">
        <v>44112</v>
      </c>
      <c r="E78" s="466">
        <v>44133</v>
      </c>
      <c r="F78" s="466"/>
      <c r="G78" s="447">
        <v>26</v>
      </c>
      <c r="H78" s="448">
        <v>34560</v>
      </c>
      <c r="I78" s="447" t="s">
        <v>749</v>
      </c>
      <c r="J78" s="485" t="s">
        <v>42</v>
      </c>
      <c r="K78" s="455"/>
      <c r="L78" s="455"/>
      <c r="M78" s="455"/>
      <c r="N78" s="455"/>
      <c r="O78" s="464" t="s">
        <v>751</v>
      </c>
      <c r="P78" s="464" t="s">
        <v>751</v>
      </c>
      <c r="Q78" s="464" t="s">
        <v>751</v>
      </c>
      <c r="R78" s="464">
        <v>169.85</v>
      </c>
      <c r="S78" s="464">
        <v>94</v>
      </c>
      <c r="T78" s="471">
        <v>32.583426353527202</v>
      </c>
      <c r="U78" s="464" t="s">
        <v>941</v>
      </c>
      <c r="V78" s="464" t="s">
        <v>750</v>
      </c>
      <c r="W78" s="465"/>
      <c r="X78" s="466"/>
      <c r="Y78" s="466"/>
      <c r="Z78" s="464" t="s">
        <v>926</v>
      </c>
      <c r="AA78" s="466">
        <v>44039</v>
      </c>
      <c r="AB78" s="464" t="s">
        <v>932</v>
      </c>
      <c r="AC78" s="466"/>
      <c r="AE78" s="464" t="s">
        <v>750</v>
      </c>
      <c r="AF78" s="466"/>
      <c r="AH78" s="472" t="s">
        <v>750</v>
      </c>
      <c r="AI78" s="472" t="s">
        <v>750</v>
      </c>
      <c r="AJ78" s="472" t="s">
        <v>750</v>
      </c>
      <c r="AK78" s="472" t="s">
        <v>750</v>
      </c>
      <c r="AL78" s="477"/>
      <c r="AM78" s="472"/>
      <c r="AN78" s="472" t="s">
        <v>750</v>
      </c>
      <c r="AO78" s="472" t="s">
        <v>750</v>
      </c>
      <c r="AP78" s="472" t="s">
        <v>750</v>
      </c>
      <c r="AQ78" s="472" t="s">
        <v>926</v>
      </c>
      <c r="AR78" s="474">
        <v>44119</v>
      </c>
      <c r="AS78" s="472" t="s">
        <v>932</v>
      </c>
      <c r="AT78" s="472"/>
      <c r="AU78" s="491" t="s">
        <v>750</v>
      </c>
      <c r="AV78" s="492"/>
      <c r="AW78" s="491" t="s">
        <v>750</v>
      </c>
      <c r="AX78" s="492"/>
    </row>
    <row r="79" spans="1:50" s="464" customFormat="1" ht="36">
      <c r="A79" s="446" t="s">
        <v>547</v>
      </c>
      <c r="B79" s="447"/>
      <c r="C79" s="466">
        <v>44173</v>
      </c>
      <c r="D79" s="466">
        <v>44179</v>
      </c>
      <c r="E79" s="466">
        <v>44201</v>
      </c>
      <c r="F79" s="466"/>
      <c r="G79" s="447">
        <v>35</v>
      </c>
      <c r="H79" s="448">
        <v>31305</v>
      </c>
      <c r="I79" s="447" t="s">
        <v>749</v>
      </c>
      <c r="J79" s="485" t="s">
        <v>42</v>
      </c>
      <c r="K79" s="455"/>
      <c r="L79" s="455"/>
      <c r="M79" s="455"/>
      <c r="N79" s="455"/>
      <c r="O79" s="464" t="s">
        <v>751</v>
      </c>
      <c r="P79" s="464" t="s">
        <v>751</v>
      </c>
      <c r="Q79" s="464" t="s">
        <v>751</v>
      </c>
      <c r="R79" s="464">
        <v>167.3</v>
      </c>
      <c r="S79" s="464">
        <v>91.5</v>
      </c>
      <c r="T79" s="471">
        <v>32.691075765051501</v>
      </c>
      <c r="U79" s="464" t="s">
        <v>941</v>
      </c>
      <c r="V79" s="464" t="s">
        <v>750</v>
      </c>
      <c r="W79" s="465"/>
      <c r="X79" s="466"/>
      <c r="Y79" s="466"/>
      <c r="AA79" s="466"/>
      <c r="AC79" s="466"/>
      <c r="AE79" s="464" t="s">
        <v>750</v>
      </c>
      <c r="AF79" s="466"/>
      <c r="AH79" s="472" t="s">
        <v>750</v>
      </c>
      <c r="AI79" s="472" t="s">
        <v>750</v>
      </c>
      <c r="AJ79" s="472" t="s">
        <v>997</v>
      </c>
      <c r="AK79" s="472" t="s">
        <v>750</v>
      </c>
      <c r="AL79" s="477"/>
      <c r="AM79" s="472"/>
      <c r="AN79" s="472" t="s">
        <v>1004</v>
      </c>
      <c r="AO79" s="472" t="s">
        <v>750</v>
      </c>
      <c r="AP79" s="472" t="s">
        <v>1015</v>
      </c>
      <c r="AQ79" s="472" t="s">
        <v>926</v>
      </c>
      <c r="AR79" s="474">
        <v>44189</v>
      </c>
      <c r="AS79" s="472" t="s">
        <v>932</v>
      </c>
      <c r="AT79" s="472"/>
      <c r="AU79" s="491" t="s">
        <v>750</v>
      </c>
      <c r="AV79" s="492"/>
      <c r="AW79" s="491" t="s">
        <v>751</v>
      </c>
      <c r="AX79" s="492" t="s">
        <v>788</v>
      </c>
    </row>
    <row r="80" spans="1:50" s="464" customFormat="1">
      <c r="A80" s="446" t="s">
        <v>548</v>
      </c>
      <c r="B80" s="447"/>
      <c r="C80" s="466">
        <v>44110</v>
      </c>
      <c r="D80" s="466">
        <v>44117</v>
      </c>
      <c r="E80" s="466">
        <v>44138</v>
      </c>
      <c r="F80" s="466"/>
      <c r="G80" s="447">
        <v>62</v>
      </c>
      <c r="H80" s="448">
        <v>21188</v>
      </c>
      <c r="I80" s="447" t="s">
        <v>748</v>
      </c>
      <c r="J80" s="485" t="s">
        <v>42</v>
      </c>
      <c r="K80" s="455" t="s">
        <v>846</v>
      </c>
      <c r="L80" s="455"/>
      <c r="M80" s="455"/>
      <c r="N80" s="455"/>
      <c r="O80" s="464" t="s">
        <v>751</v>
      </c>
      <c r="P80" s="464" t="s">
        <v>751</v>
      </c>
      <c r="Q80" s="464" t="s">
        <v>751</v>
      </c>
      <c r="R80" s="464">
        <v>159.55000000000001</v>
      </c>
      <c r="S80" s="464">
        <v>59</v>
      </c>
      <c r="T80" s="471">
        <v>23.1770626431809</v>
      </c>
      <c r="U80" s="464" t="s">
        <v>941</v>
      </c>
      <c r="V80" s="464" t="s">
        <v>750</v>
      </c>
      <c r="W80" s="465"/>
      <c r="X80" s="466"/>
      <c r="Y80" s="466"/>
      <c r="AA80" s="466"/>
      <c r="AC80" s="466"/>
      <c r="AE80" s="464" t="s">
        <v>750</v>
      </c>
      <c r="AF80" s="466"/>
      <c r="AH80" s="472" t="s">
        <v>750</v>
      </c>
      <c r="AI80" s="472" t="s">
        <v>750</v>
      </c>
      <c r="AJ80" s="472" t="s">
        <v>750</v>
      </c>
      <c r="AK80" s="472" t="s">
        <v>750</v>
      </c>
      <c r="AL80" s="477"/>
      <c r="AM80" s="472"/>
      <c r="AN80" s="472" t="s">
        <v>750</v>
      </c>
      <c r="AO80" s="472" t="s">
        <v>750</v>
      </c>
      <c r="AP80" s="472" t="s">
        <v>750</v>
      </c>
      <c r="AQ80" s="472"/>
      <c r="AR80" s="474"/>
      <c r="AS80" s="472"/>
      <c r="AT80" s="472"/>
      <c r="AU80" s="491" t="s">
        <v>750</v>
      </c>
      <c r="AV80" s="492"/>
      <c r="AW80" s="491" t="s">
        <v>750</v>
      </c>
      <c r="AX80" s="492"/>
    </row>
    <row r="81" spans="1:50" s="464" customFormat="1">
      <c r="A81" s="446" t="s">
        <v>549</v>
      </c>
      <c r="B81" s="480" t="s">
        <v>12</v>
      </c>
      <c r="C81" s="466">
        <v>44110</v>
      </c>
      <c r="D81" s="466">
        <v>44117</v>
      </c>
      <c r="E81" s="466">
        <v>44138</v>
      </c>
      <c r="F81" s="466"/>
      <c r="G81" s="480">
        <v>39</v>
      </c>
      <c r="H81" s="482">
        <v>29668</v>
      </c>
      <c r="I81" s="480" t="s">
        <v>748</v>
      </c>
      <c r="J81" s="486" t="s">
        <v>42</v>
      </c>
      <c r="K81" s="483"/>
      <c r="L81" s="483"/>
      <c r="M81" s="483"/>
      <c r="N81" s="483"/>
      <c r="O81" s="464" t="s">
        <v>751</v>
      </c>
      <c r="P81" s="464" t="s">
        <v>751</v>
      </c>
      <c r="Q81" s="464" t="s">
        <v>751</v>
      </c>
      <c r="R81" s="464">
        <v>160.5</v>
      </c>
      <c r="S81" s="464">
        <v>66.3</v>
      </c>
      <c r="T81" s="471">
        <v>25.7373278597839</v>
      </c>
      <c r="U81" s="464" t="s">
        <v>941</v>
      </c>
      <c r="V81" s="464" t="s">
        <v>750</v>
      </c>
      <c r="W81" s="465"/>
      <c r="X81" s="466"/>
      <c r="Y81" s="466"/>
      <c r="Z81" s="464" t="s">
        <v>926</v>
      </c>
      <c r="AA81" s="466">
        <v>44048</v>
      </c>
      <c r="AB81" s="464" t="s">
        <v>932</v>
      </c>
      <c r="AC81" s="466"/>
      <c r="AE81" s="464" t="s">
        <v>750</v>
      </c>
      <c r="AF81" s="466"/>
      <c r="AH81" s="472" t="s">
        <v>750</v>
      </c>
      <c r="AI81" s="472" t="s">
        <v>750</v>
      </c>
      <c r="AJ81" s="472" t="s">
        <v>750</v>
      </c>
      <c r="AK81" s="472" t="s">
        <v>750</v>
      </c>
      <c r="AL81" s="477"/>
      <c r="AM81" s="472"/>
      <c r="AN81" s="472" t="s">
        <v>750</v>
      </c>
      <c r="AO81" s="472" t="s">
        <v>750</v>
      </c>
      <c r="AP81" s="472" t="s">
        <v>750</v>
      </c>
      <c r="AQ81" s="472"/>
      <c r="AR81" s="474"/>
      <c r="AS81" s="472"/>
      <c r="AT81" s="472"/>
      <c r="AU81" s="493" t="s">
        <v>750</v>
      </c>
      <c r="AV81" s="494"/>
      <c r="AW81" s="493" t="s">
        <v>751</v>
      </c>
      <c r="AX81" s="494" t="s">
        <v>789</v>
      </c>
    </row>
    <row r="82" spans="1:50" s="464" customFormat="1">
      <c r="A82" s="446" t="s">
        <v>550</v>
      </c>
      <c r="B82" s="447"/>
      <c r="C82" s="466">
        <v>44144</v>
      </c>
      <c r="D82" s="466">
        <v>44151</v>
      </c>
      <c r="E82" s="466">
        <v>44176</v>
      </c>
      <c r="F82" s="466"/>
      <c r="G82" s="447">
        <v>54</v>
      </c>
      <c r="H82" s="448">
        <v>24173</v>
      </c>
      <c r="I82" s="447" t="s">
        <v>748</v>
      </c>
      <c r="J82" s="485" t="s">
        <v>1029</v>
      </c>
      <c r="K82" s="455"/>
      <c r="L82" s="455"/>
      <c r="M82" s="455"/>
      <c r="N82" s="455"/>
      <c r="O82" s="464" t="s">
        <v>751</v>
      </c>
      <c r="P82" s="464" t="s">
        <v>751</v>
      </c>
      <c r="Q82" s="464" t="s">
        <v>751</v>
      </c>
      <c r="R82" s="464">
        <v>164.5</v>
      </c>
      <c r="S82" s="464">
        <v>85.85</v>
      </c>
      <c r="T82" s="471">
        <v>31.7255014273704</v>
      </c>
      <c r="U82" s="464" t="s">
        <v>941</v>
      </c>
      <c r="V82" s="464" t="s">
        <v>750</v>
      </c>
      <c r="W82" s="465"/>
      <c r="X82" s="466"/>
      <c r="Y82" s="466"/>
      <c r="Z82" s="464" t="s">
        <v>926</v>
      </c>
      <c r="AA82" s="466">
        <v>44018</v>
      </c>
      <c r="AB82" s="464" t="s">
        <v>932</v>
      </c>
      <c r="AC82" s="466"/>
      <c r="AE82" s="464" t="s">
        <v>750</v>
      </c>
      <c r="AF82" s="466"/>
      <c r="AH82" s="472" t="s">
        <v>750</v>
      </c>
      <c r="AI82" s="472" t="s">
        <v>750</v>
      </c>
      <c r="AJ82" s="472" t="s">
        <v>750</v>
      </c>
      <c r="AK82" s="472" t="s">
        <v>750</v>
      </c>
      <c r="AL82" s="477"/>
      <c r="AM82" s="472"/>
      <c r="AN82" s="472" t="s">
        <v>750</v>
      </c>
      <c r="AO82" s="472" t="s">
        <v>750</v>
      </c>
      <c r="AP82" s="472" t="s">
        <v>750</v>
      </c>
      <c r="AQ82" s="472"/>
      <c r="AR82" s="474"/>
      <c r="AS82" s="472"/>
      <c r="AT82" s="472"/>
      <c r="AU82" s="491" t="s">
        <v>750</v>
      </c>
      <c r="AV82" s="492"/>
      <c r="AW82" s="491" t="s">
        <v>750</v>
      </c>
      <c r="AX82" s="492"/>
    </row>
    <row r="83" spans="1:50" s="464" customFormat="1" ht="20.399999999999999">
      <c r="A83" s="446" t="s">
        <v>551</v>
      </c>
      <c r="B83" s="447"/>
      <c r="C83" s="466">
        <v>44099</v>
      </c>
      <c r="D83" s="466">
        <v>44106</v>
      </c>
      <c r="E83" s="466">
        <v>44126</v>
      </c>
      <c r="F83" s="466">
        <v>44154</v>
      </c>
      <c r="G83" s="447">
        <v>29</v>
      </c>
      <c r="H83" s="448">
        <v>33453</v>
      </c>
      <c r="I83" s="447" t="s">
        <v>749</v>
      </c>
      <c r="J83" s="485" t="s">
        <v>42</v>
      </c>
      <c r="K83" s="455" t="s">
        <v>468</v>
      </c>
      <c r="L83" s="455"/>
      <c r="M83" s="455"/>
      <c r="N83" s="455"/>
      <c r="O83" s="464" t="s">
        <v>751</v>
      </c>
      <c r="P83" s="464" t="s">
        <v>751</v>
      </c>
      <c r="Q83" s="464" t="s">
        <v>751</v>
      </c>
      <c r="R83" s="464">
        <v>182.75</v>
      </c>
      <c r="S83" s="464">
        <v>83.65</v>
      </c>
      <c r="T83" s="471">
        <v>25.046738066587899</v>
      </c>
      <c r="U83" s="464" t="s">
        <v>941</v>
      </c>
      <c r="V83" s="464" t="s">
        <v>751</v>
      </c>
      <c r="W83" s="465" t="s">
        <v>954</v>
      </c>
      <c r="X83" s="466">
        <v>44068</v>
      </c>
      <c r="Y83" s="466">
        <v>44070</v>
      </c>
      <c r="Z83" s="464" t="s">
        <v>926</v>
      </c>
      <c r="AA83" s="466">
        <v>44070</v>
      </c>
      <c r="AB83" s="464" t="s">
        <v>932</v>
      </c>
      <c r="AC83" s="466"/>
      <c r="AE83" s="464" t="s">
        <v>750</v>
      </c>
      <c r="AF83" s="466"/>
      <c r="AH83" s="472" t="s">
        <v>750</v>
      </c>
      <c r="AI83" s="472" t="s">
        <v>750</v>
      </c>
      <c r="AJ83" s="472" t="s">
        <v>750</v>
      </c>
      <c r="AK83" s="472" t="s">
        <v>750</v>
      </c>
      <c r="AL83" s="477"/>
      <c r="AM83" s="472"/>
      <c r="AN83" s="472" t="s">
        <v>750</v>
      </c>
      <c r="AO83" s="472" t="s">
        <v>750</v>
      </c>
      <c r="AP83" s="472" t="s">
        <v>750</v>
      </c>
      <c r="AQ83" s="472" t="s">
        <v>926</v>
      </c>
      <c r="AR83" s="474" t="s">
        <v>1027</v>
      </c>
      <c r="AS83" s="472" t="s">
        <v>932</v>
      </c>
      <c r="AT83" s="472"/>
      <c r="AU83" s="491" t="s">
        <v>750</v>
      </c>
      <c r="AV83" s="492"/>
      <c r="AW83" s="491" t="s">
        <v>750</v>
      </c>
      <c r="AX83" s="492"/>
    </row>
    <row r="84" spans="1:50" s="464" customFormat="1">
      <c r="A84" s="446" t="s">
        <v>552</v>
      </c>
      <c r="B84" s="447"/>
      <c r="C84" s="466">
        <v>44109</v>
      </c>
      <c r="D84" s="466">
        <v>44116</v>
      </c>
      <c r="E84" s="466">
        <v>44137</v>
      </c>
      <c r="F84" s="467">
        <v>44183</v>
      </c>
      <c r="G84" s="447">
        <v>41</v>
      </c>
      <c r="H84" s="448">
        <v>29035</v>
      </c>
      <c r="I84" s="447" t="s">
        <v>749</v>
      </c>
      <c r="J84" s="485" t="s">
        <v>42</v>
      </c>
      <c r="K84" s="455"/>
      <c r="L84" s="455"/>
      <c r="M84" s="455"/>
      <c r="N84" s="455"/>
      <c r="O84" s="464" t="s">
        <v>751</v>
      </c>
      <c r="P84" s="464" t="s">
        <v>751</v>
      </c>
      <c r="Q84" s="464" t="s">
        <v>751</v>
      </c>
      <c r="R84" s="464">
        <v>167.95</v>
      </c>
      <c r="S84" s="464">
        <v>92.8</v>
      </c>
      <c r="T84" s="471">
        <v>32.899398655361097</v>
      </c>
      <c r="U84" s="464" t="s">
        <v>941</v>
      </c>
      <c r="V84" s="464" t="s">
        <v>750</v>
      </c>
      <c r="W84" s="465"/>
      <c r="X84" s="466"/>
      <c r="Y84" s="466"/>
      <c r="Z84" s="464" t="s">
        <v>926</v>
      </c>
      <c r="AA84" s="466">
        <v>44044</v>
      </c>
      <c r="AB84" s="464" t="s">
        <v>932</v>
      </c>
      <c r="AC84" s="466"/>
      <c r="AE84" s="464" t="s">
        <v>750</v>
      </c>
      <c r="AF84" s="466"/>
      <c r="AH84" s="472" t="s">
        <v>750</v>
      </c>
      <c r="AI84" s="472" t="s">
        <v>750</v>
      </c>
      <c r="AJ84" s="472" t="s">
        <v>750</v>
      </c>
      <c r="AK84" s="472" t="s">
        <v>750</v>
      </c>
      <c r="AL84" s="477"/>
      <c r="AM84" s="472"/>
      <c r="AN84" s="472" t="s">
        <v>750</v>
      </c>
      <c r="AO84" s="472" t="s">
        <v>750</v>
      </c>
      <c r="AP84" s="472" t="s">
        <v>750</v>
      </c>
      <c r="AQ84" s="472"/>
      <c r="AR84" s="474"/>
      <c r="AS84" s="472"/>
      <c r="AT84" s="472"/>
      <c r="AU84" s="491" t="s">
        <v>750</v>
      </c>
      <c r="AV84" s="492"/>
      <c r="AW84" s="491" t="s">
        <v>751</v>
      </c>
      <c r="AX84" s="492" t="s">
        <v>790</v>
      </c>
    </row>
    <row r="85" spans="1:50" s="464" customFormat="1">
      <c r="A85" s="449" t="s">
        <v>553</v>
      </c>
      <c r="B85" s="447"/>
      <c r="C85" s="466">
        <v>44110</v>
      </c>
      <c r="D85" s="466">
        <v>44117</v>
      </c>
      <c r="E85" s="466">
        <v>44138</v>
      </c>
      <c r="F85" s="466"/>
      <c r="G85" s="447">
        <v>45</v>
      </c>
      <c r="H85" s="448">
        <v>27564</v>
      </c>
      <c r="I85" s="447" t="s">
        <v>748</v>
      </c>
      <c r="J85" s="485" t="s">
        <v>42</v>
      </c>
      <c r="K85" s="455"/>
      <c r="L85" s="455"/>
      <c r="M85" s="455"/>
      <c r="N85" s="455"/>
      <c r="O85" s="464" t="s">
        <v>751</v>
      </c>
      <c r="P85" s="464" t="s">
        <v>751</v>
      </c>
      <c r="Q85" s="464" t="s">
        <v>751</v>
      </c>
      <c r="R85" s="464">
        <v>161.5</v>
      </c>
      <c r="S85" s="464">
        <v>120.7</v>
      </c>
      <c r="T85" s="471">
        <v>46.276682418119599</v>
      </c>
      <c r="U85" s="464" t="s">
        <v>941</v>
      </c>
      <c r="V85" s="464" t="s">
        <v>750</v>
      </c>
      <c r="W85" s="465"/>
      <c r="X85" s="466"/>
      <c r="Y85" s="466"/>
      <c r="AA85" s="466"/>
      <c r="AC85" s="466"/>
      <c r="AE85" s="464" t="s">
        <v>750</v>
      </c>
      <c r="AF85" s="466"/>
      <c r="AH85" s="472" t="s">
        <v>750</v>
      </c>
      <c r="AI85" s="472" t="s">
        <v>750</v>
      </c>
      <c r="AJ85" s="472" t="s">
        <v>750</v>
      </c>
      <c r="AK85" s="472" t="s">
        <v>750</v>
      </c>
      <c r="AL85" s="477"/>
      <c r="AM85" s="472"/>
      <c r="AN85" s="472" t="s">
        <v>750</v>
      </c>
      <c r="AO85" s="472" t="s">
        <v>750</v>
      </c>
      <c r="AP85" s="472" t="s">
        <v>750</v>
      </c>
      <c r="AQ85" s="472"/>
      <c r="AR85" s="474"/>
      <c r="AS85" s="472"/>
      <c r="AT85" s="472"/>
      <c r="AU85" s="491" t="s">
        <v>750</v>
      </c>
      <c r="AV85" s="492"/>
      <c r="AW85" s="491" t="s">
        <v>751</v>
      </c>
      <c r="AX85" s="492" t="s">
        <v>791</v>
      </c>
    </row>
    <row r="86" spans="1:50" s="464" customFormat="1" ht="51">
      <c r="A86" s="446" t="s">
        <v>554</v>
      </c>
      <c r="B86" s="447"/>
      <c r="C86" s="466">
        <v>44109</v>
      </c>
      <c r="D86" s="466">
        <v>44116</v>
      </c>
      <c r="E86" s="466">
        <v>44137</v>
      </c>
      <c r="F86" s="466"/>
      <c r="G86" s="447">
        <v>29</v>
      </c>
      <c r="H86" s="448">
        <v>33371</v>
      </c>
      <c r="I86" s="447" t="s">
        <v>748</v>
      </c>
      <c r="J86" s="485" t="s">
        <v>42</v>
      </c>
      <c r="K86" s="455"/>
      <c r="L86" s="455"/>
      <c r="M86" s="455"/>
      <c r="N86" s="455"/>
      <c r="O86" s="464" t="s">
        <v>751</v>
      </c>
      <c r="P86" s="464" t="s">
        <v>751</v>
      </c>
      <c r="Q86" s="464" t="s">
        <v>751</v>
      </c>
      <c r="R86" s="464">
        <v>173.45</v>
      </c>
      <c r="S86" s="464">
        <v>66.599999999999994</v>
      </c>
      <c r="T86" s="471">
        <v>22.137349456259599</v>
      </c>
      <c r="U86" s="464" t="s">
        <v>941</v>
      </c>
      <c r="V86" s="464" t="s">
        <v>751</v>
      </c>
      <c r="W86" s="465" t="s">
        <v>955</v>
      </c>
      <c r="X86" s="466">
        <v>44186</v>
      </c>
      <c r="Y86" s="466">
        <v>44191</v>
      </c>
      <c r="AA86" s="466"/>
      <c r="AC86" s="466"/>
      <c r="AE86" s="464" t="s">
        <v>751</v>
      </c>
      <c r="AF86" s="466">
        <v>44188</v>
      </c>
      <c r="AG86" s="464" t="s">
        <v>932</v>
      </c>
      <c r="AH86" s="472" t="s">
        <v>750</v>
      </c>
      <c r="AI86" s="472" t="s">
        <v>750</v>
      </c>
      <c r="AJ86" s="472" t="s">
        <v>750</v>
      </c>
      <c r="AK86" s="472" t="s">
        <v>750</v>
      </c>
      <c r="AL86" s="477"/>
      <c r="AM86" s="472"/>
      <c r="AN86" s="472" t="s">
        <v>750</v>
      </c>
      <c r="AO86" s="472" t="s">
        <v>750</v>
      </c>
      <c r="AP86" s="472" t="s">
        <v>750</v>
      </c>
      <c r="AQ86" s="472" t="s">
        <v>926</v>
      </c>
      <c r="AR86" s="474">
        <v>44125</v>
      </c>
      <c r="AS86" s="472" t="s">
        <v>932</v>
      </c>
      <c r="AT86" s="472"/>
      <c r="AU86" s="491" t="s">
        <v>750</v>
      </c>
      <c r="AV86" s="492"/>
      <c r="AW86" s="491" t="s">
        <v>751</v>
      </c>
      <c r="AX86" s="492" t="s">
        <v>792</v>
      </c>
    </row>
    <row r="87" spans="1:50" s="464" customFormat="1">
      <c r="A87" s="446" t="s">
        <v>555</v>
      </c>
      <c r="B87" s="447"/>
      <c r="C87" s="466">
        <v>44109</v>
      </c>
      <c r="D87" s="466">
        <v>44116</v>
      </c>
      <c r="E87" s="466">
        <v>44137</v>
      </c>
      <c r="F87" s="466"/>
      <c r="G87" s="447">
        <v>62</v>
      </c>
      <c r="H87" s="448">
        <v>21432</v>
      </c>
      <c r="I87" s="447" t="s">
        <v>748</v>
      </c>
      <c r="J87" s="485" t="s">
        <v>42</v>
      </c>
      <c r="K87" s="455"/>
      <c r="L87" s="455"/>
      <c r="M87" s="455"/>
      <c r="N87" s="455"/>
      <c r="O87" s="464" t="s">
        <v>751</v>
      </c>
      <c r="P87" s="464" t="s">
        <v>751</v>
      </c>
      <c r="Q87" s="464" t="s">
        <v>751</v>
      </c>
      <c r="R87" s="464">
        <v>156.44999999999999</v>
      </c>
      <c r="S87" s="464">
        <v>120</v>
      </c>
      <c r="T87" s="471">
        <v>49.026412060252198</v>
      </c>
      <c r="U87" s="464" t="s">
        <v>941</v>
      </c>
      <c r="V87" s="464" t="s">
        <v>750</v>
      </c>
      <c r="W87" s="465"/>
      <c r="X87" s="466"/>
      <c r="Y87" s="466"/>
      <c r="Z87" s="464" t="s">
        <v>927</v>
      </c>
      <c r="AA87" s="466"/>
      <c r="AC87" s="466">
        <v>44075</v>
      </c>
      <c r="AD87" s="464" t="s">
        <v>932</v>
      </c>
      <c r="AE87" s="464" t="s">
        <v>750</v>
      </c>
      <c r="AF87" s="466"/>
      <c r="AH87" s="472" t="s">
        <v>750</v>
      </c>
      <c r="AI87" s="472" t="s">
        <v>750</v>
      </c>
      <c r="AJ87" s="472" t="s">
        <v>750</v>
      </c>
      <c r="AK87" s="472" t="s">
        <v>750</v>
      </c>
      <c r="AL87" s="477"/>
      <c r="AM87" s="472"/>
      <c r="AN87" s="472" t="s">
        <v>750</v>
      </c>
      <c r="AO87" s="472" t="s">
        <v>750</v>
      </c>
      <c r="AP87" s="472" t="s">
        <v>750</v>
      </c>
      <c r="AQ87" s="472"/>
      <c r="AR87" s="474"/>
      <c r="AS87" s="472"/>
      <c r="AT87" s="472"/>
      <c r="AU87" s="491" t="s">
        <v>750</v>
      </c>
      <c r="AV87" s="492"/>
      <c r="AW87" s="491" t="s">
        <v>750</v>
      </c>
      <c r="AX87" s="492"/>
    </row>
    <row r="88" spans="1:50" s="464" customFormat="1" ht="51">
      <c r="A88" s="446" t="s">
        <v>556</v>
      </c>
      <c r="B88" s="447"/>
      <c r="C88" s="466">
        <v>44133</v>
      </c>
      <c r="D88" s="466">
        <v>44140</v>
      </c>
      <c r="E88" s="466">
        <v>44158</v>
      </c>
      <c r="F88" s="466"/>
      <c r="G88" s="447">
        <v>36</v>
      </c>
      <c r="H88" s="448">
        <v>30940</v>
      </c>
      <c r="I88" s="447" t="s">
        <v>749</v>
      </c>
      <c r="J88" s="485" t="s">
        <v>42</v>
      </c>
      <c r="K88" s="455" t="s">
        <v>855</v>
      </c>
      <c r="L88" s="455"/>
      <c r="M88" s="455"/>
      <c r="N88" s="455"/>
      <c r="O88" s="464" t="s">
        <v>751</v>
      </c>
      <c r="P88" s="464" t="s">
        <v>751</v>
      </c>
      <c r="Q88" s="464" t="s">
        <v>751</v>
      </c>
      <c r="R88" s="464">
        <v>181.95</v>
      </c>
      <c r="S88" s="464">
        <v>87.4</v>
      </c>
      <c r="T88" s="471">
        <v>26.400205824945601</v>
      </c>
      <c r="U88" s="464" t="s">
        <v>941</v>
      </c>
      <c r="V88" s="464" t="s">
        <v>751</v>
      </c>
      <c r="W88" s="465" t="s">
        <v>956</v>
      </c>
      <c r="X88" s="466">
        <v>43863</v>
      </c>
      <c r="Y88" s="466">
        <v>43883</v>
      </c>
      <c r="AA88" s="466"/>
      <c r="AC88" s="466"/>
      <c r="AE88" s="464" t="s">
        <v>751</v>
      </c>
      <c r="AF88" s="466">
        <v>43871</v>
      </c>
      <c r="AG88" s="464" t="s">
        <v>932</v>
      </c>
      <c r="AH88" s="472" t="s">
        <v>750</v>
      </c>
      <c r="AI88" s="472" t="s">
        <v>750</v>
      </c>
      <c r="AJ88" s="472" t="s">
        <v>750</v>
      </c>
      <c r="AK88" s="472" t="s">
        <v>750</v>
      </c>
      <c r="AL88" s="477"/>
      <c r="AM88" s="472"/>
      <c r="AN88" s="472" t="s">
        <v>750</v>
      </c>
      <c r="AO88" s="472" t="s">
        <v>750</v>
      </c>
      <c r="AP88" s="472" t="s">
        <v>750</v>
      </c>
      <c r="AQ88" s="472"/>
      <c r="AR88" s="474"/>
      <c r="AS88" s="472"/>
      <c r="AT88" s="472"/>
      <c r="AU88" s="491" t="s">
        <v>750</v>
      </c>
      <c r="AV88" s="492"/>
      <c r="AW88" s="491" t="s">
        <v>750</v>
      </c>
      <c r="AX88" s="492"/>
    </row>
    <row r="89" spans="1:50" s="464" customFormat="1" ht="28.8">
      <c r="A89" s="446" t="s">
        <v>557</v>
      </c>
      <c r="B89" s="447"/>
      <c r="C89" s="466">
        <v>44102</v>
      </c>
      <c r="D89" s="466">
        <v>44109</v>
      </c>
      <c r="E89" s="466">
        <v>44130</v>
      </c>
      <c r="F89" s="466"/>
      <c r="G89" s="447">
        <v>52</v>
      </c>
      <c r="H89" s="448">
        <v>24871</v>
      </c>
      <c r="I89" s="447" t="s">
        <v>748</v>
      </c>
      <c r="J89" s="485" t="s">
        <v>42</v>
      </c>
      <c r="K89" s="455"/>
      <c r="L89" s="455"/>
      <c r="M89" s="455"/>
      <c r="N89" s="455"/>
      <c r="O89" s="464" t="s">
        <v>751</v>
      </c>
      <c r="P89" s="464" t="s">
        <v>751</v>
      </c>
      <c r="Q89" s="464" t="s">
        <v>751</v>
      </c>
      <c r="R89" s="464">
        <v>172</v>
      </c>
      <c r="S89" s="464">
        <v>101.55</v>
      </c>
      <c r="T89" s="471">
        <v>34.3259870200108</v>
      </c>
      <c r="U89" s="464" t="s">
        <v>941</v>
      </c>
      <c r="V89" s="464" t="s">
        <v>750</v>
      </c>
      <c r="W89" s="465"/>
      <c r="X89" s="466"/>
      <c r="Y89" s="466"/>
      <c r="Z89" s="464" t="s">
        <v>926</v>
      </c>
      <c r="AA89" s="466">
        <v>43963</v>
      </c>
      <c r="AB89" s="464" t="s">
        <v>932</v>
      </c>
      <c r="AC89" s="466"/>
      <c r="AE89" s="464" t="s">
        <v>750</v>
      </c>
      <c r="AF89" s="466"/>
      <c r="AH89" s="472" t="s">
        <v>750</v>
      </c>
      <c r="AI89" s="472" t="s">
        <v>750</v>
      </c>
      <c r="AJ89" s="472" t="s">
        <v>750</v>
      </c>
      <c r="AK89" s="472" t="s">
        <v>750</v>
      </c>
      <c r="AL89" s="477"/>
      <c r="AM89" s="472"/>
      <c r="AN89" s="472" t="s">
        <v>750</v>
      </c>
      <c r="AO89" s="472" t="s">
        <v>750</v>
      </c>
      <c r="AP89" s="472" t="s">
        <v>750</v>
      </c>
      <c r="AQ89" s="472"/>
      <c r="AR89" s="474"/>
      <c r="AS89" s="472"/>
      <c r="AT89" s="472"/>
      <c r="AU89" s="491" t="s">
        <v>751</v>
      </c>
      <c r="AV89" s="492" t="s">
        <v>758</v>
      </c>
      <c r="AW89" s="491"/>
      <c r="AX89" s="492"/>
    </row>
    <row r="90" spans="1:50" s="464" customFormat="1">
      <c r="A90" s="446" t="s">
        <v>558</v>
      </c>
      <c r="B90" s="447"/>
      <c r="C90" s="466">
        <v>44110</v>
      </c>
      <c r="D90" s="466">
        <v>44117</v>
      </c>
      <c r="E90" s="466">
        <v>44137</v>
      </c>
      <c r="F90" s="466"/>
      <c r="G90" s="447">
        <v>28</v>
      </c>
      <c r="H90" s="448">
        <v>33782</v>
      </c>
      <c r="I90" s="447" t="s">
        <v>748</v>
      </c>
      <c r="J90" s="485" t="s">
        <v>42</v>
      </c>
      <c r="K90" s="455"/>
      <c r="L90" s="455"/>
      <c r="M90" s="455"/>
      <c r="N90" s="455"/>
      <c r="O90" s="464" t="s">
        <v>751</v>
      </c>
      <c r="P90" s="464" t="s">
        <v>751</v>
      </c>
      <c r="Q90" s="464" t="s">
        <v>751</v>
      </c>
      <c r="R90" s="464">
        <v>155.55000000000001</v>
      </c>
      <c r="S90" s="464">
        <v>61.7</v>
      </c>
      <c r="T90" s="471">
        <v>25.500290804572298</v>
      </c>
      <c r="U90" s="464" t="s">
        <v>941</v>
      </c>
      <c r="V90" s="464" t="s">
        <v>750</v>
      </c>
      <c r="W90" s="465"/>
      <c r="X90" s="466"/>
      <c r="Y90" s="466"/>
      <c r="AA90" s="466"/>
      <c r="AC90" s="466"/>
      <c r="AE90" s="464" t="s">
        <v>750</v>
      </c>
      <c r="AF90" s="466"/>
      <c r="AH90" s="472" t="s">
        <v>750</v>
      </c>
      <c r="AI90" s="472" t="s">
        <v>750</v>
      </c>
      <c r="AJ90" s="472" t="s">
        <v>750</v>
      </c>
      <c r="AK90" s="472" t="s">
        <v>750</v>
      </c>
      <c r="AL90" s="477"/>
      <c r="AM90" s="472"/>
      <c r="AN90" s="472" t="s">
        <v>750</v>
      </c>
      <c r="AO90" s="472" t="s">
        <v>750</v>
      </c>
      <c r="AP90" s="472" t="s">
        <v>750</v>
      </c>
      <c r="AQ90" s="472"/>
      <c r="AR90" s="474"/>
      <c r="AS90" s="472"/>
      <c r="AT90" s="472"/>
      <c r="AU90" s="491" t="s">
        <v>750</v>
      </c>
      <c r="AV90" s="492"/>
      <c r="AW90" s="491" t="s">
        <v>750</v>
      </c>
      <c r="AX90" s="492"/>
    </row>
    <row r="91" spans="1:50" s="464" customFormat="1">
      <c r="A91" s="446" t="s">
        <v>559</v>
      </c>
      <c r="B91" s="447"/>
      <c r="C91" s="463">
        <v>44148</v>
      </c>
      <c r="D91" s="466">
        <v>44155</v>
      </c>
      <c r="E91" s="466">
        <v>44176</v>
      </c>
      <c r="F91" s="466"/>
      <c r="G91" s="447">
        <v>21</v>
      </c>
      <c r="H91" s="448">
        <v>36206</v>
      </c>
      <c r="I91" s="447" t="s">
        <v>748</v>
      </c>
      <c r="J91" s="485" t="s">
        <v>42</v>
      </c>
      <c r="K91" s="455"/>
      <c r="L91" s="455"/>
      <c r="M91" s="455"/>
      <c r="N91" s="455"/>
      <c r="O91" s="464" t="s">
        <v>751</v>
      </c>
      <c r="P91" s="464" t="s">
        <v>751</v>
      </c>
      <c r="Q91" s="464" t="s">
        <v>751</v>
      </c>
      <c r="R91" s="464">
        <v>162.9</v>
      </c>
      <c r="S91" s="464">
        <v>82.2</v>
      </c>
      <c r="T91" s="471">
        <v>30.976307646738899</v>
      </c>
      <c r="U91" s="464" t="s">
        <v>941</v>
      </c>
      <c r="V91" s="464" t="s">
        <v>750</v>
      </c>
      <c r="W91" s="465"/>
      <c r="X91" s="466"/>
      <c r="Y91" s="466"/>
      <c r="Z91" s="464" t="s">
        <v>926</v>
      </c>
      <c r="AA91" s="466">
        <v>43997</v>
      </c>
      <c r="AB91" s="464" t="s">
        <v>932</v>
      </c>
      <c r="AC91" s="466"/>
      <c r="AE91" s="464" t="s">
        <v>750</v>
      </c>
      <c r="AF91" s="466"/>
      <c r="AH91" s="472" t="s">
        <v>750</v>
      </c>
      <c r="AI91" s="472" t="s">
        <v>750</v>
      </c>
      <c r="AJ91" s="472" t="s">
        <v>750</v>
      </c>
      <c r="AK91" s="472" t="s">
        <v>750</v>
      </c>
      <c r="AL91" s="477"/>
      <c r="AM91" s="472"/>
      <c r="AN91" s="472" t="s">
        <v>750</v>
      </c>
      <c r="AO91" s="472" t="s">
        <v>750</v>
      </c>
      <c r="AP91" s="472" t="s">
        <v>750</v>
      </c>
      <c r="AQ91" s="472"/>
      <c r="AR91" s="474"/>
      <c r="AS91" s="472"/>
      <c r="AT91" s="472"/>
      <c r="AU91" s="491" t="s">
        <v>750</v>
      </c>
      <c r="AV91" s="492"/>
      <c r="AW91" s="491" t="s">
        <v>750</v>
      </c>
      <c r="AX91" s="492"/>
    </row>
    <row r="92" spans="1:50" s="464" customFormat="1">
      <c r="A92" s="446" t="s">
        <v>560</v>
      </c>
      <c r="B92" s="447"/>
      <c r="C92" s="466">
        <v>44117</v>
      </c>
      <c r="D92" s="466">
        <v>44124</v>
      </c>
      <c r="E92" s="466">
        <v>44145</v>
      </c>
      <c r="F92" s="466"/>
      <c r="G92" s="447">
        <v>26</v>
      </c>
      <c r="H92" s="448">
        <v>34285</v>
      </c>
      <c r="I92" s="447" t="s">
        <v>748</v>
      </c>
      <c r="J92" s="485" t="s">
        <v>1030</v>
      </c>
      <c r="K92" s="455"/>
      <c r="L92" s="455"/>
      <c r="M92" s="455"/>
      <c r="N92" s="455"/>
      <c r="O92" s="464" t="s">
        <v>751</v>
      </c>
      <c r="P92" s="464" t="s">
        <v>751</v>
      </c>
      <c r="Q92" s="464" t="s">
        <v>751</v>
      </c>
      <c r="R92" s="464">
        <v>165</v>
      </c>
      <c r="S92" s="464">
        <v>85.9</v>
      </c>
      <c r="T92" s="471">
        <v>31.5518824609733</v>
      </c>
      <c r="U92" s="464" t="s">
        <v>941</v>
      </c>
      <c r="V92" s="464" t="s">
        <v>750</v>
      </c>
      <c r="W92" s="465"/>
      <c r="X92" s="466"/>
      <c r="Y92" s="466"/>
      <c r="AA92" s="466"/>
      <c r="AC92" s="466"/>
      <c r="AE92" s="464" t="s">
        <v>750</v>
      </c>
      <c r="AF92" s="466"/>
      <c r="AH92" s="472" t="s">
        <v>750</v>
      </c>
      <c r="AI92" s="472" t="s">
        <v>750</v>
      </c>
      <c r="AJ92" s="472" t="s">
        <v>750</v>
      </c>
      <c r="AK92" s="472" t="s">
        <v>750</v>
      </c>
      <c r="AL92" s="477"/>
      <c r="AM92" s="472"/>
      <c r="AN92" s="472" t="s">
        <v>750</v>
      </c>
      <c r="AO92" s="472" t="s">
        <v>750</v>
      </c>
      <c r="AP92" s="472" t="s">
        <v>750</v>
      </c>
      <c r="AQ92" s="472"/>
      <c r="AR92" s="474"/>
      <c r="AS92" s="472"/>
      <c r="AT92" s="472"/>
      <c r="AU92" s="491" t="s">
        <v>750</v>
      </c>
      <c r="AV92" s="492"/>
      <c r="AW92" s="491" t="s">
        <v>750</v>
      </c>
      <c r="AX92" s="492"/>
    </row>
    <row r="93" spans="1:50" s="464" customFormat="1" ht="28.8">
      <c r="A93" s="446" t="s">
        <v>561</v>
      </c>
      <c r="B93" s="447"/>
      <c r="C93" s="466">
        <v>44111</v>
      </c>
      <c r="D93" s="466">
        <v>44118</v>
      </c>
      <c r="E93" s="466">
        <v>44139</v>
      </c>
      <c r="F93" s="466"/>
      <c r="G93" s="447">
        <v>33</v>
      </c>
      <c r="H93" s="448">
        <v>31713</v>
      </c>
      <c r="I93" s="447" t="s">
        <v>748</v>
      </c>
      <c r="J93" s="485" t="s">
        <v>1028</v>
      </c>
      <c r="K93" s="455"/>
      <c r="L93" s="455"/>
      <c r="M93" s="455"/>
      <c r="N93" s="455"/>
      <c r="O93" s="464" t="s">
        <v>751</v>
      </c>
      <c r="P93" s="464" t="s">
        <v>751</v>
      </c>
      <c r="Q93" s="464" t="s">
        <v>750</v>
      </c>
      <c r="R93" s="464">
        <v>167.6</v>
      </c>
      <c r="S93" s="464">
        <v>64</v>
      </c>
      <c r="T93" s="471">
        <v>22.784103530966402</v>
      </c>
      <c r="U93" s="464" t="s">
        <v>941</v>
      </c>
      <c r="V93" s="464" t="s">
        <v>750</v>
      </c>
      <c r="W93" s="465"/>
      <c r="X93" s="466"/>
      <c r="Y93" s="466"/>
      <c r="AA93" s="466"/>
      <c r="AC93" s="466"/>
      <c r="AE93" s="464" t="s">
        <v>750</v>
      </c>
      <c r="AF93" s="466"/>
      <c r="AH93" s="472" t="s">
        <v>750</v>
      </c>
      <c r="AI93" s="472" t="s">
        <v>750</v>
      </c>
      <c r="AJ93" s="472" t="s">
        <v>750</v>
      </c>
      <c r="AK93" s="472" t="s">
        <v>750</v>
      </c>
      <c r="AL93" s="477"/>
      <c r="AM93" s="472"/>
      <c r="AN93" s="472" t="s">
        <v>750</v>
      </c>
      <c r="AO93" s="472" t="s">
        <v>750</v>
      </c>
      <c r="AP93" s="472" t="s">
        <v>750</v>
      </c>
      <c r="AQ93" s="472"/>
      <c r="AR93" s="474"/>
      <c r="AS93" s="472"/>
      <c r="AT93" s="472"/>
      <c r="AU93" s="491" t="s">
        <v>751</v>
      </c>
      <c r="AV93" s="492" t="s">
        <v>759</v>
      </c>
      <c r="AW93" s="491"/>
      <c r="AX93" s="492"/>
    </row>
    <row r="94" spans="1:50" s="464" customFormat="1">
      <c r="A94" s="446" t="s">
        <v>562</v>
      </c>
      <c r="B94" s="447"/>
      <c r="C94" s="466">
        <v>44137</v>
      </c>
      <c r="D94" s="466">
        <v>44146</v>
      </c>
      <c r="E94" s="466">
        <v>44165</v>
      </c>
      <c r="F94" s="466"/>
      <c r="G94" s="447">
        <v>21</v>
      </c>
      <c r="H94" s="448">
        <v>36268</v>
      </c>
      <c r="I94" s="447" t="s">
        <v>748</v>
      </c>
      <c r="J94" s="485" t="s">
        <v>42</v>
      </c>
      <c r="K94" s="455"/>
      <c r="L94" s="455"/>
      <c r="M94" s="455"/>
      <c r="N94" s="455"/>
      <c r="O94" s="464" t="s">
        <v>751</v>
      </c>
      <c r="P94" s="464" t="s">
        <v>921</v>
      </c>
      <c r="Q94" s="464" t="s">
        <v>921</v>
      </c>
      <c r="R94" s="464">
        <v>170.2</v>
      </c>
      <c r="S94" s="464">
        <v>63.6</v>
      </c>
      <c r="T94" s="471">
        <v>21.955230661100899</v>
      </c>
      <c r="U94" s="464" t="s">
        <v>941</v>
      </c>
      <c r="V94" s="464" t="s">
        <v>750</v>
      </c>
      <c r="W94" s="465"/>
      <c r="X94" s="466"/>
      <c r="Y94" s="466"/>
      <c r="Z94" s="464" t="s">
        <v>926</v>
      </c>
      <c r="AA94" s="466">
        <v>44116</v>
      </c>
      <c r="AB94" s="464" t="s">
        <v>932</v>
      </c>
      <c r="AC94" s="466"/>
      <c r="AE94" s="464" t="s">
        <v>750</v>
      </c>
      <c r="AF94" s="466"/>
      <c r="AH94" s="472" t="s">
        <v>750</v>
      </c>
      <c r="AI94" s="472" t="s">
        <v>750</v>
      </c>
      <c r="AJ94" s="472" t="s">
        <v>750</v>
      </c>
      <c r="AK94" s="472" t="s">
        <v>926</v>
      </c>
      <c r="AL94" s="477">
        <v>44140</v>
      </c>
      <c r="AM94" s="472" t="s">
        <v>932</v>
      </c>
      <c r="AN94" s="472" t="s">
        <v>750</v>
      </c>
      <c r="AO94" s="472" t="s">
        <v>750</v>
      </c>
      <c r="AP94" s="472" t="s">
        <v>750</v>
      </c>
      <c r="AQ94" s="472" t="s">
        <v>926</v>
      </c>
      <c r="AR94" s="474">
        <v>44159</v>
      </c>
      <c r="AS94" s="472" t="s">
        <v>932</v>
      </c>
      <c r="AT94" s="472"/>
      <c r="AU94" s="491" t="s">
        <v>750</v>
      </c>
      <c r="AV94" s="492"/>
      <c r="AW94" s="491" t="s">
        <v>750</v>
      </c>
      <c r="AX94" s="492"/>
    </row>
    <row r="95" spans="1:50" s="464" customFormat="1">
      <c r="A95" s="446" t="s">
        <v>563</v>
      </c>
      <c r="B95" s="447"/>
      <c r="C95" s="466">
        <v>44111</v>
      </c>
      <c r="D95" s="466">
        <v>44118</v>
      </c>
      <c r="E95" s="466">
        <v>44139</v>
      </c>
      <c r="F95" s="466"/>
      <c r="G95" s="447">
        <v>64</v>
      </c>
      <c r="H95" s="448">
        <v>20705</v>
      </c>
      <c r="I95" s="447" t="s">
        <v>748</v>
      </c>
      <c r="J95" s="485" t="s">
        <v>42</v>
      </c>
      <c r="K95" s="455"/>
      <c r="L95" s="455"/>
      <c r="M95" s="455"/>
      <c r="N95" s="455"/>
      <c r="O95" s="464" t="s">
        <v>751</v>
      </c>
      <c r="P95" s="464" t="s">
        <v>751</v>
      </c>
      <c r="Q95" s="464" t="s">
        <v>921</v>
      </c>
      <c r="R95" s="464">
        <v>166.05</v>
      </c>
      <c r="S95" s="464">
        <v>71.400000000000006</v>
      </c>
      <c r="T95" s="471">
        <v>25.895270495412898</v>
      </c>
      <c r="U95" s="464" t="s">
        <v>941</v>
      </c>
      <c r="V95" s="464" t="s">
        <v>750</v>
      </c>
      <c r="W95" s="465"/>
      <c r="X95" s="466"/>
      <c r="Y95" s="466"/>
      <c r="AA95" s="466"/>
      <c r="AC95" s="466"/>
      <c r="AE95" s="464" t="s">
        <v>750</v>
      </c>
      <c r="AF95" s="466"/>
      <c r="AH95" s="472" t="s">
        <v>750</v>
      </c>
      <c r="AI95" s="472" t="s">
        <v>750</v>
      </c>
      <c r="AJ95" s="472" t="s">
        <v>750</v>
      </c>
      <c r="AK95" s="472" t="s">
        <v>750</v>
      </c>
      <c r="AL95" s="477"/>
      <c r="AM95" s="472"/>
      <c r="AN95" s="472" t="s">
        <v>750</v>
      </c>
      <c r="AO95" s="472" t="s">
        <v>750</v>
      </c>
      <c r="AP95" s="472" t="s">
        <v>750</v>
      </c>
      <c r="AQ95" s="472"/>
      <c r="AR95" s="474"/>
      <c r="AS95" s="472"/>
      <c r="AT95" s="472"/>
      <c r="AU95" s="491" t="s">
        <v>750</v>
      </c>
      <c r="AV95" s="492"/>
      <c r="AW95" s="491" t="s">
        <v>750</v>
      </c>
      <c r="AX95" s="492"/>
    </row>
    <row r="96" spans="1:50" s="464" customFormat="1">
      <c r="A96" s="446" t="s">
        <v>564</v>
      </c>
      <c r="B96" s="447"/>
      <c r="C96" s="466">
        <v>44132</v>
      </c>
      <c r="D96" s="466">
        <v>44139</v>
      </c>
      <c r="E96" s="466">
        <v>44159</v>
      </c>
      <c r="F96" s="466"/>
      <c r="G96" s="447">
        <v>43</v>
      </c>
      <c r="H96" s="448">
        <v>28210</v>
      </c>
      <c r="I96" s="447" t="s">
        <v>748</v>
      </c>
      <c r="J96" s="485" t="s">
        <v>42</v>
      </c>
      <c r="K96" s="455"/>
      <c r="L96" s="455"/>
      <c r="M96" s="455"/>
      <c r="N96" s="455"/>
      <c r="O96" s="464" t="s">
        <v>751</v>
      </c>
      <c r="P96" s="464" t="s">
        <v>751</v>
      </c>
      <c r="Q96" s="464" t="s">
        <v>751</v>
      </c>
      <c r="R96" s="464">
        <v>159.94999999999999</v>
      </c>
      <c r="S96" s="464">
        <v>86.8</v>
      </c>
      <c r="T96" s="471">
        <v>33.927451343862202</v>
      </c>
      <c r="U96" s="464" t="s">
        <v>941</v>
      </c>
      <c r="V96" s="464" t="s">
        <v>750</v>
      </c>
      <c r="W96" s="465"/>
      <c r="X96" s="466"/>
      <c r="Y96" s="466"/>
      <c r="AA96" s="466"/>
      <c r="AC96" s="466"/>
      <c r="AE96" s="464" t="s">
        <v>750</v>
      </c>
      <c r="AF96" s="466"/>
      <c r="AH96" s="472" t="s">
        <v>750</v>
      </c>
      <c r="AI96" s="472" t="s">
        <v>750</v>
      </c>
      <c r="AJ96" s="472" t="s">
        <v>750</v>
      </c>
      <c r="AK96" s="472" t="s">
        <v>750</v>
      </c>
      <c r="AL96" s="477"/>
      <c r="AM96" s="472"/>
      <c r="AN96" s="472" t="s">
        <v>750</v>
      </c>
      <c r="AO96" s="472" t="s">
        <v>750</v>
      </c>
      <c r="AP96" s="472" t="s">
        <v>750</v>
      </c>
      <c r="AQ96" s="472"/>
      <c r="AR96" s="474"/>
      <c r="AS96" s="472"/>
      <c r="AT96" s="472"/>
      <c r="AU96" s="491" t="s">
        <v>750</v>
      </c>
      <c r="AV96" s="492"/>
      <c r="AW96" s="491" t="s">
        <v>750</v>
      </c>
      <c r="AX96" s="492"/>
    </row>
    <row r="97" spans="1:50" s="464" customFormat="1">
      <c r="A97" s="446" t="s">
        <v>565</v>
      </c>
      <c r="B97" s="480"/>
      <c r="C97" s="466">
        <v>44133</v>
      </c>
      <c r="D97" s="466">
        <v>44140</v>
      </c>
      <c r="E97" s="466">
        <v>44165</v>
      </c>
      <c r="F97" s="466"/>
      <c r="G97" s="480">
        <v>35</v>
      </c>
      <c r="H97" s="482">
        <v>31035</v>
      </c>
      <c r="I97" s="480" t="s">
        <v>748</v>
      </c>
      <c r="J97" s="486" t="s">
        <v>42</v>
      </c>
      <c r="K97" s="483"/>
      <c r="L97" s="483"/>
      <c r="M97" s="483"/>
      <c r="N97" s="483"/>
      <c r="O97" s="464" t="s">
        <v>751</v>
      </c>
      <c r="P97" s="464" t="s">
        <v>751</v>
      </c>
      <c r="Q97" s="464" t="s">
        <v>921</v>
      </c>
      <c r="R97" s="464">
        <v>163.5</v>
      </c>
      <c r="S97" s="464">
        <v>65.3</v>
      </c>
      <c r="T97" s="471">
        <v>24.427423804580599</v>
      </c>
      <c r="U97" s="464" t="s">
        <v>941</v>
      </c>
      <c r="V97" s="464" t="s">
        <v>750</v>
      </c>
      <c r="W97" s="465"/>
      <c r="X97" s="466"/>
      <c r="Y97" s="466"/>
      <c r="AA97" s="466"/>
      <c r="AC97" s="466"/>
      <c r="AE97" s="464" t="s">
        <v>750</v>
      </c>
      <c r="AF97" s="466"/>
      <c r="AH97" s="472" t="s">
        <v>750</v>
      </c>
      <c r="AI97" s="472" t="s">
        <v>750</v>
      </c>
      <c r="AJ97" s="472" t="s">
        <v>750</v>
      </c>
      <c r="AK97" s="472" t="s">
        <v>750</v>
      </c>
      <c r="AL97" s="477"/>
      <c r="AM97" s="472"/>
      <c r="AN97" s="472" t="s">
        <v>750</v>
      </c>
      <c r="AO97" s="472" t="s">
        <v>750</v>
      </c>
      <c r="AP97" s="472" t="s">
        <v>750</v>
      </c>
      <c r="AQ97" s="472"/>
      <c r="AR97" s="474"/>
      <c r="AS97" s="472"/>
      <c r="AT97" s="472"/>
      <c r="AU97" s="493" t="s">
        <v>750</v>
      </c>
      <c r="AV97" s="494"/>
      <c r="AW97" s="493" t="s">
        <v>750</v>
      </c>
      <c r="AX97" s="494"/>
    </row>
    <row r="98" spans="1:50" s="464" customFormat="1">
      <c r="A98" s="446" t="s">
        <v>566</v>
      </c>
      <c r="B98" s="447"/>
      <c r="C98" s="466">
        <v>44103</v>
      </c>
      <c r="D98" s="466">
        <v>44110</v>
      </c>
      <c r="E98" s="466">
        <v>44131</v>
      </c>
      <c r="F98" s="466"/>
      <c r="G98" s="447">
        <v>26</v>
      </c>
      <c r="H98" s="448">
        <v>34255</v>
      </c>
      <c r="I98" s="447" t="s">
        <v>749</v>
      </c>
      <c r="J98" s="485" t="s">
        <v>42</v>
      </c>
      <c r="K98" s="455"/>
      <c r="L98" s="455"/>
      <c r="M98" s="455"/>
      <c r="N98" s="455"/>
      <c r="O98" s="464" t="s">
        <v>751</v>
      </c>
      <c r="P98" s="464" t="s">
        <v>751</v>
      </c>
      <c r="Q98" s="464" t="s">
        <v>751</v>
      </c>
      <c r="R98" s="464">
        <v>189</v>
      </c>
      <c r="S98" s="464">
        <v>80.900000000000006</v>
      </c>
      <c r="T98" s="471">
        <v>22.647742224461801</v>
      </c>
      <c r="U98" s="464" t="s">
        <v>941</v>
      </c>
      <c r="V98" s="464" t="s">
        <v>750</v>
      </c>
      <c r="W98" s="465"/>
      <c r="X98" s="466"/>
      <c r="Y98" s="466"/>
      <c r="AA98" s="466"/>
      <c r="AC98" s="466"/>
      <c r="AE98" s="464" t="s">
        <v>750</v>
      </c>
      <c r="AF98" s="466"/>
      <c r="AH98" s="472" t="s">
        <v>750</v>
      </c>
      <c r="AI98" s="472" t="s">
        <v>750</v>
      </c>
      <c r="AJ98" s="472" t="s">
        <v>750</v>
      </c>
      <c r="AK98" s="472" t="s">
        <v>750</v>
      </c>
      <c r="AL98" s="477"/>
      <c r="AM98" s="472"/>
      <c r="AN98" s="472" t="s">
        <v>750</v>
      </c>
      <c r="AO98" s="472" t="s">
        <v>750</v>
      </c>
      <c r="AP98" s="472" t="s">
        <v>750</v>
      </c>
      <c r="AQ98" s="472"/>
      <c r="AR98" s="474"/>
      <c r="AS98" s="472"/>
      <c r="AT98" s="472"/>
      <c r="AU98" s="491" t="s">
        <v>750</v>
      </c>
      <c r="AV98" s="492"/>
      <c r="AW98" s="491" t="s">
        <v>750</v>
      </c>
      <c r="AX98" s="492"/>
    </row>
    <row r="99" spans="1:50" s="464" customFormat="1" ht="28.8">
      <c r="A99" s="446" t="s">
        <v>567</v>
      </c>
      <c r="B99" s="447" t="s">
        <v>13</v>
      </c>
      <c r="C99" s="466">
        <v>44137</v>
      </c>
      <c r="D99" s="466">
        <v>44144</v>
      </c>
      <c r="E99" s="466">
        <v>44168</v>
      </c>
      <c r="F99" s="466"/>
      <c r="G99" s="447">
        <v>43</v>
      </c>
      <c r="H99" s="448">
        <v>28235</v>
      </c>
      <c r="I99" s="447" t="s">
        <v>748</v>
      </c>
      <c r="J99" s="485" t="s">
        <v>42</v>
      </c>
      <c r="K99" s="455" t="s">
        <v>846</v>
      </c>
      <c r="L99" s="455"/>
      <c r="M99" s="455"/>
      <c r="N99" s="455"/>
      <c r="O99" s="464" t="s">
        <v>751</v>
      </c>
      <c r="P99" s="464" t="s">
        <v>751</v>
      </c>
      <c r="Q99" s="464" t="s">
        <v>751</v>
      </c>
      <c r="R99" s="464">
        <v>158.19999999999999</v>
      </c>
      <c r="S99" s="464">
        <v>52.2</v>
      </c>
      <c r="T99" s="471">
        <v>20.857273914342901</v>
      </c>
      <c r="U99" s="464" t="s">
        <v>941</v>
      </c>
      <c r="V99" s="464" t="s">
        <v>750</v>
      </c>
      <c r="W99" s="465"/>
      <c r="X99" s="466"/>
      <c r="Y99" s="466"/>
      <c r="AA99" s="466"/>
      <c r="AC99" s="466"/>
      <c r="AE99" s="464" t="s">
        <v>750</v>
      </c>
      <c r="AF99" s="466"/>
      <c r="AH99" s="472" t="s">
        <v>750</v>
      </c>
      <c r="AI99" s="472" t="s">
        <v>750</v>
      </c>
      <c r="AJ99" s="472" t="s">
        <v>750</v>
      </c>
      <c r="AK99" s="472" t="s">
        <v>750</v>
      </c>
      <c r="AL99" s="477"/>
      <c r="AM99" s="472"/>
      <c r="AN99" s="472" t="s">
        <v>750</v>
      </c>
      <c r="AO99" s="472" t="s">
        <v>750</v>
      </c>
      <c r="AP99" s="472" t="s">
        <v>750</v>
      </c>
      <c r="AQ99" s="472"/>
      <c r="AR99" s="474"/>
      <c r="AS99" s="472"/>
      <c r="AT99" s="472"/>
      <c r="AU99" s="491" t="s">
        <v>751</v>
      </c>
      <c r="AV99" s="492" t="s">
        <v>760</v>
      </c>
      <c r="AW99" s="491"/>
      <c r="AX99" s="492"/>
    </row>
    <row r="100" spans="1:50" s="464" customFormat="1">
      <c r="A100" s="446" t="s">
        <v>568</v>
      </c>
      <c r="B100" s="447"/>
      <c r="C100" s="463">
        <v>44097</v>
      </c>
      <c r="D100" s="466">
        <v>44104</v>
      </c>
      <c r="E100" s="466">
        <v>44125</v>
      </c>
      <c r="F100" s="466"/>
      <c r="G100" s="447">
        <v>33</v>
      </c>
      <c r="H100" s="448">
        <v>31789</v>
      </c>
      <c r="I100" s="447" t="s">
        <v>748</v>
      </c>
      <c r="J100" s="485" t="s">
        <v>10</v>
      </c>
      <c r="K100" s="455"/>
      <c r="L100" s="455"/>
      <c r="M100" s="455"/>
      <c r="N100" s="455"/>
      <c r="O100" s="464" t="s">
        <v>751</v>
      </c>
      <c r="P100" s="464" t="s">
        <v>751</v>
      </c>
      <c r="Q100" s="464" t="s">
        <v>751</v>
      </c>
      <c r="R100" s="464">
        <v>168.6</v>
      </c>
      <c r="S100" s="464">
        <v>63.3</v>
      </c>
      <c r="T100" s="471">
        <v>22.268377215756299</v>
      </c>
      <c r="U100" s="464" t="s">
        <v>941</v>
      </c>
      <c r="V100" s="464" t="s">
        <v>750</v>
      </c>
      <c r="W100" s="465"/>
      <c r="X100" s="466"/>
      <c r="Y100" s="466"/>
      <c r="Z100" s="464" t="s">
        <v>926</v>
      </c>
      <c r="AA100" s="466">
        <v>44066</v>
      </c>
      <c r="AB100" s="464" t="s">
        <v>932</v>
      </c>
      <c r="AC100" s="466"/>
      <c r="AE100" s="464" t="s">
        <v>750</v>
      </c>
      <c r="AF100" s="466"/>
      <c r="AH100" s="472" t="s">
        <v>750</v>
      </c>
      <c r="AI100" s="472" t="s">
        <v>750</v>
      </c>
      <c r="AJ100" s="472" t="s">
        <v>750</v>
      </c>
      <c r="AK100" s="472" t="s">
        <v>750</v>
      </c>
      <c r="AL100" s="477"/>
      <c r="AM100" s="472"/>
      <c r="AN100" s="472" t="s">
        <v>750</v>
      </c>
      <c r="AO100" s="472" t="s">
        <v>750</v>
      </c>
      <c r="AP100" s="472" t="s">
        <v>750</v>
      </c>
      <c r="AQ100" s="472"/>
      <c r="AR100" s="474"/>
      <c r="AS100" s="472"/>
      <c r="AT100" s="472"/>
      <c r="AU100" s="491" t="s">
        <v>750</v>
      </c>
      <c r="AV100" s="492"/>
      <c r="AW100" s="491" t="s">
        <v>750</v>
      </c>
      <c r="AX100" s="492"/>
    </row>
    <row r="101" spans="1:50" s="464" customFormat="1">
      <c r="A101" s="446" t="s">
        <v>569</v>
      </c>
      <c r="B101" s="480"/>
      <c r="C101" s="466">
        <v>44175</v>
      </c>
      <c r="D101" s="475" t="s">
        <v>444</v>
      </c>
      <c r="E101" s="466">
        <v>44203</v>
      </c>
      <c r="F101" s="466"/>
      <c r="G101" s="480">
        <v>26</v>
      </c>
      <c r="H101" s="482">
        <v>34315</v>
      </c>
      <c r="I101" s="480" t="s">
        <v>748</v>
      </c>
      <c r="J101" s="486" t="s">
        <v>42</v>
      </c>
      <c r="K101" s="483" t="s">
        <v>465</v>
      </c>
      <c r="L101" s="483"/>
      <c r="M101" s="483"/>
      <c r="N101" s="483"/>
      <c r="O101" s="464" t="s">
        <v>751</v>
      </c>
      <c r="P101" s="464" t="s">
        <v>751</v>
      </c>
      <c r="Q101" s="464" t="s">
        <v>751</v>
      </c>
      <c r="R101" s="464">
        <v>161.94999999999999</v>
      </c>
      <c r="S101" s="464">
        <v>89.5</v>
      </c>
      <c r="T101" s="471">
        <v>34.1240940791741</v>
      </c>
      <c r="U101" s="464" t="s">
        <v>941</v>
      </c>
      <c r="V101" s="464" t="s">
        <v>750</v>
      </c>
      <c r="W101" s="465"/>
      <c r="X101" s="466"/>
      <c r="Y101" s="466"/>
      <c r="Z101" s="464" t="s">
        <v>926</v>
      </c>
      <c r="AA101" s="466">
        <v>44153</v>
      </c>
      <c r="AB101" s="464" t="s">
        <v>932</v>
      </c>
      <c r="AC101" s="466"/>
      <c r="AE101" s="464" t="s">
        <v>750</v>
      </c>
      <c r="AF101" s="466"/>
      <c r="AH101" s="472"/>
      <c r="AI101" s="472"/>
      <c r="AJ101" s="472"/>
      <c r="AK101" s="472"/>
      <c r="AL101" s="477"/>
      <c r="AM101" s="472"/>
      <c r="AN101" s="472" t="s">
        <v>750</v>
      </c>
      <c r="AO101" s="472" t="s">
        <v>750</v>
      </c>
      <c r="AP101" s="472" t="s">
        <v>750</v>
      </c>
      <c r="AQ101" s="472" t="s">
        <v>928</v>
      </c>
      <c r="AR101" s="474">
        <v>44186</v>
      </c>
      <c r="AS101" s="472" t="s">
        <v>932</v>
      </c>
      <c r="AT101" s="472"/>
      <c r="AU101" s="493" t="s">
        <v>750</v>
      </c>
      <c r="AV101" s="494"/>
      <c r="AW101" s="493" t="s">
        <v>750</v>
      </c>
      <c r="AX101" s="494"/>
    </row>
    <row r="102" spans="1:50" s="464" customFormat="1">
      <c r="A102" s="446" t="s">
        <v>570</v>
      </c>
      <c r="B102" s="447"/>
      <c r="C102" s="466">
        <v>44085</v>
      </c>
      <c r="D102" s="466">
        <v>44092</v>
      </c>
      <c r="E102" s="466">
        <v>44113</v>
      </c>
      <c r="F102" s="466">
        <v>44153</v>
      </c>
      <c r="G102" s="447">
        <v>68</v>
      </c>
      <c r="H102" s="448">
        <v>19244</v>
      </c>
      <c r="I102" s="447" t="s">
        <v>748</v>
      </c>
      <c r="J102" s="485" t="s">
        <v>42</v>
      </c>
      <c r="K102" s="455" t="s">
        <v>452</v>
      </c>
      <c r="L102" s="455"/>
      <c r="M102" s="455"/>
      <c r="N102" s="455"/>
      <c r="O102" s="464" t="s">
        <v>751</v>
      </c>
      <c r="P102" s="464" t="s">
        <v>751</v>
      </c>
      <c r="Q102" s="464" t="s">
        <v>751</v>
      </c>
      <c r="R102" s="464">
        <v>152.80000000000001</v>
      </c>
      <c r="S102" s="464">
        <v>75</v>
      </c>
      <c r="T102" s="471">
        <v>32.122885885803498</v>
      </c>
      <c r="U102" s="464" t="s">
        <v>942</v>
      </c>
      <c r="V102" s="464" t="s">
        <v>750</v>
      </c>
      <c r="W102" s="465"/>
      <c r="X102" s="466"/>
      <c r="Y102" s="466"/>
      <c r="Z102" s="464" t="s">
        <v>926</v>
      </c>
      <c r="AA102" s="466">
        <v>44013</v>
      </c>
      <c r="AB102" s="464" t="s">
        <v>932</v>
      </c>
      <c r="AC102" s="466"/>
      <c r="AE102" s="464" t="s">
        <v>750</v>
      </c>
      <c r="AF102" s="466"/>
      <c r="AH102" s="472" t="s">
        <v>750</v>
      </c>
      <c r="AI102" s="472" t="s">
        <v>750</v>
      </c>
      <c r="AJ102" s="472" t="s">
        <v>750</v>
      </c>
      <c r="AK102" s="472" t="s">
        <v>750</v>
      </c>
      <c r="AL102" s="477"/>
      <c r="AM102" s="472"/>
      <c r="AN102" s="472" t="s">
        <v>750</v>
      </c>
      <c r="AO102" s="472" t="s">
        <v>750</v>
      </c>
      <c r="AP102" s="472" t="s">
        <v>750</v>
      </c>
      <c r="AQ102" s="472"/>
      <c r="AR102" s="474"/>
      <c r="AS102" s="472"/>
      <c r="AT102" s="472"/>
      <c r="AU102" s="491" t="s">
        <v>750</v>
      </c>
      <c r="AV102" s="492"/>
      <c r="AW102" s="491" t="s">
        <v>750</v>
      </c>
      <c r="AX102" s="492"/>
    </row>
    <row r="103" spans="1:50" s="464" customFormat="1">
      <c r="A103" s="446" t="s">
        <v>571</v>
      </c>
      <c r="B103" s="447"/>
      <c r="C103" s="466">
        <v>44095</v>
      </c>
      <c r="D103" s="466">
        <v>44102</v>
      </c>
      <c r="E103" s="466">
        <v>44123</v>
      </c>
      <c r="F103" s="466">
        <v>44151</v>
      </c>
      <c r="G103" s="447">
        <v>74</v>
      </c>
      <c r="H103" s="448">
        <v>17066</v>
      </c>
      <c r="I103" s="447" t="s">
        <v>748</v>
      </c>
      <c r="J103" s="485" t="s">
        <v>42</v>
      </c>
      <c r="K103" s="455"/>
      <c r="L103" s="455"/>
      <c r="M103" s="455"/>
      <c r="N103" s="455"/>
      <c r="O103" s="464" t="s">
        <v>751</v>
      </c>
      <c r="P103" s="464" t="s">
        <v>751</v>
      </c>
      <c r="Q103" s="464" t="s">
        <v>750</v>
      </c>
      <c r="R103" s="464">
        <v>172.25</v>
      </c>
      <c r="S103" s="464">
        <v>91.2</v>
      </c>
      <c r="T103" s="471">
        <v>30.7380545625746</v>
      </c>
      <c r="U103" s="464" t="s">
        <v>942</v>
      </c>
      <c r="V103" s="464" t="s">
        <v>750</v>
      </c>
      <c r="W103" s="465"/>
      <c r="X103" s="466"/>
      <c r="Y103" s="466"/>
      <c r="AA103" s="466"/>
      <c r="AC103" s="466"/>
      <c r="AE103" s="464" t="s">
        <v>750</v>
      </c>
      <c r="AF103" s="466"/>
      <c r="AH103" s="472" t="s">
        <v>750</v>
      </c>
      <c r="AI103" s="472" t="s">
        <v>750</v>
      </c>
      <c r="AJ103" s="472" t="s">
        <v>750</v>
      </c>
      <c r="AK103" s="472" t="s">
        <v>750</v>
      </c>
      <c r="AL103" s="477"/>
      <c r="AM103" s="472"/>
      <c r="AN103" s="472" t="s">
        <v>750</v>
      </c>
      <c r="AO103" s="472" t="s">
        <v>750</v>
      </c>
      <c r="AP103" s="472" t="s">
        <v>750</v>
      </c>
      <c r="AQ103" s="472"/>
      <c r="AR103" s="474"/>
      <c r="AS103" s="472"/>
      <c r="AT103" s="472"/>
      <c r="AU103" s="491" t="s">
        <v>750</v>
      </c>
      <c r="AV103" s="492"/>
      <c r="AW103" s="491" t="s">
        <v>751</v>
      </c>
      <c r="AX103" s="492" t="s">
        <v>793</v>
      </c>
    </row>
    <row r="104" spans="1:50" s="464" customFormat="1">
      <c r="A104" s="446" t="s">
        <v>572</v>
      </c>
      <c r="B104" s="447"/>
      <c r="C104" s="466">
        <v>44098</v>
      </c>
      <c r="D104" s="466">
        <v>44105</v>
      </c>
      <c r="E104" s="466">
        <v>44126</v>
      </c>
      <c r="F104" s="466">
        <v>44182</v>
      </c>
      <c r="G104" s="447">
        <v>66</v>
      </c>
      <c r="H104" s="448">
        <v>19944</v>
      </c>
      <c r="I104" s="447" t="s">
        <v>749</v>
      </c>
      <c r="J104" s="485" t="s">
        <v>42</v>
      </c>
      <c r="K104" s="455" t="s">
        <v>856</v>
      </c>
      <c r="L104" s="455"/>
      <c r="M104" s="455"/>
      <c r="N104" s="455"/>
      <c r="O104" s="464" t="s">
        <v>751</v>
      </c>
      <c r="P104" s="464" t="s">
        <v>750</v>
      </c>
      <c r="Q104" s="464" t="s">
        <v>750</v>
      </c>
      <c r="R104" s="464">
        <v>187</v>
      </c>
      <c r="S104" s="464">
        <v>101.3</v>
      </c>
      <c r="T104" s="471">
        <v>28.9685149704023</v>
      </c>
      <c r="U104" s="464" t="s">
        <v>942</v>
      </c>
      <c r="V104" s="464" t="s">
        <v>750</v>
      </c>
      <c r="W104" s="465"/>
      <c r="X104" s="466"/>
      <c r="Y104" s="466"/>
      <c r="AA104" s="466"/>
      <c r="AC104" s="466"/>
      <c r="AE104" s="464" t="s">
        <v>750</v>
      </c>
      <c r="AF104" s="466"/>
      <c r="AH104" s="472" t="s">
        <v>750</v>
      </c>
      <c r="AI104" s="472" t="s">
        <v>750</v>
      </c>
      <c r="AJ104" s="472" t="s">
        <v>750</v>
      </c>
      <c r="AK104" s="472" t="s">
        <v>750</v>
      </c>
      <c r="AL104" s="477"/>
      <c r="AM104" s="472"/>
      <c r="AN104" s="472" t="s">
        <v>750</v>
      </c>
      <c r="AO104" s="472" t="s">
        <v>750</v>
      </c>
      <c r="AP104" s="472" t="s">
        <v>750</v>
      </c>
      <c r="AQ104" s="472"/>
      <c r="AR104" s="474"/>
      <c r="AS104" s="472"/>
      <c r="AT104" s="472"/>
      <c r="AU104" s="491" t="s">
        <v>750</v>
      </c>
      <c r="AV104" s="492"/>
      <c r="AW104" s="491" t="s">
        <v>750</v>
      </c>
      <c r="AX104" s="492"/>
    </row>
    <row r="105" spans="1:50" s="464" customFormat="1">
      <c r="A105" s="449" t="s">
        <v>573</v>
      </c>
      <c r="B105" s="447"/>
      <c r="C105" s="466">
        <v>44090</v>
      </c>
      <c r="D105" s="466">
        <v>44097</v>
      </c>
      <c r="E105" s="466">
        <v>44118</v>
      </c>
      <c r="F105" s="466">
        <v>44153</v>
      </c>
      <c r="G105" s="447">
        <v>73</v>
      </c>
      <c r="H105" s="448">
        <v>17212</v>
      </c>
      <c r="I105" s="447" t="s">
        <v>749</v>
      </c>
      <c r="J105" s="485" t="s">
        <v>42</v>
      </c>
      <c r="K105" s="455" t="s">
        <v>447</v>
      </c>
      <c r="L105" s="455" t="s">
        <v>891</v>
      </c>
      <c r="M105" s="455"/>
      <c r="N105" s="455"/>
      <c r="O105" s="464" t="s">
        <v>751</v>
      </c>
      <c r="P105" s="464" t="s">
        <v>751</v>
      </c>
      <c r="Q105" s="464" t="s">
        <v>751</v>
      </c>
      <c r="R105" s="464">
        <v>182.9</v>
      </c>
      <c r="S105" s="464">
        <v>98.4</v>
      </c>
      <c r="T105" s="471">
        <v>29.414921077435</v>
      </c>
      <c r="U105" s="464" t="s">
        <v>942</v>
      </c>
      <c r="V105" s="464" t="s">
        <v>750</v>
      </c>
      <c r="W105" s="465"/>
      <c r="X105" s="466"/>
      <c r="Y105" s="466"/>
      <c r="Z105" s="464" t="s">
        <v>926</v>
      </c>
      <c r="AA105" s="466">
        <v>44075</v>
      </c>
      <c r="AB105" s="464" t="s">
        <v>932</v>
      </c>
      <c r="AC105" s="466"/>
      <c r="AE105" s="464" t="s">
        <v>751</v>
      </c>
      <c r="AF105" s="466">
        <v>43770</v>
      </c>
      <c r="AG105" s="464" t="s">
        <v>932</v>
      </c>
      <c r="AH105" s="472" t="s">
        <v>750</v>
      </c>
      <c r="AI105" s="472" t="s">
        <v>750</v>
      </c>
      <c r="AJ105" s="472" t="s">
        <v>750</v>
      </c>
      <c r="AK105" s="472" t="s">
        <v>750</v>
      </c>
      <c r="AL105" s="477"/>
      <c r="AM105" s="472"/>
      <c r="AN105" s="472" t="s">
        <v>750</v>
      </c>
      <c r="AO105" s="472" t="s">
        <v>750</v>
      </c>
      <c r="AP105" s="472" t="s">
        <v>750</v>
      </c>
      <c r="AQ105" s="472"/>
      <c r="AR105" s="474"/>
      <c r="AS105" s="472"/>
      <c r="AT105" s="472"/>
      <c r="AU105" s="491" t="s">
        <v>750</v>
      </c>
      <c r="AV105" s="492"/>
      <c r="AW105" s="491" t="s">
        <v>750</v>
      </c>
      <c r="AX105" s="492"/>
    </row>
    <row r="106" spans="1:50" s="464" customFormat="1">
      <c r="A106" s="450" t="s">
        <v>574</v>
      </c>
      <c r="B106" s="451"/>
      <c r="C106" s="466">
        <v>44090</v>
      </c>
      <c r="D106" s="466">
        <v>44097</v>
      </c>
      <c r="E106" s="466">
        <v>44118</v>
      </c>
      <c r="F106" s="466">
        <v>44153</v>
      </c>
      <c r="G106" s="451">
        <v>73</v>
      </c>
      <c r="H106" s="452">
        <v>17281</v>
      </c>
      <c r="I106" s="451" t="s">
        <v>748</v>
      </c>
      <c r="J106" s="487" t="s">
        <v>42</v>
      </c>
      <c r="K106" s="456"/>
      <c r="L106" s="456"/>
      <c r="M106" s="456"/>
      <c r="N106" s="456"/>
      <c r="O106" s="464" t="s">
        <v>751</v>
      </c>
      <c r="P106" s="464" t="s">
        <v>751</v>
      </c>
      <c r="Q106" s="464" t="s">
        <v>751</v>
      </c>
      <c r="R106" s="464">
        <v>156</v>
      </c>
      <c r="S106" s="464">
        <v>72.900000000000006</v>
      </c>
      <c r="T106" s="471">
        <v>29.9556213017751</v>
      </c>
      <c r="U106" s="464" t="s">
        <v>942</v>
      </c>
      <c r="V106" s="464" t="s">
        <v>750</v>
      </c>
      <c r="W106" s="465"/>
      <c r="X106" s="466"/>
      <c r="Y106" s="466"/>
      <c r="Z106" s="464" t="s">
        <v>926</v>
      </c>
      <c r="AA106" s="466">
        <v>44068</v>
      </c>
      <c r="AB106" s="464" t="s">
        <v>932</v>
      </c>
      <c r="AC106" s="466"/>
      <c r="AE106" s="464" t="s">
        <v>750</v>
      </c>
      <c r="AF106" s="466"/>
      <c r="AH106" s="472" t="s">
        <v>750</v>
      </c>
      <c r="AI106" s="472" t="s">
        <v>750</v>
      </c>
      <c r="AJ106" s="472" t="s">
        <v>750</v>
      </c>
      <c r="AK106" s="472" t="s">
        <v>750</v>
      </c>
      <c r="AL106" s="477"/>
      <c r="AM106" s="472"/>
      <c r="AN106" s="472" t="s">
        <v>750</v>
      </c>
      <c r="AO106" s="472" t="s">
        <v>750</v>
      </c>
      <c r="AP106" s="472" t="s">
        <v>750</v>
      </c>
      <c r="AQ106" s="472"/>
      <c r="AR106" s="474"/>
      <c r="AS106" s="472"/>
      <c r="AT106" s="472"/>
      <c r="AU106" s="495" t="s">
        <v>750</v>
      </c>
      <c r="AV106" s="496"/>
      <c r="AW106" s="495" t="s">
        <v>750</v>
      </c>
      <c r="AX106" s="496"/>
    </row>
    <row r="107" spans="1:50" s="464" customFormat="1" ht="112.2">
      <c r="A107" s="481" t="s">
        <v>575</v>
      </c>
      <c r="B107" s="453"/>
      <c r="C107" s="463">
        <v>44091</v>
      </c>
      <c r="D107" s="466">
        <v>44098</v>
      </c>
      <c r="E107" s="466">
        <v>44119</v>
      </c>
      <c r="F107" s="466">
        <v>44154</v>
      </c>
      <c r="G107" s="453">
        <v>76</v>
      </c>
      <c r="H107" s="454">
        <v>16131</v>
      </c>
      <c r="I107" s="453" t="s">
        <v>748</v>
      </c>
      <c r="J107" s="485" t="s">
        <v>42</v>
      </c>
      <c r="K107" s="455" t="s">
        <v>447</v>
      </c>
      <c r="L107" s="455" t="s">
        <v>456</v>
      </c>
      <c r="M107" s="455"/>
      <c r="N107" s="455"/>
      <c r="O107" s="464" t="s">
        <v>751</v>
      </c>
      <c r="P107" s="464" t="s">
        <v>751</v>
      </c>
      <c r="Q107" s="464" t="s">
        <v>751</v>
      </c>
      <c r="R107" s="464">
        <v>166.05</v>
      </c>
      <c r="S107" s="464">
        <v>118.2</v>
      </c>
      <c r="T107" s="471">
        <v>42.868641072238198</v>
      </c>
      <c r="U107" s="464" t="s">
        <v>942</v>
      </c>
      <c r="V107" s="464" t="s">
        <v>751</v>
      </c>
      <c r="W107" s="465" t="s">
        <v>957</v>
      </c>
      <c r="X107" s="466">
        <v>43829</v>
      </c>
      <c r="Y107" s="466">
        <v>43851</v>
      </c>
      <c r="Z107" s="464" t="s">
        <v>926</v>
      </c>
      <c r="AA107" s="466">
        <v>44082</v>
      </c>
      <c r="AB107" s="464" t="s">
        <v>932</v>
      </c>
      <c r="AC107" s="466"/>
      <c r="AE107" s="464" t="s">
        <v>751</v>
      </c>
      <c r="AF107" s="466">
        <v>43833</v>
      </c>
      <c r="AG107" s="464" t="s">
        <v>932</v>
      </c>
      <c r="AH107" s="472" t="s">
        <v>750</v>
      </c>
      <c r="AI107" s="472" t="s">
        <v>750</v>
      </c>
      <c r="AJ107" s="472" t="s">
        <v>750</v>
      </c>
      <c r="AK107" s="472" t="s">
        <v>750</v>
      </c>
      <c r="AL107" s="477"/>
      <c r="AM107" s="472"/>
      <c r="AN107" s="472" t="s">
        <v>750</v>
      </c>
      <c r="AO107" s="472" t="s">
        <v>750</v>
      </c>
      <c r="AP107" s="472" t="s">
        <v>750</v>
      </c>
      <c r="AQ107" s="472"/>
      <c r="AR107" s="474"/>
      <c r="AS107" s="472"/>
      <c r="AT107" s="472"/>
      <c r="AU107" s="491" t="s">
        <v>750</v>
      </c>
      <c r="AV107" s="492"/>
      <c r="AW107" s="491" t="s">
        <v>750</v>
      </c>
      <c r="AX107" s="492"/>
    </row>
    <row r="108" spans="1:50" s="464" customFormat="1">
      <c r="A108" s="481" t="s">
        <v>576</v>
      </c>
      <c r="B108" s="453"/>
      <c r="C108" s="466">
        <v>44090</v>
      </c>
      <c r="D108" s="466">
        <v>44097</v>
      </c>
      <c r="E108" s="466">
        <v>44118</v>
      </c>
      <c r="F108" s="466">
        <v>44153</v>
      </c>
      <c r="G108" s="453">
        <v>69</v>
      </c>
      <c r="H108" s="454">
        <v>18780</v>
      </c>
      <c r="I108" s="453" t="s">
        <v>748</v>
      </c>
      <c r="J108" s="485" t="s">
        <v>42</v>
      </c>
      <c r="K108" s="455" t="s">
        <v>857</v>
      </c>
      <c r="L108" s="455"/>
      <c r="M108" s="455"/>
      <c r="N108" s="455"/>
      <c r="O108" s="464" t="s">
        <v>751</v>
      </c>
      <c r="P108" s="464" t="s">
        <v>751</v>
      </c>
      <c r="Q108" s="464" t="s">
        <v>751</v>
      </c>
      <c r="R108" s="464">
        <v>163.5</v>
      </c>
      <c r="S108" s="464">
        <v>83.1</v>
      </c>
      <c r="T108" s="471">
        <v>31.0860477513116</v>
      </c>
      <c r="U108" s="464" t="s">
        <v>942</v>
      </c>
      <c r="V108" s="464" t="s">
        <v>750</v>
      </c>
      <c r="W108" s="465"/>
      <c r="X108" s="466"/>
      <c r="Y108" s="466"/>
      <c r="AA108" s="466"/>
      <c r="AC108" s="466"/>
      <c r="AE108" s="464" t="s">
        <v>750</v>
      </c>
      <c r="AF108" s="466"/>
      <c r="AH108" s="472" t="s">
        <v>750</v>
      </c>
      <c r="AI108" s="472" t="s">
        <v>750</v>
      </c>
      <c r="AJ108" s="472" t="s">
        <v>750</v>
      </c>
      <c r="AK108" s="472" t="s">
        <v>750</v>
      </c>
      <c r="AL108" s="477"/>
      <c r="AM108" s="472"/>
      <c r="AN108" s="472" t="s">
        <v>750</v>
      </c>
      <c r="AO108" s="472" t="s">
        <v>750</v>
      </c>
      <c r="AP108" s="472" t="s">
        <v>750</v>
      </c>
      <c r="AQ108" s="472"/>
      <c r="AR108" s="474"/>
      <c r="AS108" s="472"/>
      <c r="AT108" s="472"/>
      <c r="AU108" s="491" t="s">
        <v>750</v>
      </c>
      <c r="AV108" s="492"/>
      <c r="AW108" s="491" t="s">
        <v>750</v>
      </c>
      <c r="AX108" s="492"/>
    </row>
    <row r="109" spans="1:50" s="464" customFormat="1" ht="28.8">
      <c r="A109" s="481" t="s">
        <v>577</v>
      </c>
      <c r="B109" s="481"/>
      <c r="C109" s="463">
        <v>44138</v>
      </c>
      <c r="D109" s="466">
        <v>44145</v>
      </c>
      <c r="E109" s="466">
        <v>44166</v>
      </c>
      <c r="F109" s="466"/>
      <c r="G109" s="481">
        <v>51</v>
      </c>
      <c r="H109" s="484">
        <v>25250</v>
      </c>
      <c r="I109" s="481" t="s">
        <v>749</v>
      </c>
      <c r="J109" s="486" t="s">
        <v>1028</v>
      </c>
      <c r="K109" s="483"/>
      <c r="L109" s="483"/>
      <c r="M109" s="483"/>
      <c r="N109" s="483"/>
      <c r="O109" s="464" t="s">
        <v>751</v>
      </c>
      <c r="P109" s="464" t="s">
        <v>750</v>
      </c>
      <c r="Q109" s="464" t="s">
        <v>750</v>
      </c>
      <c r="R109" s="464">
        <v>170.6</v>
      </c>
      <c r="S109" s="464">
        <v>85.4</v>
      </c>
      <c r="T109" s="471">
        <v>29.342682677097098</v>
      </c>
      <c r="U109" s="464" t="s">
        <v>941</v>
      </c>
      <c r="V109" s="464" t="s">
        <v>750</v>
      </c>
      <c r="W109" s="465"/>
      <c r="X109" s="466"/>
      <c r="Y109" s="466"/>
      <c r="Z109" s="464" t="s">
        <v>926</v>
      </c>
      <c r="AA109" s="466">
        <v>44090</v>
      </c>
      <c r="AB109" s="464" t="s">
        <v>932</v>
      </c>
      <c r="AC109" s="466"/>
      <c r="AE109" s="464" t="s">
        <v>750</v>
      </c>
      <c r="AF109" s="466"/>
      <c r="AH109" s="472"/>
      <c r="AI109" s="472"/>
      <c r="AJ109" s="472"/>
      <c r="AK109" s="472"/>
      <c r="AL109" s="477"/>
      <c r="AM109" s="472"/>
      <c r="AN109" s="472" t="s">
        <v>750</v>
      </c>
      <c r="AO109" s="472" t="s">
        <v>750</v>
      </c>
      <c r="AP109" s="472" t="s">
        <v>750</v>
      </c>
      <c r="AQ109" s="472"/>
      <c r="AR109" s="474"/>
      <c r="AS109" s="472"/>
      <c r="AT109" s="472"/>
      <c r="AU109" s="493" t="s">
        <v>751</v>
      </c>
      <c r="AV109" s="494" t="s">
        <v>761</v>
      </c>
      <c r="AW109" s="493"/>
      <c r="AX109" s="494"/>
    </row>
    <row r="110" spans="1:50" s="464" customFormat="1">
      <c r="A110" s="481" t="s">
        <v>578</v>
      </c>
      <c r="B110" s="453"/>
      <c r="C110" s="466">
        <v>44092</v>
      </c>
      <c r="D110" s="466">
        <v>44099</v>
      </c>
      <c r="E110" s="466">
        <v>44120</v>
      </c>
      <c r="F110" s="466">
        <v>44148</v>
      </c>
      <c r="G110" s="453">
        <v>65</v>
      </c>
      <c r="H110" s="454">
        <v>20148</v>
      </c>
      <c r="I110" s="453" t="s">
        <v>749</v>
      </c>
      <c r="J110" s="485" t="s">
        <v>42</v>
      </c>
      <c r="K110" s="455"/>
      <c r="L110" s="455"/>
      <c r="M110" s="455"/>
      <c r="N110" s="455"/>
      <c r="O110" s="464" t="s">
        <v>751</v>
      </c>
      <c r="P110" s="464" t="s">
        <v>751</v>
      </c>
      <c r="Q110" s="464" t="s">
        <v>751</v>
      </c>
      <c r="R110" s="464">
        <v>176.5</v>
      </c>
      <c r="S110" s="464">
        <v>64.5</v>
      </c>
      <c r="T110" s="471">
        <v>20.704764503366501</v>
      </c>
      <c r="U110" s="464" t="s">
        <v>942</v>
      </c>
      <c r="V110" s="464" t="s">
        <v>750</v>
      </c>
      <c r="W110" s="465"/>
      <c r="X110" s="466"/>
      <c r="Y110" s="466"/>
      <c r="Z110" s="464" t="s">
        <v>927</v>
      </c>
      <c r="AA110" s="466"/>
      <c r="AC110" s="466">
        <v>44058</v>
      </c>
      <c r="AD110" s="464" t="s">
        <v>932</v>
      </c>
      <c r="AE110" s="464" t="s">
        <v>750</v>
      </c>
      <c r="AF110" s="466"/>
      <c r="AH110" s="472" t="s">
        <v>750</v>
      </c>
      <c r="AI110" s="472" t="s">
        <v>750</v>
      </c>
      <c r="AJ110" s="472" t="s">
        <v>750</v>
      </c>
      <c r="AK110" s="472" t="s">
        <v>750</v>
      </c>
      <c r="AL110" s="477"/>
      <c r="AM110" s="472"/>
      <c r="AN110" s="472" t="s">
        <v>750</v>
      </c>
      <c r="AO110" s="472" t="s">
        <v>750</v>
      </c>
      <c r="AP110" s="472" t="s">
        <v>750</v>
      </c>
      <c r="AQ110" s="476" t="s">
        <v>926</v>
      </c>
      <c r="AR110" s="474">
        <v>44148</v>
      </c>
      <c r="AS110" s="472" t="s">
        <v>932</v>
      </c>
      <c r="AT110" s="472"/>
      <c r="AU110" s="491" t="s">
        <v>750</v>
      </c>
      <c r="AV110" s="492"/>
      <c r="AW110" s="491" t="s">
        <v>750</v>
      </c>
      <c r="AX110" s="492"/>
    </row>
    <row r="111" spans="1:50" s="464" customFormat="1">
      <c r="A111" s="481" t="s">
        <v>579</v>
      </c>
      <c r="B111" s="453"/>
      <c r="C111" s="466">
        <v>44147</v>
      </c>
      <c r="D111" s="466">
        <v>44154</v>
      </c>
      <c r="E111" s="466">
        <v>44179</v>
      </c>
      <c r="F111" s="466"/>
      <c r="G111" s="453">
        <v>41</v>
      </c>
      <c r="H111" s="454">
        <v>29090</v>
      </c>
      <c r="I111" s="453" t="s">
        <v>748</v>
      </c>
      <c r="J111" s="485" t="s">
        <v>42</v>
      </c>
      <c r="K111" s="455" t="s">
        <v>858</v>
      </c>
      <c r="L111" s="455" t="s">
        <v>869</v>
      </c>
      <c r="M111" s="455"/>
      <c r="N111" s="455"/>
      <c r="O111" s="464" t="s">
        <v>751</v>
      </c>
      <c r="P111" s="464" t="s">
        <v>751</v>
      </c>
      <c r="Q111" s="464" t="s">
        <v>751</v>
      </c>
      <c r="R111" s="464">
        <v>167.05</v>
      </c>
      <c r="S111" s="464">
        <v>74.8</v>
      </c>
      <c r="T111" s="471">
        <v>26.804557240585499</v>
      </c>
      <c r="U111" s="464" t="s">
        <v>941</v>
      </c>
      <c r="V111" s="464" t="s">
        <v>750</v>
      </c>
      <c r="W111" s="465"/>
      <c r="X111" s="466"/>
      <c r="Y111" s="466"/>
      <c r="Z111" s="464" t="s">
        <v>926</v>
      </c>
      <c r="AA111" s="466">
        <v>44136</v>
      </c>
      <c r="AB111" s="464" t="s">
        <v>932</v>
      </c>
      <c r="AC111" s="466"/>
      <c r="AE111" s="464" t="s">
        <v>750</v>
      </c>
      <c r="AF111" s="466"/>
      <c r="AH111" s="472" t="s">
        <v>750</v>
      </c>
      <c r="AI111" s="472" t="s">
        <v>750</v>
      </c>
      <c r="AJ111" s="472" t="s">
        <v>750</v>
      </c>
      <c r="AK111" s="472" t="s">
        <v>750</v>
      </c>
      <c r="AL111" s="477"/>
      <c r="AM111" s="472"/>
      <c r="AN111" s="472" t="s">
        <v>750</v>
      </c>
      <c r="AO111" s="472" t="s">
        <v>750</v>
      </c>
      <c r="AP111" s="472" t="s">
        <v>750</v>
      </c>
      <c r="AQ111" s="472"/>
      <c r="AR111" s="474"/>
      <c r="AS111" s="472"/>
      <c r="AT111" s="472"/>
      <c r="AU111" s="491" t="s">
        <v>751</v>
      </c>
      <c r="AV111" s="492" t="s">
        <v>762</v>
      </c>
      <c r="AW111" s="491"/>
      <c r="AX111" s="492"/>
    </row>
    <row r="112" spans="1:50" s="464" customFormat="1">
      <c r="A112" s="481" t="s">
        <v>580</v>
      </c>
      <c r="B112" s="453"/>
      <c r="C112" s="466">
        <v>44144</v>
      </c>
      <c r="D112" s="466">
        <v>44152</v>
      </c>
      <c r="E112" s="466">
        <v>44173</v>
      </c>
      <c r="F112" s="466"/>
      <c r="G112" s="453">
        <v>44</v>
      </c>
      <c r="H112" s="454">
        <v>27927</v>
      </c>
      <c r="I112" s="453" t="s">
        <v>748</v>
      </c>
      <c r="J112" s="485" t="s">
        <v>42</v>
      </c>
      <c r="K112" s="455"/>
      <c r="L112" s="455"/>
      <c r="M112" s="455"/>
      <c r="N112" s="455"/>
      <c r="O112" s="464" t="s">
        <v>751</v>
      </c>
      <c r="P112" s="464" t="s">
        <v>751</v>
      </c>
      <c r="Q112" s="464" t="s">
        <v>751</v>
      </c>
      <c r="R112" s="464">
        <v>163.1</v>
      </c>
      <c r="S112" s="464">
        <v>60.2</v>
      </c>
      <c r="T112" s="471">
        <v>22.6302092241785</v>
      </c>
      <c r="U112" s="464" t="s">
        <v>941</v>
      </c>
      <c r="V112" s="464" t="s">
        <v>750</v>
      </c>
      <c r="W112" s="465"/>
      <c r="X112" s="466"/>
      <c r="Y112" s="466"/>
      <c r="Z112" s="464" t="s">
        <v>926</v>
      </c>
      <c r="AA112" s="466">
        <v>44144</v>
      </c>
      <c r="AC112" s="466"/>
      <c r="AE112" s="464" t="s">
        <v>750</v>
      </c>
      <c r="AF112" s="466"/>
      <c r="AH112" s="472" t="s">
        <v>750</v>
      </c>
      <c r="AI112" s="472" t="s">
        <v>750</v>
      </c>
      <c r="AJ112" s="472" t="s">
        <v>750</v>
      </c>
      <c r="AK112" s="472" t="s">
        <v>750</v>
      </c>
      <c r="AL112" s="477"/>
      <c r="AM112" s="472"/>
      <c r="AN112" s="472" t="s">
        <v>750</v>
      </c>
      <c r="AO112" s="472" t="s">
        <v>750</v>
      </c>
      <c r="AP112" s="472" t="s">
        <v>750</v>
      </c>
      <c r="AQ112" s="476" t="s">
        <v>926</v>
      </c>
      <c r="AR112" s="474">
        <v>44159</v>
      </c>
      <c r="AS112" s="472" t="s">
        <v>932</v>
      </c>
      <c r="AT112" s="472"/>
      <c r="AU112" s="491" t="s">
        <v>750</v>
      </c>
      <c r="AV112" s="492"/>
      <c r="AW112" s="491" t="s">
        <v>750</v>
      </c>
      <c r="AX112" s="492"/>
    </row>
    <row r="113" spans="1:50" s="464" customFormat="1">
      <c r="A113" s="481" t="s">
        <v>581</v>
      </c>
      <c r="B113" s="453"/>
      <c r="C113" s="463">
        <v>44111</v>
      </c>
      <c r="D113" s="466">
        <v>44119</v>
      </c>
      <c r="E113" s="466">
        <v>44141</v>
      </c>
      <c r="F113" s="466"/>
      <c r="G113" s="453">
        <v>73</v>
      </c>
      <c r="H113" s="454">
        <v>17267</v>
      </c>
      <c r="I113" s="453" t="s">
        <v>749</v>
      </c>
      <c r="J113" s="485" t="s">
        <v>42</v>
      </c>
      <c r="K113" s="455" t="s">
        <v>846</v>
      </c>
      <c r="L113" s="455" t="s">
        <v>892</v>
      </c>
      <c r="M113" s="455" t="s">
        <v>862</v>
      </c>
      <c r="N113" s="455"/>
      <c r="O113" s="464" t="s">
        <v>751</v>
      </c>
      <c r="P113" s="464" t="s">
        <v>751</v>
      </c>
      <c r="Q113" s="464" t="s">
        <v>751</v>
      </c>
      <c r="R113" s="464">
        <v>181.3</v>
      </c>
      <c r="S113" s="464">
        <v>119.6</v>
      </c>
      <c r="T113" s="471">
        <v>36.386105253806697</v>
      </c>
      <c r="U113" s="464" t="s">
        <v>942</v>
      </c>
      <c r="V113" s="464" t="s">
        <v>750</v>
      </c>
      <c r="W113" s="465"/>
      <c r="X113" s="466"/>
      <c r="Y113" s="466"/>
      <c r="AA113" s="466"/>
      <c r="AC113" s="466"/>
      <c r="AE113" s="464" t="s">
        <v>750</v>
      </c>
      <c r="AF113" s="466"/>
      <c r="AH113" s="472" t="s">
        <v>750</v>
      </c>
      <c r="AI113" s="472" t="s">
        <v>750</v>
      </c>
      <c r="AJ113" s="472" t="s">
        <v>750</v>
      </c>
      <c r="AK113" s="472" t="s">
        <v>750</v>
      </c>
      <c r="AL113" s="477"/>
      <c r="AM113" s="472"/>
      <c r="AN113" s="472" t="s">
        <v>750</v>
      </c>
      <c r="AO113" s="472" t="s">
        <v>750</v>
      </c>
      <c r="AP113" s="472" t="s">
        <v>750</v>
      </c>
      <c r="AQ113" s="472"/>
      <c r="AR113" s="474"/>
      <c r="AS113" s="472"/>
      <c r="AT113" s="472"/>
      <c r="AU113" s="491" t="s">
        <v>750</v>
      </c>
      <c r="AV113" s="492"/>
      <c r="AW113" s="491" t="s">
        <v>751</v>
      </c>
      <c r="AX113" s="492" t="s">
        <v>794</v>
      </c>
    </row>
    <row r="114" spans="1:50" s="464" customFormat="1" ht="51">
      <c r="A114" s="481" t="s">
        <v>582</v>
      </c>
      <c r="B114" s="453"/>
      <c r="C114" s="463">
        <v>44111</v>
      </c>
      <c r="D114" s="466">
        <v>44119</v>
      </c>
      <c r="E114" s="466">
        <v>44141</v>
      </c>
      <c r="F114" s="466"/>
      <c r="G114" s="453">
        <v>73</v>
      </c>
      <c r="H114" s="454">
        <v>17193</v>
      </c>
      <c r="I114" s="453" t="s">
        <v>748</v>
      </c>
      <c r="J114" s="485" t="s">
        <v>42</v>
      </c>
      <c r="K114" s="455" t="s">
        <v>859</v>
      </c>
      <c r="L114" s="455" t="s">
        <v>447</v>
      </c>
      <c r="M114" s="455" t="s">
        <v>461</v>
      </c>
      <c r="N114" s="455" t="s">
        <v>915</v>
      </c>
      <c r="O114" s="464" t="s">
        <v>751</v>
      </c>
      <c r="P114" s="464" t="s">
        <v>751</v>
      </c>
      <c r="Q114" s="464" t="s">
        <v>751</v>
      </c>
      <c r="R114" s="464">
        <v>154.55000000000001</v>
      </c>
      <c r="S114" s="464">
        <v>81.3</v>
      </c>
      <c r="T114" s="471">
        <v>34.037098134333696</v>
      </c>
      <c r="U114" s="464" t="s">
        <v>942</v>
      </c>
      <c r="V114" s="464" t="s">
        <v>750</v>
      </c>
      <c r="W114" s="465"/>
      <c r="X114" s="466"/>
      <c r="Y114" s="466"/>
      <c r="Z114" s="464" t="s">
        <v>926</v>
      </c>
      <c r="AA114" s="466">
        <v>43941</v>
      </c>
      <c r="AB114" s="464" t="s">
        <v>932</v>
      </c>
      <c r="AC114" s="466"/>
      <c r="AE114" s="464" t="s">
        <v>750</v>
      </c>
      <c r="AF114" s="466"/>
      <c r="AH114" s="472" t="s">
        <v>750</v>
      </c>
      <c r="AI114" s="472" t="s">
        <v>750</v>
      </c>
      <c r="AJ114" s="472" t="s">
        <v>750</v>
      </c>
      <c r="AK114" s="472" t="s">
        <v>750</v>
      </c>
      <c r="AL114" s="477"/>
      <c r="AM114" s="472"/>
      <c r="AN114" s="472" t="s">
        <v>750</v>
      </c>
      <c r="AO114" s="472" t="s">
        <v>750</v>
      </c>
      <c r="AP114" s="472" t="s">
        <v>750</v>
      </c>
      <c r="AQ114" s="472"/>
      <c r="AR114" s="474"/>
      <c r="AS114" s="472"/>
      <c r="AT114" s="472"/>
      <c r="AU114" s="491" t="s">
        <v>750</v>
      </c>
      <c r="AV114" s="492"/>
      <c r="AW114" s="491" t="s">
        <v>751</v>
      </c>
      <c r="AX114" s="492" t="s">
        <v>795</v>
      </c>
    </row>
    <row r="115" spans="1:50" s="464" customFormat="1">
      <c r="A115" s="481" t="s">
        <v>583</v>
      </c>
      <c r="B115" s="453"/>
      <c r="C115" s="466">
        <v>44098</v>
      </c>
      <c r="D115" s="466">
        <v>44105</v>
      </c>
      <c r="E115" s="466">
        <v>44126</v>
      </c>
      <c r="F115" s="466"/>
      <c r="G115" s="453">
        <v>71</v>
      </c>
      <c r="H115" s="454">
        <v>18115</v>
      </c>
      <c r="I115" s="453" t="s">
        <v>749</v>
      </c>
      <c r="J115" s="485" t="s">
        <v>42</v>
      </c>
      <c r="K115" s="455" t="s">
        <v>447</v>
      </c>
      <c r="L115" s="455" t="s">
        <v>887</v>
      </c>
      <c r="M115" s="455"/>
      <c r="N115" s="455"/>
      <c r="O115" s="464" t="s">
        <v>751</v>
      </c>
      <c r="P115" s="464" t="s">
        <v>751</v>
      </c>
      <c r="Q115" s="464" t="s">
        <v>751</v>
      </c>
      <c r="R115" s="464">
        <v>170.6</v>
      </c>
      <c r="S115" s="464">
        <v>109.4</v>
      </c>
      <c r="T115" s="471">
        <v>37.588869846304803</v>
      </c>
      <c r="U115" s="464" t="s">
        <v>942</v>
      </c>
      <c r="V115" s="464" t="s">
        <v>750</v>
      </c>
      <c r="W115" s="465"/>
      <c r="X115" s="466"/>
      <c r="Y115" s="466"/>
      <c r="AA115" s="466"/>
      <c r="AC115" s="466"/>
      <c r="AE115" s="464" t="s">
        <v>750</v>
      </c>
      <c r="AF115" s="466"/>
      <c r="AH115" s="472" t="s">
        <v>750</v>
      </c>
      <c r="AI115" s="472" t="s">
        <v>750</v>
      </c>
      <c r="AJ115" s="472" t="s">
        <v>750</v>
      </c>
      <c r="AK115" s="472" t="s">
        <v>750</v>
      </c>
      <c r="AL115" s="477"/>
      <c r="AM115" s="472"/>
      <c r="AN115" s="472" t="s">
        <v>750</v>
      </c>
      <c r="AO115" s="472" t="s">
        <v>750</v>
      </c>
      <c r="AP115" s="472" t="s">
        <v>750</v>
      </c>
      <c r="AQ115" s="472"/>
      <c r="AR115" s="474"/>
      <c r="AS115" s="472"/>
      <c r="AT115" s="472"/>
      <c r="AU115" s="491" t="s">
        <v>750</v>
      </c>
      <c r="AV115" s="492"/>
      <c r="AW115" s="491" t="s">
        <v>751</v>
      </c>
      <c r="AX115" s="492" t="s">
        <v>796</v>
      </c>
    </row>
    <row r="116" spans="1:50" s="464" customFormat="1" ht="28.8">
      <c r="A116" s="481" t="s">
        <v>584</v>
      </c>
      <c r="B116" s="453"/>
      <c r="C116" s="466">
        <v>44173</v>
      </c>
      <c r="D116" s="466">
        <v>44180</v>
      </c>
      <c r="E116" s="466">
        <v>44201</v>
      </c>
      <c r="F116" s="466"/>
      <c r="G116" s="453">
        <v>61</v>
      </c>
      <c r="H116" s="454">
        <v>21574</v>
      </c>
      <c r="I116" s="453" t="s">
        <v>748</v>
      </c>
      <c r="J116" s="485" t="s">
        <v>1028</v>
      </c>
      <c r="K116" s="455" t="s">
        <v>445</v>
      </c>
      <c r="L116" s="455" t="s">
        <v>893</v>
      </c>
      <c r="M116" s="455"/>
      <c r="N116" s="455"/>
      <c r="O116" s="464" t="s">
        <v>751</v>
      </c>
      <c r="P116" s="464" t="s">
        <v>750</v>
      </c>
      <c r="Q116" s="464" t="s">
        <v>750</v>
      </c>
      <c r="R116" s="464">
        <v>153.44999999999999</v>
      </c>
      <c r="S116" s="464">
        <v>84</v>
      </c>
      <c r="T116" s="471">
        <v>35.673481894274602</v>
      </c>
      <c r="U116" s="464" t="s">
        <v>941</v>
      </c>
      <c r="V116" s="464" t="s">
        <v>750</v>
      </c>
      <c r="W116" s="465"/>
      <c r="X116" s="466"/>
      <c r="Y116" s="466"/>
      <c r="AA116" s="466"/>
      <c r="AC116" s="466"/>
      <c r="AE116" s="464" t="s">
        <v>750</v>
      </c>
      <c r="AF116" s="466"/>
      <c r="AH116" s="472" t="s">
        <v>750</v>
      </c>
      <c r="AI116" s="472" t="s">
        <v>750</v>
      </c>
      <c r="AJ116" s="472" t="s">
        <v>750</v>
      </c>
      <c r="AK116" s="472" t="s">
        <v>750</v>
      </c>
      <c r="AL116" s="477"/>
      <c r="AM116" s="472"/>
      <c r="AN116" s="472" t="s">
        <v>750</v>
      </c>
      <c r="AO116" s="472" t="s">
        <v>750</v>
      </c>
      <c r="AP116" s="472" t="s">
        <v>750</v>
      </c>
      <c r="AQ116" s="472"/>
      <c r="AR116" s="474"/>
      <c r="AS116" s="472"/>
      <c r="AT116" s="472"/>
      <c r="AU116" s="491" t="s">
        <v>751</v>
      </c>
      <c r="AV116" s="492" t="s">
        <v>763</v>
      </c>
      <c r="AW116" s="491"/>
      <c r="AX116" s="492"/>
    </row>
    <row r="117" spans="1:50" s="464" customFormat="1">
      <c r="A117" s="481" t="s">
        <v>585</v>
      </c>
      <c r="B117" s="453"/>
      <c r="C117" s="466">
        <v>44117</v>
      </c>
      <c r="D117" s="466">
        <v>44124</v>
      </c>
      <c r="E117" s="466">
        <v>44145</v>
      </c>
      <c r="F117" s="466"/>
      <c r="G117" s="453">
        <v>71</v>
      </c>
      <c r="H117" s="454">
        <v>18040</v>
      </c>
      <c r="I117" s="453" t="s">
        <v>748</v>
      </c>
      <c r="J117" s="485" t="s">
        <v>42</v>
      </c>
      <c r="K117" s="455" t="s">
        <v>461</v>
      </c>
      <c r="L117" s="455" t="s">
        <v>894</v>
      </c>
      <c r="M117" s="455"/>
      <c r="N117" s="455"/>
      <c r="O117" s="464" t="s">
        <v>751</v>
      </c>
      <c r="P117" s="464" t="s">
        <v>751</v>
      </c>
      <c r="Q117" s="464" t="s">
        <v>751</v>
      </c>
      <c r="R117" s="464">
        <v>163.05000000000001</v>
      </c>
      <c r="S117" s="464">
        <v>54.4</v>
      </c>
      <c r="T117" s="471">
        <v>20.462434083644499</v>
      </c>
      <c r="U117" s="464" t="s">
        <v>942</v>
      </c>
      <c r="V117" s="464" t="s">
        <v>750</v>
      </c>
      <c r="W117" s="465"/>
      <c r="X117" s="466"/>
      <c r="Y117" s="466"/>
      <c r="AA117" s="466"/>
      <c r="AC117" s="466"/>
      <c r="AE117" s="464" t="s">
        <v>750</v>
      </c>
      <c r="AF117" s="466"/>
      <c r="AH117" s="472" t="s">
        <v>750</v>
      </c>
      <c r="AI117" s="472" t="s">
        <v>750</v>
      </c>
      <c r="AJ117" s="472" t="s">
        <v>750</v>
      </c>
      <c r="AK117" s="472" t="s">
        <v>750</v>
      </c>
      <c r="AL117" s="477"/>
      <c r="AM117" s="472"/>
      <c r="AN117" s="472" t="s">
        <v>750</v>
      </c>
      <c r="AO117" s="472" t="s">
        <v>750</v>
      </c>
      <c r="AP117" s="472" t="s">
        <v>750</v>
      </c>
      <c r="AQ117" s="472"/>
      <c r="AR117" s="474"/>
      <c r="AS117" s="472"/>
      <c r="AT117" s="472"/>
      <c r="AU117" s="491" t="s">
        <v>750</v>
      </c>
      <c r="AV117" s="492"/>
      <c r="AW117" s="491" t="s">
        <v>750</v>
      </c>
      <c r="AX117" s="492"/>
    </row>
    <row r="118" spans="1:50" s="464" customFormat="1" ht="28.8">
      <c r="A118" s="481" t="s">
        <v>586</v>
      </c>
      <c r="B118" s="453"/>
      <c r="C118" s="466">
        <v>44125</v>
      </c>
      <c r="D118" s="466">
        <v>44132</v>
      </c>
      <c r="E118" s="466">
        <v>44153</v>
      </c>
      <c r="F118" s="467">
        <v>44207</v>
      </c>
      <c r="G118" s="453">
        <v>41</v>
      </c>
      <c r="H118" s="454">
        <v>28856</v>
      </c>
      <c r="I118" s="453" t="s">
        <v>749</v>
      </c>
      <c r="J118" s="485" t="s">
        <v>42</v>
      </c>
      <c r="K118" s="455" t="s">
        <v>447</v>
      </c>
      <c r="L118" s="455" t="s">
        <v>461</v>
      </c>
      <c r="M118" s="455" t="s">
        <v>457</v>
      </c>
      <c r="N118" s="455"/>
      <c r="O118" s="464" t="s">
        <v>751</v>
      </c>
      <c r="P118" s="464" t="s">
        <v>751</v>
      </c>
      <c r="Q118" s="464" t="s">
        <v>751</v>
      </c>
      <c r="R118" s="464">
        <v>174.6</v>
      </c>
      <c r="S118" s="464">
        <v>88.9</v>
      </c>
      <c r="T118" s="471">
        <v>29.161729838386901</v>
      </c>
      <c r="U118" s="464" t="s">
        <v>941</v>
      </c>
      <c r="V118" s="464" t="s">
        <v>750</v>
      </c>
      <c r="W118" s="465"/>
      <c r="X118" s="466"/>
      <c r="Y118" s="466"/>
      <c r="AA118" s="466"/>
      <c r="AC118" s="466"/>
      <c r="AE118" s="464" t="s">
        <v>750</v>
      </c>
      <c r="AF118" s="466"/>
      <c r="AH118" s="472" t="s">
        <v>750</v>
      </c>
      <c r="AI118" s="472" t="s">
        <v>750</v>
      </c>
      <c r="AJ118" s="472" t="s">
        <v>750</v>
      </c>
      <c r="AK118" s="472" t="s">
        <v>750</v>
      </c>
      <c r="AL118" s="477"/>
      <c r="AM118" s="472"/>
      <c r="AN118" s="472" t="s">
        <v>750</v>
      </c>
      <c r="AO118" s="472" t="s">
        <v>750</v>
      </c>
      <c r="AP118" s="472" t="s">
        <v>750</v>
      </c>
      <c r="AQ118" s="472"/>
      <c r="AR118" s="474"/>
      <c r="AS118" s="472"/>
      <c r="AT118" s="472"/>
      <c r="AU118" s="491" t="s">
        <v>751</v>
      </c>
      <c r="AV118" s="492" t="s">
        <v>764</v>
      </c>
      <c r="AW118" s="491"/>
      <c r="AX118" s="492"/>
    </row>
    <row r="119" spans="1:50" s="464" customFormat="1">
      <c r="A119" s="481" t="s">
        <v>587</v>
      </c>
      <c r="B119" s="453"/>
      <c r="C119" s="466">
        <v>44098</v>
      </c>
      <c r="D119" s="466">
        <v>44105</v>
      </c>
      <c r="E119" s="466">
        <v>44127</v>
      </c>
      <c r="F119" s="466"/>
      <c r="G119" s="453">
        <v>78</v>
      </c>
      <c r="H119" s="454">
        <v>15595</v>
      </c>
      <c r="I119" s="453" t="s">
        <v>748</v>
      </c>
      <c r="J119" s="485" t="s">
        <v>42</v>
      </c>
      <c r="K119" s="455"/>
      <c r="L119" s="455"/>
      <c r="M119" s="455"/>
      <c r="N119" s="455"/>
      <c r="O119" s="464" t="s">
        <v>751</v>
      </c>
      <c r="P119" s="464" t="s">
        <v>751</v>
      </c>
      <c r="Q119" s="464" t="s">
        <v>751</v>
      </c>
      <c r="R119" s="464">
        <v>168.05</v>
      </c>
      <c r="S119" s="464">
        <v>65.3</v>
      </c>
      <c r="T119" s="471">
        <v>23.122572384407199</v>
      </c>
      <c r="U119" s="464" t="s">
        <v>942</v>
      </c>
      <c r="V119" s="464" t="s">
        <v>750</v>
      </c>
      <c r="W119" s="465"/>
      <c r="X119" s="466"/>
      <c r="Y119" s="466"/>
      <c r="AA119" s="466"/>
      <c r="AC119" s="466"/>
      <c r="AE119" s="464" t="s">
        <v>750</v>
      </c>
      <c r="AF119" s="466"/>
      <c r="AH119" s="472" t="s">
        <v>750</v>
      </c>
      <c r="AI119" s="472" t="s">
        <v>750</v>
      </c>
      <c r="AJ119" s="472" t="s">
        <v>750</v>
      </c>
      <c r="AK119" s="472" t="s">
        <v>750</v>
      </c>
      <c r="AL119" s="477"/>
      <c r="AM119" s="472"/>
      <c r="AN119" s="472" t="s">
        <v>750</v>
      </c>
      <c r="AO119" s="472" t="s">
        <v>750</v>
      </c>
      <c r="AP119" s="472" t="s">
        <v>750</v>
      </c>
      <c r="AQ119" s="472"/>
      <c r="AR119" s="474"/>
      <c r="AS119" s="472"/>
      <c r="AT119" s="472"/>
      <c r="AU119" s="491" t="s">
        <v>750</v>
      </c>
      <c r="AV119" s="492"/>
      <c r="AW119" s="491" t="s">
        <v>751</v>
      </c>
      <c r="AX119" s="492" t="s">
        <v>797</v>
      </c>
    </row>
    <row r="120" spans="1:50" s="464" customFormat="1" ht="40.799999999999997">
      <c r="A120" s="481" t="s">
        <v>588</v>
      </c>
      <c r="B120" s="453"/>
      <c r="C120" s="466">
        <v>44096</v>
      </c>
      <c r="D120" s="466">
        <v>44104</v>
      </c>
      <c r="E120" s="466">
        <v>44125</v>
      </c>
      <c r="F120" s="466"/>
      <c r="G120" s="453">
        <v>65</v>
      </c>
      <c r="H120" s="454">
        <v>20059</v>
      </c>
      <c r="I120" s="453" t="s">
        <v>748</v>
      </c>
      <c r="J120" s="485" t="s">
        <v>42</v>
      </c>
      <c r="K120" s="455"/>
      <c r="L120" s="455"/>
      <c r="M120" s="455"/>
      <c r="N120" s="455"/>
      <c r="O120" s="464" t="s">
        <v>751</v>
      </c>
      <c r="P120" s="464" t="s">
        <v>750</v>
      </c>
      <c r="Q120" s="464" t="s">
        <v>750</v>
      </c>
      <c r="R120" s="464">
        <v>160.1</v>
      </c>
      <c r="S120" s="464">
        <v>66.2</v>
      </c>
      <c r="T120" s="471">
        <v>25.827081059971398</v>
      </c>
      <c r="U120" s="464" t="s">
        <v>942</v>
      </c>
      <c r="V120" s="464" t="s">
        <v>751</v>
      </c>
      <c r="W120" s="465" t="s">
        <v>958</v>
      </c>
      <c r="X120" s="466">
        <v>43832</v>
      </c>
      <c r="Y120" s="466">
        <v>43881</v>
      </c>
      <c r="Z120" s="464" t="s">
        <v>927</v>
      </c>
      <c r="AA120" s="466"/>
      <c r="AC120" s="466">
        <v>44034</v>
      </c>
      <c r="AD120" s="464" t="s">
        <v>932</v>
      </c>
      <c r="AE120" s="464" t="s">
        <v>750</v>
      </c>
      <c r="AF120" s="466"/>
      <c r="AH120" s="472" t="s">
        <v>750</v>
      </c>
      <c r="AI120" s="472" t="s">
        <v>750</v>
      </c>
      <c r="AJ120" s="472" t="s">
        <v>750</v>
      </c>
      <c r="AK120" s="472" t="s">
        <v>750</v>
      </c>
      <c r="AL120" s="477"/>
      <c r="AM120" s="472"/>
      <c r="AN120" s="472" t="s">
        <v>750</v>
      </c>
      <c r="AO120" s="472" t="s">
        <v>750</v>
      </c>
      <c r="AP120" s="472" t="s">
        <v>750</v>
      </c>
      <c r="AQ120" s="472"/>
      <c r="AR120" s="474"/>
      <c r="AS120" s="472"/>
      <c r="AT120" s="472"/>
      <c r="AU120" s="491" t="s">
        <v>750</v>
      </c>
      <c r="AV120" s="492"/>
      <c r="AW120" s="491" t="s">
        <v>750</v>
      </c>
      <c r="AX120" s="492"/>
    </row>
    <row r="121" spans="1:50" s="464" customFormat="1">
      <c r="A121" s="481" t="s">
        <v>589</v>
      </c>
      <c r="B121" s="453"/>
      <c r="C121" s="466">
        <v>44099</v>
      </c>
      <c r="D121" s="466">
        <v>44106</v>
      </c>
      <c r="E121" s="466">
        <v>44131</v>
      </c>
      <c r="F121" s="466">
        <v>44155</v>
      </c>
      <c r="G121" s="453">
        <v>70</v>
      </c>
      <c r="H121" s="454">
        <v>18315</v>
      </c>
      <c r="I121" s="453" t="s">
        <v>748</v>
      </c>
      <c r="J121" s="485" t="s">
        <v>42</v>
      </c>
      <c r="K121" s="455" t="s">
        <v>447</v>
      </c>
      <c r="L121" s="455" t="s">
        <v>452</v>
      </c>
      <c r="M121" s="455" t="s">
        <v>446</v>
      </c>
      <c r="N121" s="455"/>
      <c r="O121" s="464" t="s">
        <v>751</v>
      </c>
      <c r="P121" s="464" t="s">
        <v>751</v>
      </c>
      <c r="Q121" s="464" t="s">
        <v>751</v>
      </c>
      <c r="R121" s="464">
        <v>167.85</v>
      </c>
      <c r="S121" s="464">
        <v>59.3</v>
      </c>
      <c r="T121" s="471">
        <v>21.0480565642561</v>
      </c>
      <c r="U121" s="464" t="s">
        <v>942</v>
      </c>
      <c r="V121" s="464" t="s">
        <v>750</v>
      </c>
      <c r="W121" s="465"/>
      <c r="X121" s="466"/>
      <c r="Y121" s="466"/>
      <c r="AA121" s="466"/>
      <c r="AC121" s="466"/>
      <c r="AE121" s="464" t="s">
        <v>750</v>
      </c>
      <c r="AF121" s="466"/>
      <c r="AH121" s="472" t="s">
        <v>750</v>
      </c>
      <c r="AI121" s="472" t="s">
        <v>750</v>
      </c>
      <c r="AJ121" s="472" t="s">
        <v>750</v>
      </c>
      <c r="AK121" s="472" t="s">
        <v>750</v>
      </c>
      <c r="AL121" s="477"/>
      <c r="AM121" s="472"/>
      <c r="AN121" s="472" t="s">
        <v>750</v>
      </c>
      <c r="AO121" s="472" t="s">
        <v>750</v>
      </c>
      <c r="AP121" s="472" t="s">
        <v>750</v>
      </c>
      <c r="AQ121" s="472"/>
      <c r="AR121" s="474"/>
      <c r="AS121" s="472"/>
      <c r="AT121" s="472"/>
      <c r="AU121" s="491" t="s">
        <v>750</v>
      </c>
      <c r="AV121" s="492"/>
      <c r="AW121" s="491" t="s">
        <v>750</v>
      </c>
      <c r="AX121" s="492"/>
    </row>
    <row r="122" spans="1:50" s="464" customFormat="1">
      <c r="A122" s="481" t="s">
        <v>590</v>
      </c>
      <c r="B122" s="453"/>
      <c r="C122" s="466">
        <v>44096</v>
      </c>
      <c r="D122" s="466">
        <v>44103</v>
      </c>
      <c r="E122" s="466">
        <v>44124</v>
      </c>
      <c r="F122" s="466">
        <v>44151</v>
      </c>
      <c r="G122" s="453">
        <v>67</v>
      </c>
      <c r="H122" s="454">
        <v>19464</v>
      </c>
      <c r="I122" s="453" t="s">
        <v>748</v>
      </c>
      <c r="J122" s="485" t="s">
        <v>42</v>
      </c>
      <c r="K122" s="455" t="s">
        <v>458</v>
      </c>
      <c r="L122" s="455"/>
      <c r="M122" s="455"/>
      <c r="N122" s="455"/>
      <c r="O122" s="464" t="s">
        <v>751</v>
      </c>
      <c r="P122" s="464" t="s">
        <v>751</v>
      </c>
      <c r="Q122" s="464" t="s">
        <v>751</v>
      </c>
      <c r="R122" s="464">
        <v>163.5</v>
      </c>
      <c r="S122" s="464">
        <v>61</v>
      </c>
      <c r="T122" s="471">
        <v>22.818879817448899</v>
      </c>
      <c r="U122" s="464" t="s">
        <v>942</v>
      </c>
      <c r="V122" s="464" t="s">
        <v>750</v>
      </c>
      <c r="W122" s="465"/>
      <c r="X122" s="466"/>
      <c r="Y122" s="466"/>
      <c r="AA122" s="466"/>
      <c r="AC122" s="466"/>
      <c r="AE122" s="464" t="s">
        <v>750</v>
      </c>
      <c r="AF122" s="466"/>
      <c r="AH122" s="472" t="s">
        <v>750</v>
      </c>
      <c r="AI122" s="472" t="s">
        <v>750</v>
      </c>
      <c r="AJ122" s="472" t="s">
        <v>750</v>
      </c>
      <c r="AK122" s="472" t="s">
        <v>750</v>
      </c>
      <c r="AL122" s="477"/>
      <c r="AM122" s="472"/>
      <c r="AN122" s="472" t="s">
        <v>750</v>
      </c>
      <c r="AO122" s="472" t="s">
        <v>750</v>
      </c>
      <c r="AP122" s="472" t="s">
        <v>750</v>
      </c>
      <c r="AQ122" s="472"/>
      <c r="AR122" s="474"/>
      <c r="AS122" s="472"/>
      <c r="AT122" s="472"/>
      <c r="AU122" s="491" t="s">
        <v>750</v>
      </c>
      <c r="AV122" s="492"/>
      <c r="AW122" s="491" t="s">
        <v>750</v>
      </c>
      <c r="AX122" s="492"/>
    </row>
    <row r="123" spans="1:50" s="464" customFormat="1">
      <c r="A123" s="481" t="s">
        <v>591</v>
      </c>
      <c r="B123" s="453"/>
      <c r="C123" s="463">
        <v>44096</v>
      </c>
      <c r="D123" s="466">
        <v>44103</v>
      </c>
      <c r="E123" s="466">
        <v>44124</v>
      </c>
      <c r="F123" s="466">
        <v>44151</v>
      </c>
      <c r="G123" s="453">
        <v>67</v>
      </c>
      <c r="H123" s="454">
        <v>19264</v>
      </c>
      <c r="I123" s="453" t="s">
        <v>749</v>
      </c>
      <c r="J123" s="485" t="s">
        <v>42</v>
      </c>
      <c r="K123" s="455"/>
      <c r="L123" s="455"/>
      <c r="M123" s="455"/>
      <c r="N123" s="455"/>
      <c r="O123" s="464" t="s">
        <v>751</v>
      </c>
      <c r="P123" s="464" t="s">
        <v>751</v>
      </c>
      <c r="Q123" s="464" t="s">
        <v>751</v>
      </c>
      <c r="R123" s="464">
        <v>181.14999999999901</v>
      </c>
      <c r="S123" s="464">
        <v>69.2</v>
      </c>
      <c r="T123" s="471">
        <v>21.087709864804701</v>
      </c>
      <c r="U123" s="464" t="s">
        <v>942</v>
      </c>
      <c r="V123" s="464" t="s">
        <v>750</v>
      </c>
      <c r="W123" s="465"/>
      <c r="X123" s="466"/>
      <c r="Y123" s="466"/>
      <c r="AA123" s="466"/>
      <c r="AC123" s="466"/>
      <c r="AE123" s="464" t="s">
        <v>750</v>
      </c>
      <c r="AF123" s="466"/>
      <c r="AH123" s="472" t="s">
        <v>750</v>
      </c>
      <c r="AI123" s="472" t="s">
        <v>750</v>
      </c>
      <c r="AJ123" s="472" t="s">
        <v>750</v>
      </c>
      <c r="AK123" s="472" t="s">
        <v>750</v>
      </c>
      <c r="AL123" s="477"/>
      <c r="AM123" s="472"/>
      <c r="AN123" s="472" t="s">
        <v>750</v>
      </c>
      <c r="AO123" s="472" t="s">
        <v>750</v>
      </c>
      <c r="AP123" s="472" t="s">
        <v>750</v>
      </c>
      <c r="AQ123" s="472"/>
      <c r="AR123" s="474"/>
      <c r="AS123" s="472"/>
      <c r="AT123" s="472"/>
      <c r="AU123" s="491" t="s">
        <v>750</v>
      </c>
      <c r="AV123" s="492"/>
      <c r="AW123" s="491" t="s">
        <v>750</v>
      </c>
      <c r="AX123" s="492"/>
    </row>
    <row r="124" spans="1:50" s="464" customFormat="1" ht="20.399999999999999">
      <c r="A124" s="481" t="s">
        <v>592</v>
      </c>
      <c r="B124" s="453"/>
      <c r="C124" s="466">
        <v>44148</v>
      </c>
      <c r="D124" s="466">
        <v>44154</v>
      </c>
      <c r="E124" s="466">
        <v>44174</v>
      </c>
      <c r="F124" s="466"/>
      <c r="G124" s="453">
        <v>57</v>
      </c>
      <c r="H124" s="454">
        <v>23013</v>
      </c>
      <c r="I124" s="453" t="s">
        <v>748</v>
      </c>
      <c r="J124" s="485" t="s">
        <v>42</v>
      </c>
      <c r="K124" s="455" t="s">
        <v>455</v>
      </c>
      <c r="L124" s="455" t="s">
        <v>446</v>
      </c>
      <c r="M124" s="455"/>
      <c r="N124" s="455"/>
      <c r="O124" s="464" t="s">
        <v>751</v>
      </c>
      <c r="P124" s="464" t="s">
        <v>751</v>
      </c>
      <c r="Q124" s="464" t="s">
        <v>751</v>
      </c>
      <c r="R124" s="464">
        <v>172.95</v>
      </c>
      <c r="S124" s="464">
        <v>83.8</v>
      </c>
      <c r="T124" s="471">
        <v>28.0157908096337</v>
      </c>
      <c r="U124" s="464" t="s">
        <v>941</v>
      </c>
      <c r="V124" s="464" t="s">
        <v>751</v>
      </c>
      <c r="W124" s="465" t="s">
        <v>959</v>
      </c>
      <c r="X124" s="466">
        <v>43885</v>
      </c>
      <c r="Y124" s="466">
        <v>43889</v>
      </c>
      <c r="AA124" s="466"/>
      <c r="AC124" s="466"/>
      <c r="AE124" s="464" t="s">
        <v>750</v>
      </c>
      <c r="AF124" s="466"/>
      <c r="AH124" s="472" t="s">
        <v>750</v>
      </c>
      <c r="AI124" s="472" t="s">
        <v>750</v>
      </c>
      <c r="AJ124" s="472" t="s">
        <v>750</v>
      </c>
      <c r="AK124" s="472" t="s">
        <v>750</v>
      </c>
      <c r="AL124" s="477"/>
      <c r="AM124" s="472"/>
      <c r="AN124" s="472" t="s">
        <v>750</v>
      </c>
      <c r="AO124" s="472" t="s">
        <v>750</v>
      </c>
      <c r="AP124" s="472" t="s">
        <v>750</v>
      </c>
      <c r="AQ124" s="472"/>
      <c r="AR124" s="474"/>
      <c r="AS124" s="472"/>
      <c r="AT124" s="472"/>
      <c r="AU124" s="491" t="s">
        <v>750</v>
      </c>
      <c r="AV124" s="492"/>
      <c r="AW124" s="491" t="s">
        <v>751</v>
      </c>
      <c r="AX124" s="492" t="s">
        <v>798</v>
      </c>
    </row>
    <row r="125" spans="1:50" s="464" customFormat="1" ht="180">
      <c r="A125" s="481" t="s">
        <v>593</v>
      </c>
      <c r="B125" s="453"/>
      <c r="C125" s="466">
        <v>44090</v>
      </c>
      <c r="D125" s="466">
        <v>44097</v>
      </c>
      <c r="E125" s="466">
        <v>44120</v>
      </c>
      <c r="F125" s="466">
        <v>44146</v>
      </c>
      <c r="G125" s="453">
        <v>81</v>
      </c>
      <c r="H125" s="454">
        <v>14321</v>
      </c>
      <c r="I125" s="453" t="s">
        <v>748</v>
      </c>
      <c r="J125" s="485" t="s">
        <v>42</v>
      </c>
      <c r="K125" s="455" t="s">
        <v>860</v>
      </c>
      <c r="L125" s="455"/>
      <c r="M125" s="455"/>
      <c r="N125" s="455"/>
      <c r="O125" s="464" t="s">
        <v>751</v>
      </c>
      <c r="P125" s="464" t="s">
        <v>921</v>
      </c>
      <c r="Q125" s="464" t="s">
        <v>921</v>
      </c>
      <c r="R125" s="464">
        <v>156.30000000000001</v>
      </c>
      <c r="S125" s="464">
        <v>78.7</v>
      </c>
      <c r="T125" s="471">
        <v>32.214899165728198</v>
      </c>
      <c r="U125" s="464" t="s">
        <v>942</v>
      </c>
      <c r="V125" s="464" t="s">
        <v>750</v>
      </c>
      <c r="W125" s="465"/>
      <c r="X125" s="466"/>
      <c r="Y125" s="466"/>
      <c r="AA125" s="466"/>
      <c r="AC125" s="466"/>
      <c r="AE125" s="464" t="s">
        <v>750</v>
      </c>
      <c r="AF125" s="466"/>
      <c r="AH125" s="472" t="s">
        <v>750</v>
      </c>
      <c r="AI125" s="472" t="s">
        <v>750</v>
      </c>
      <c r="AJ125" s="472" t="s">
        <v>750</v>
      </c>
      <c r="AK125" s="472" t="s">
        <v>750</v>
      </c>
      <c r="AL125" s="477"/>
      <c r="AM125" s="472"/>
      <c r="AN125" s="472" t="s">
        <v>1005</v>
      </c>
      <c r="AO125" s="472" t="s">
        <v>1013</v>
      </c>
      <c r="AP125" s="472" t="s">
        <v>750</v>
      </c>
      <c r="AQ125" s="476" t="s">
        <v>926</v>
      </c>
      <c r="AR125" s="474">
        <v>44112</v>
      </c>
      <c r="AS125" s="472" t="s">
        <v>932</v>
      </c>
      <c r="AT125" s="472"/>
      <c r="AU125" s="491" t="s">
        <v>750</v>
      </c>
      <c r="AV125" s="492"/>
      <c r="AW125" s="491" t="s">
        <v>750</v>
      </c>
      <c r="AX125" s="492"/>
    </row>
    <row r="126" spans="1:50" s="464" customFormat="1">
      <c r="A126" s="481" t="s">
        <v>594</v>
      </c>
      <c r="B126" s="481"/>
      <c r="C126" s="466">
        <v>44104</v>
      </c>
      <c r="D126" s="466">
        <v>44110</v>
      </c>
      <c r="E126" s="466">
        <v>44131</v>
      </c>
      <c r="F126" s="466"/>
      <c r="G126" s="481">
        <v>68</v>
      </c>
      <c r="H126" s="484">
        <v>19191</v>
      </c>
      <c r="I126" s="481" t="s">
        <v>748</v>
      </c>
      <c r="J126" s="486" t="s">
        <v>42</v>
      </c>
      <c r="K126" s="483" t="s">
        <v>861</v>
      </c>
      <c r="L126" s="483" t="s">
        <v>854</v>
      </c>
      <c r="M126" s="483"/>
      <c r="N126" s="483"/>
      <c r="O126" s="464" t="s">
        <v>751</v>
      </c>
      <c r="P126" s="464" t="s">
        <v>751</v>
      </c>
      <c r="Q126" s="464" t="s">
        <v>751</v>
      </c>
      <c r="R126" s="464">
        <v>164.4</v>
      </c>
      <c r="S126" s="464">
        <v>112</v>
      </c>
      <c r="T126" s="471">
        <v>41.4394894654897</v>
      </c>
      <c r="U126" s="464" t="s">
        <v>942</v>
      </c>
      <c r="V126" s="464" t="s">
        <v>750</v>
      </c>
      <c r="W126" s="465"/>
      <c r="X126" s="466"/>
      <c r="Y126" s="466"/>
      <c r="AA126" s="466"/>
      <c r="AC126" s="466"/>
      <c r="AE126" s="464" t="s">
        <v>750</v>
      </c>
      <c r="AF126" s="466"/>
      <c r="AH126" s="472" t="s">
        <v>750</v>
      </c>
      <c r="AI126" s="472" t="s">
        <v>750</v>
      </c>
      <c r="AJ126" s="472" t="s">
        <v>750</v>
      </c>
      <c r="AK126" s="472" t="s">
        <v>750</v>
      </c>
      <c r="AL126" s="477"/>
      <c r="AM126" s="472"/>
      <c r="AN126" s="472" t="s">
        <v>750</v>
      </c>
      <c r="AO126" s="472" t="s">
        <v>750</v>
      </c>
      <c r="AP126" s="472" t="s">
        <v>750</v>
      </c>
      <c r="AQ126" s="472"/>
      <c r="AR126" s="474"/>
      <c r="AS126" s="472"/>
      <c r="AT126" s="472"/>
      <c r="AU126" s="493" t="s">
        <v>750</v>
      </c>
      <c r="AV126" s="494"/>
      <c r="AW126" s="493" t="s">
        <v>750</v>
      </c>
      <c r="AX126" s="494"/>
    </row>
    <row r="127" spans="1:50" s="464" customFormat="1">
      <c r="A127" s="481" t="s">
        <v>595</v>
      </c>
      <c r="B127" s="453" t="s">
        <v>14</v>
      </c>
      <c r="C127" s="466">
        <v>44116</v>
      </c>
      <c r="D127" s="466">
        <v>44123</v>
      </c>
      <c r="E127" s="466">
        <v>44144</v>
      </c>
      <c r="F127" s="466"/>
      <c r="G127" s="453">
        <v>40</v>
      </c>
      <c r="H127" s="454">
        <v>29211</v>
      </c>
      <c r="I127" s="453" t="s">
        <v>748</v>
      </c>
      <c r="J127" s="485" t="s">
        <v>42</v>
      </c>
      <c r="K127" s="455" t="s">
        <v>862</v>
      </c>
      <c r="L127" s="455"/>
      <c r="M127" s="455"/>
      <c r="N127" s="455"/>
      <c r="O127" s="464" t="s">
        <v>751</v>
      </c>
      <c r="P127" s="464" t="s">
        <v>751</v>
      </c>
      <c r="Q127" s="464" t="s">
        <v>751</v>
      </c>
      <c r="R127" s="464">
        <v>164.5</v>
      </c>
      <c r="S127" s="464">
        <v>71.5</v>
      </c>
      <c r="T127" s="471">
        <v>26.422520117146</v>
      </c>
      <c r="U127" s="464" t="s">
        <v>941</v>
      </c>
      <c r="V127" s="464" t="s">
        <v>750</v>
      </c>
      <c r="W127" s="465"/>
      <c r="X127" s="466"/>
      <c r="Y127" s="466"/>
      <c r="Z127" s="464" t="s">
        <v>926</v>
      </c>
      <c r="AA127" s="466">
        <v>44112</v>
      </c>
      <c r="AB127" s="464" t="s">
        <v>932</v>
      </c>
      <c r="AC127" s="466"/>
      <c r="AE127" s="464" t="s">
        <v>750</v>
      </c>
      <c r="AF127" s="466"/>
      <c r="AH127" s="472" t="s">
        <v>750</v>
      </c>
      <c r="AI127" s="472" t="s">
        <v>750</v>
      </c>
      <c r="AJ127" s="472" t="s">
        <v>750</v>
      </c>
      <c r="AK127" s="472" t="s">
        <v>750</v>
      </c>
      <c r="AL127" s="477"/>
      <c r="AM127" s="472"/>
      <c r="AN127" s="472" t="s">
        <v>750</v>
      </c>
      <c r="AO127" s="472" t="s">
        <v>750</v>
      </c>
      <c r="AP127" s="472" t="s">
        <v>750</v>
      </c>
      <c r="AQ127" s="472"/>
      <c r="AR127" s="474"/>
      <c r="AS127" s="472"/>
      <c r="AT127" s="472"/>
      <c r="AU127" s="491" t="s">
        <v>750</v>
      </c>
      <c r="AV127" s="492"/>
      <c r="AW127" s="491" t="s">
        <v>751</v>
      </c>
      <c r="AX127" s="492" t="s">
        <v>799</v>
      </c>
    </row>
    <row r="128" spans="1:50" s="464" customFormat="1">
      <c r="A128" s="481" t="s">
        <v>596</v>
      </c>
      <c r="B128" s="453"/>
      <c r="C128" s="466">
        <v>44133</v>
      </c>
      <c r="D128" s="466">
        <v>44140</v>
      </c>
      <c r="E128" s="466">
        <v>44159</v>
      </c>
      <c r="F128" s="466"/>
      <c r="G128" s="453">
        <v>48</v>
      </c>
      <c r="H128" s="454">
        <v>26290</v>
      </c>
      <c r="I128" s="453" t="s">
        <v>748</v>
      </c>
      <c r="J128" s="485" t="s">
        <v>42</v>
      </c>
      <c r="K128" s="455"/>
      <c r="L128" s="455"/>
      <c r="M128" s="455"/>
      <c r="N128" s="455"/>
      <c r="O128" s="464" t="s">
        <v>751</v>
      </c>
      <c r="P128" s="464" t="s">
        <v>751</v>
      </c>
      <c r="Q128" s="464" t="s">
        <v>751</v>
      </c>
      <c r="R128" s="464">
        <v>162.1</v>
      </c>
      <c r="S128" s="464">
        <v>58</v>
      </c>
      <c r="T128" s="471">
        <v>22.073030524337199</v>
      </c>
      <c r="U128" s="464" t="s">
        <v>941</v>
      </c>
      <c r="V128" s="464" t="s">
        <v>750</v>
      </c>
      <c r="W128" s="465"/>
      <c r="X128" s="466"/>
      <c r="Y128" s="466"/>
      <c r="Z128" s="464" t="s">
        <v>926</v>
      </c>
      <c r="AA128" s="466">
        <v>44103</v>
      </c>
      <c r="AB128" s="464" t="s">
        <v>932</v>
      </c>
      <c r="AC128" s="466"/>
      <c r="AE128" s="464" t="s">
        <v>750</v>
      </c>
      <c r="AF128" s="466"/>
      <c r="AH128" s="472" t="s">
        <v>750</v>
      </c>
      <c r="AI128" s="472" t="s">
        <v>750</v>
      </c>
      <c r="AJ128" s="472" t="s">
        <v>750</v>
      </c>
      <c r="AK128" s="472" t="s">
        <v>750</v>
      </c>
      <c r="AL128" s="477"/>
      <c r="AM128" s="472"/>
      <c r="AN128" s="472" t="s">
        <v>750</v>
      </c>
      <c r="AO128" s="472" t="s">
        <v>750</v>
      </c>
      <c r="AP128" s="472" t="s">
        <v>750</v>
      </c>
      <c r="AQ128" s="472"/>
      <c r="AR128" s="474"/>
      <c r="AS128" s="472"/>
      <c r="AT128" s="472"/>
      <c r="AU128" s="491" t="s">
        <v>750</v>
      </c>
      <c r="AV128" s="492"/>
      <c r="AW128" s="491" t="s">
        <v>750</v>
      </c>
      <c r="AX128" s="492"/>
    </row>
    <row r="129" spans="1:50" s="464" customFormat="1">
      <c r="A129" s="481" t="s">
        <v>597</v>
      </c>
      <c r="B129" s="453"/>
      <c r="C129" s="466">
        <v>44096</v>
      </c>
      <c r="D129" s="466">
        <v>44103</v>
      </c>
      <c r="E129" s="466">
        <v>44124</v>
      </c>
      <c r="F129" s="466"/>
      <c r="G129" s="453">
        <v>66</v>
      </c>
      <c r="H129" s="454">
        <v>19644</v>
      </c>
      <c r="I129" s="453" t="s">
        <v>748</v>
      </c>
      <c r="J129" s="485" t="s">
        <v>42</v>
      </c>
      <c r="K129" s="455" t="s">
        <v>844</v>
      </c>
      <c r="L129" s="455"/>
      <c r="M129" s="455"/>
      <c r="N129" s="455"/>
      <c r="O129" s="464" t="s">
        <v>751</v>
      </c>
      <c r="P129" s="464" t="s">
        <v>751</v>
      </c>
      <c r="Q129" s="464" t="s">
        <v>751</v>
      </c>
      <c r="R129" s="464">
        <v>151.05000000000001</v>
      </c>
      <c r="S129" s="464">
        <v>81.599999999999994</v>
      </c>
      <c r="T129" s="471">
        <v>35.764215207220403</v>
      </c>
      <c r="U129" s="464" t="s">
        <v>942</v>
      </c>
      <c r="V129" s="464" t="s">
        <v>750</v>
      </c>
      <c r="W129" s="465"/>
      <c r="X129" s="466"/>
      <c r="Y129" s="466"/>
      <c r="AA129" s="466"/>
      <c r="AC129" s="466"/>
      <c r="AE129" s="464" t="s">
        <v>750</v>
      </c>
      <c r="AF129" s="466"/>
      <c r="AH129" s="472" t="s">
        <v>750</v>
      </c>
      <c r="AI129" s="472" t="s">
        <v>750</v>
      </c>
      <c r="AJ129" s="472" t="s">
        <v>750</v>
      </c>
      <c r="AK129" s="472" t="s">
        <v>750</v>
      </c>
      <c r="AL129" s="477"/>
      <c r="AM129" s="472"/>
      <c r="AN129" s="472" t="s">
        <v>750</v>
      </c>
      <c r="AO129" s="472" t="s">
        <v>750</v>
      </c>
      <c r="AP129" s="472" t="s">
        <v>750</v>
      </c>
      <c r="AQ129" s="472"/>
      <c r="AR129" s="474"/>
      <c r="AS129" s="472"/>
      <c r="AT129" s="472"/>
      <c r="AU129" s="491" t="s">
        <v>750</v>
      </c>
      <c r="AV129" s="492"/>
      <c r="AW129" s="491" t="s">
        <v>750</v>
      </c>
      <c r="AX129" s="492"/>
    </row>
    <row r="130" spans="1:50" s="464" customFormat="1" ht="20.399999999999999">
      <c r="A130" s="481" t="s">
        <v>598</v>
      </c>
      <c r="B130" s="453"/>
      <c r="C130" s="466">
        <v>44123</v>
      </c>
      <c r="D130" s="466">
        <v>44130</v>
      </c>
      <c r="E130" s="466">
        <v>44151</v>
      </c>
      <c r="F130" s="466"/>
      <c r="G130" s="453">
        <v>57</v>
      </c>
      <c r="H130" s="454">
        <v>23226</v>
      </c>
      <c r="I130" s="453" t="s">
        <v>749</v>
      </c>
      <c r="J130" s="485" t="s">
        <v>42</v>
      </c>
      <c r="K130" s="455" t="s">
        <v>445</v>
      </c>
      <c r="L130" s="455"/>
      <c r="M130" s="455"/>
      <c r="N130" s="455"/>
      <c r="O130" s="464" t="s">
        <v>751</v>
      </c>
      <c r="P130" s="464" t="s">
        <v>751</v>
      </c>
      <c r="Q130" s="464" t="s">
        <v>921</v>
      </c>
      <c r="R130" s="464">
        <v>180.05</v>
      </c>
      <c r="S130" s="464">
        <v>105.2</v>
      </c>
      <c r="T130" s="471">
        <v>32.451104906910899</v>
      </c>
      <c r="U130" s="464" t="s">
        <v>941</v>
      </c>
      <c r="V130" s="464" t="s">
        <v>751</v>
      </c>
      <c r="W130" s="465" t="s">
        <v>960</v>
      </c>
      <c r="X130" s="466">
        <v>43918</v>
      </c>
      <c r="Y130" s="466">
        <v>43920</v>
      </c>
      <c r="Z130" s="464" t="s">
        <v>926</v>
      </c>
      <c r="AA130" s="466">
        <v>43919</v>
      </c>
      <c r="AB130" s="464" t="s">
        <v>932</v>
      </c>
      <c r="AC130" s="466"/>
      <c r="AE130" s="464" t="s">
        <v>750</v>
      </c>
      <c r="AF130" s="466"/>
      <c r="AH130" s="472" t="s">
        <v>750</v>
      </c>
      <c r="AI130" s="472" t="s">
        <v>750</v>
      </c>
      <c r="AJ130" s="472" t="s">
        <v>750</v>
      </c>
      <c r="AK130" s="472" t="s">
        <v>750</v>
      </c>
      <c r="AL130" s="477"/>
      <c r="AM130" s="472"/>
      <c r="AN130" s="472" t="s">
        <v>750</v>
      </c>
      <c r="AO130" s="472" t="s">
        <v>750</v>
      </c>
      <c r="AP130" s="472" t="s">
        <v>750</v>
      </c>
      <c r="AQ130" s="472"/>
      <c r="AR130" s="474"/>
      <c r="AS130" s="472"/>
      <c r="AT130" s="472"/>
      <c r="AU130" s="491" t="s">
        <v>750</v>
      </c>
      <c r="AV130" s="492"/>
      <c r="AW130" s="491" t="s">
        <v>751</v>
      </c>
      <c r="AX130" s="492" t="s">
        <v>800</v>
      </c>
    </row>
    <row r="131" spans="1:50" s="464" customFormat="1">
      <c r="A131" s="453" t="s">
        <v>599</v>
      </c>
      <c r="B131" s="453"/>
      <c r="C131" s="463">
        <v>44116</v>
      </c>
      <c r="D131" s="466">
        <v>44123</v>
      </c>
      <c r="E131" s="466">
        <v>44144</v>
      </c>
      <c r="F131" s="466"/>
      <c r="G131" s="453">
        <v>62</v>
      </c>
      <c r="H131" s="454">
        <v>21153</v>
      </c>
      <c r="I131" s="453" t="s">
        <v>748</v>
      </c>
      <c r="J131" s="485" t="s">
        <v>42</v>
      </c>
      <c r="K131" s="455"/>
      <c r="L131" s="455"/>
      <c r="M131" s="455"/>
      <c r="N131" s="455"/>
      <c r="O131" s="464" t="s">
        <v>751</v>
      </c>
      <c r="P131" s="464" t="s">
        <v>751</v>
      </c>
      <c r="Q131" s="464" t="s">
        <v>751</v>
      </c>
      <c r="R131" s="464">
        <v>165.85</v>
      </c>
      <c r="S131" s="464">
        <v>74.7</v>
      </c>
      <c r="T131" s="471">
        <v>27.157491363999501</v>
      </c>
      <c r="U131" s="464" t="s">
        <v>941</v>
      </c>
      <c r="V131" s="464" t="s">
        <v>750</v>
      </c>
      <c r="W131" s="465"/>
      <c r="X131" s="466"/>
      <c r="Y131" s="466"/>
      <c r="AA131" s="466"/>
      <c r="AC131" s="466"/>
      <c r="AE131" s="464" t="s">
        <v>750</v>
      </c>
      <c r="AF131" s="466"/>
      <c r="AH131" s="472" t="s">
        <v>750</v>
      </c>
      <c r="AI131" s="472" t="s">
        <v>750</v>
      </c>
      <c r="AJ131" s="472" t="s">
        <v>750</v>
      </c>
      <c r="AK131" s="472" t="s">
        <v>750</v>
      </c>
      <c r="AL131" s="477"/>
      <c r="AM131" s="472"/>
      <c r="AN131" s="472" t="s">
        <v>750</v>
      </c>
      <c r="AO131" s="472" t="s">
        <v>750</v>
      </c>
      <c r="AP131" s="472" t="s">
        <v>750</v>
      </c>
      <c r="AQ131" s="472"/>
      <c r="AR131" s="474"/>
      <c r="AS131" s="472"/>
      <c r="AT131" s="472"/>
      <c r="AU131" s="491" t="s">
        <v>750</v>
      </c>
      <c r="AV131" s="492"/>
      <c r="AW131" s="491" t="s">
        <v>750</v>
      </c>
      <c r="AX131" s="492"/>
    </row>
    <row r="132" spans="1:50" s="464" customFormat="1" ht="102">
      <c r="A132" s="481" t="s">
        <v>600</v>
      </c>
      <c r="B132" s="453"/>
      <c r="C132" s="466">
        <v>44091</v>
      </c>
      <c r="D132" s="466">
        <v>44099</v>
      </c>
      <c r="E132" s="466">
        <v>44118</v>
      </c>
      <c r="F132" s="466">
        <v>44154</v>
      </c>
      <c r="G132" s="453">
        <v>81</v>
      </c>
      <c r="H132" s="454">
        <v>14462</v>
      </c>
      <c r="I132" s="453" t="s">
        <v>748</v>
      </c>
      <c r="J132" s="485" t="s">
        <v>42</v>
      </c>
      <c r="K132" s="455" t="s">
        <v>863</v>
      </c>
      <c r="L132" s="455"/>
      <c r="M132" s="455"/>
      <c r="N132" s="455"/>
      <c r="O132" s="464" t="s">
        <v>751</v>
      </c>
      <c r="P132" s="464" t="s">
        <v>751</v>
      </c>
      <c r="Q132" s="464" t="s">
        <v>751</v>
      </c>
      <c r="R132" s="464">
        <v>167.2</v>
      </c>
      <c r="S132" s="464">
        <v>59.6</v>
      </c>
      <c r="T132" s="471">
        <v>21.319337927245201</v>
      </c>
      <c r="U132" s="464" t="s">
        <v>942</v>
      </c>
      <c r="V132" s="464" t="s">
        <v>751</v>
      </c>
      <c r="W132" s="465" t="s">
        <v>961</v>
      </c>
      <c r="X132" s="466">
        <v>43806</v>
      </c>
      <c r="Y132" s="466">
        <v>43833</v>
      </c>
      <c r="Z132" s="464" t="s">
        <v>927</v>
      </c>
      <c r="AA132" s="466"/>
      <c r="AC132" s="466">
        <v>43998</v>
      </c>
      <c r="AD132" s="464" t="s">
        <v>932</v>
      </c>
      <c r="AE132" s="464" t="s">
        <v>751</v>
      </c>
      <c r="AF132" s="466">
        <v>43809</v>
      </c>
      <c r="AG132" s="464" t="s">
        <v>932</v>
      </c>
      <c r="AH132" s="472" t="s">
        <v>750</v>
      </c>
      <c r="AI132" s="472" t="s">
        <v>993</v>
      </c>
      <c r="AJ132" s="472" t="s">
        <v>750</v>
      </c>
      <c r="AK132" s="472" t="s">
        <v>750</v>
      </c>
      <c r="AL132" s="477"/>
      <c r="AM132" s="472"/>
      <c r="AN132" s="472" t="s">
        <v>750</v>
      </c>
      <c r="AO132" s="472" t="s">
        <v>750</v>
      </c>
      <c r="AP132" s="472" t="s">
        <v>750</v>
      </c>
      <c r="AQ132" s="472"/>
      <c r="AR132" s="474"/>
      <c r="AS132" s="472"/>
      <c r="AT132" s="472"/>
      <c r="AU132" s="491" t="s">
        <v>750</v>
      </c>
      <c r="AV132" s="492"/>
      <c r="AW132" s="491" t="s">
        <v>751</v>
      </c>
      <c r="AX132" s="492" t="s">
        <v>801</v>
      </c>
    </row>
    <row r="133" spans="1:50" s="464" customFormat="1">
      <c r="A133" s="481" t="s">
        <v>601</v>
      </c>
      <c r="B133" s="453"/>
      <c r="C133" s="466">
        <v>44092</v>
      </c>
      <c r="D133" s="466">
        <v>44099</v>
      </c>
      <c r="E133" s="466">
        <v>44120</v>
      </c>
      <c r="F133" s="466">
        <v>44155</v>
      </c>
      <c r="G133" s="453">
        <v>72</v>
      </c>
      <c r="H133" s="454">
        <v>17497</v>
      </c>
      <c r="I133" s="453" t="s">
        <v>749</v>
      </c>
      <c r="J133" s="485" t="s">
        <v>42</v>
      </c>
      <c r="K133" s="455" t="s">
        <v>864</v>
      </c>
      <c r="L133" s="455"/>
      <c r="M133" s="455"/>
      <c r="N133" s="455"/>
      <c r="O133" s="464" t="s">
        <v>751</v>
      </c>
      <c r="P133" s="464" t="s">
        <v>751</v>
      </c>
      <c r="Q133" s="464" t="s">
        <v>751</v>
      </c>
      <c r="R133" s="464">
        <v>178.55</v>
      </c>
      <c r="S133" s="464">
        <v>96.1</v>
      </c>
      <c r="T133" s="471">
        <v>30.144194172525001</v>
      </c>
      <c r="U133" s="464" t="s">
        <v>942</v>
      </c>
      <c r="V133" s="464" t="s">
        <v>750</v>
      </c>
      <c r="W133" s="465"/>
      <c r="X133" s="466"/>
      <c r="Y133" s="466"/>
      <c r="Z133" s="464" t="s">
        <v>926</v>
      </c>
      <c r="AA133" s="466">
        <v>44033</v>
      </c>
      <c r="AB133" s="464" t="s">
        <v>932</v>
      </c>
      <c r="AC133" s="466"/>
      <c r="AE133" s="464" t="s">
        <v>750</v>
      </c>
      <c r="AF133" s="466"/>
      <c r="AH133" s="472" t="s">
        <v>750</v>
      </c>
      <c r="AI133" s="472" t="s">
        <v>750</v>
      </c>
      <c r="AJ133" s="472" t="s">
        <v>750</v>
      </c>
      <c r="AK133" s="472" t="s">
        <v>750</v>
      </c>
      <c r="AL133" s="477"/>
      <c r="AM133" s="472"/>
      <c r="AN133" s="472" t="s">
        <v>750</v>
      </c>
      <c r="AO133" s="472" t="s">
        <v>750</v>
      </c>
      <c r="AP133" s="472" t="s">
        <v>750</v>
      </c>
      <c r="AQ133" s="472"/>
      <c r="AR133" s="474"/>
      <c r="AS133" s="472"/>
      <c r="AT133" s="472"/>
      <c r="AU133" s="491" t="s">
        <v>750</v>
      </c>
      <c r="AV133" s="492"/>
      <c r="AW133" s="491" t="s">
        <v>751</v>
      </c>
      <c r="AX133" s="492" t="s">
        <v>802</v>
      </c>
    </row>
    <row r="134" spans="1:50" s="464" customFormat="1">
      <c r="A134" s="481" t="s">
        <v>602</v>
      </c>
      <c r="B134" s="453"/>
      <c r="C134" s="466">
        <v>44096</v>
      </c>
      <c r="D134" s="466">
        <v>44103</v>
      </c>
      <c r="E134" s="466">
        <v>44124</v>
      </c>
      <c r="F134" s="466"/>
      <c r="G134" s="453">
        <v>64</v>
      </c>
      <c r="H134" s="454">
        <v>20680</v>
      </c>
      <c r="I134" s="453" t="s">
        <v>748</v>
      </c>
      <c r="J134" s="485" t="s">
        <v>42</v>
      </c>
      <c r="K134" s="455" t="s">
        <v>460</v>
      </c>
      <c r="L134" s="455"/>
      <c r="M134" s="455"/>
      <c r="N134" s="455"/>
      <c r="O134" s="464" t="s">
        <v>751</v>
      </c>
      <c r="P134" s="464" t="s">
        <v>751</v>
      </c>
      <c r="Q134" s="464" t="s">
        <v>751</v>
      </c>
      <c r="R134" s="464">
        <v>169.5</v>
      </c>
      <c r="S134" s="464">
        <v>73.599999999999994</v>
      </c>
      <c r="T134" s="471">
        <v>25.617598176138301</v>
      </c>
      <c r="U134" s="464" t="s">
        <v>941</v>
      </c>
      <c r="V134" s="464" t="s">
        <v>750</v>
      </c>
      <c r="W134" s="465"/>
      <c r="X134" s="466"/>
      <c r="Y134" s="466"/>
      <c r="AA134" s="466"/>
      <c r="AC134" s="466"/>
      <c r="AE134" s="464" t="s">
        <v>750</v>
      </c>
      <c r="AF134" s="466"/>
      <c r="AH134" s="472" t="s">
        <v>750</v>
      </c>
      <c r="AI134" s="472" t="s">
        <v>750</v>
      </c>
      <c r="AJ134" s="472" t="s">
        <v>750</v>
      </c>
      <c r="AK134" s="472" t="s">
        <v>750</v>
      </c>
      <c r="AL134" s="477"/>
      <c r="AM134" s="472"/>
      <c r="AN134" s="472" t="s">
        <v>750</v>
      </c>
      <c r="AO134" s="472" t="s">
        <v>750</v>
      </c>
      <c r="AP134" s="472" t="s">
        <v>750</v>
      </c>
      <c r="AQ134" s="472"/>
      <c r="AR134" s="474"/>
      <c r="AS134" s="472"/>
      <c r="AT134" s="472"/>
      <c r="AU134" s="491" t="s">
        <v>750</v>
      </c>
      <c r="AV134" s="492"/>
      <c r="AW134" s="491" t="s">
        <v>751</v>
      </c>
      <c r="AX134" s="492" t="s">
        <v>803</v>
      </c>
    </row>
    <row r="135" spans="1:50" s="464" customFormat="1">
      <c r="A135" s="481" t="s">
        <v>603</v>
      </c>
      <c r="B135" s="453"/>
      <c r="C135" s="463">
        <v>44119</v>
      </c>
      <c r="D135" s="466">
        <v>44126</v>
      </c>
      <c r="E135" s="466">
        <v>44140</v>
      </c>
      <c r="F135" s="466"/>
      <c r="G135" s="453">
        <v>44</v>
      </c>
      <c r="H135" s="454">
        <v>28008</v>
      </c>
      <c r="I135" s="453" t="s">
        <v>748</v>
      </c>
      <c r="J135" s="485" t="s">
        <v>1029</v>
      </c>
      <c r="K135" s="455" t="s">
        <v>861</v>
      </c>
      <c r="L135" s="455"/>
      <c r="M135" s="455"/>
      <c r="N135" s="455"/>
      <c r="O135" s="464" t="s">
        <v>751</v>
      </c>
      <c r="P135" s="464" t="s">
        <v>751</v>
      </c>
      <c r="Q135" s="464" t="s">
        <v>751</v>
      </c>
      <c r="R135" s="464">
        <v>169.05</v>
      </c>
      <c r="S135" s="464">
        <v>91.5</v>
      </c>
      <c r="T135" s="471">
        <v>32.017745179164201</v>
      </c>
      <c r="U135" s="464" t="s">
        <v>941</v>
      </c>
      <c r="V135" s="464" t="s">
        <v>750</v>
      </c>
      <c r="W135" s="465"/>
      <c r="X135" s="466"/>
      <c r="Y135" s="466"/>
      <c r="AA135" s="466"/>
      <c r="AC135" s="466"/>
      <c r="AE135" s="464" t="s">
        <v>750</v>
      </c>
      <c r="AF135" s="466"/>
      <c r="AH135" s="472" t="s">
        <v>750</v>
      </c>
      <c r="AI135" s="472" t="s">
        <v>750</v>
      </c>
      <c r="AJ135" s="472" t="s">
        <v>750</v>
      </c>
      <c r="AK135" s="472" t="s">
        <v>750</v>
      </c>
      <c r="AL135" s="477"/>
      <c r="AM135" s="472"/>
      <c r="AN135" s="472" t="s">
        <v>750</v>
      </c>
      <c r="AO135" s="472" t="s">
        <v>750</v>
      </c>
      <c r="AP135" s="472" t="s">
        <v>750</v>
      </c>
      <c r="AQ135" s="472"/>
      <c r="AR135" s="474"/>
      <c r="AS135" s="472"/>
      <c r="AT135" s="472"/>
      <c r="AU135" s="491" t="s">
        <v>750</v>
      </c>
      <c r="AV135" s="492"/>
      <c r="AW135" s="491" t="s">
        <v>750</v>
      </c>
      <c r="AX135" s="492"/>
    </row>
    <row r="136" spans="1:50" s="464" customFormat="1">
      <c r="A136" s="481" t="s">
        <v>604</v>
      </c>
      <c r="B136" s="453"/>
      <c r="C136" s="466">
        <v>44103</v>
      </c>
      <c r="D136" s="466">
        <v>44110</v>
      </c>
      <c r="E136" s="466">
        <v>44130</v>
      </c>
      <c r="F136" s="466"/>
      <c r="G136" s="453">
        <v>63</v>
      </c>
      <c r="H136" s="454">
        <v>20923</v>
      </c>
      <c r="I136" s="453" t="s">
        <v>748</v>
      </c>
      <c r="J136" s="485" t="s">
        <v>42</v>
      </c>
      <c r="K136" s="455" t="s">
        <v>461</v>
      </c>
      <c r="L136" s="455" t="s">
        <v>895</v>
      </c>
      <c r="M136" s="455"/>
      <c r="N136" s="455"/>
      <c r="O136" s="464" t="s">
        <v>751</v>
      </c>
      <c r="P136" s="464" t="s">
        <v>751</v>
      </c>
      <c r="Q136" s="464" t="s">
        <v>751</v>
      </c>
      <c r="R136" s="464">
        <v>166.05</v>
      </c>
      <c r="S136" s="464">
        <v>85.3</v>
      </c>
      <c r="T136" s="471">
        <v>30.936506628273399</v>
      </c>
      <c r="U136" s="464" t="s">
        <v>941</v>
      </c>
      <c r="V136" s="464" t="s">
        <v>750</v>
      </c>
      <c r="W136" s="465"/>
      <c r="X136" s="466"/>
      <c r="Y136" s="466"/>
      <c r="AA136" s="466"/>
      <c r="AC136" s="466"/>
      <c r="AE136" s="464" t="s">
        <v>750</v>
      </c>
      <c r="AF136" s="466"/>
      <c r="AH136" s="472" t="s">
        <v>750</v>
      </c>
      <c r="AI136" s="472" t="s">
        <v>994</v>
      </c>
      <c r="AJ136" s="472" t="s">
        <v>750</v>
      </c>
      <c r="AK136" s="472" t="s">
        <v>750</v>
      </c>
      <c r="AL136" s="477"/>
      <c r="AM136" s="472"/>
      <c r="AN136" s="472" t="s">
        <v>750</v>
      </c>
      <c r="AO136" s="472" t="s">
        <v>750</v>
      </c>
      <c r="AP136" s="472" t="s">
        <v>750</v>
      </c>
      <c r="AQ136" s="476" t="s">
        <v>926</v>
      </c>
      <c r="AR136" s="474">
        <v>44127</v>
      </c>
      <c r="AS136" s="472" t="s">
        <v>932</v>
      </c>
      <c r="AT136" s="472"/>
      <c r="AU136" s="491" t="s">
        <v>750</v>
      </c>
      <c r="AV136" s="492"/>
      <c r="AW136" s="491" t="s">
        <v>750</v>
      </c>
      <c r="AX136" s="492"/>
    </row>
    <row r="137" spans="1:50" s="464" customFormat="1">
      <c r="A137" s="481" t="s">
        <v>605</v>
      </c>
      <c r="B137" s="453"/>
      <c r="C137" s="466">
        <v>44103</v>
      </c>
      <c r="D137" s="466">
        <v>44110</v>
      </c>
      <c r="E137" s="466">
        <v>44130</v>
      </c>
      <c r="F137" s="466"/>
      <c r="G137" s="453">
        <v>67</v>
      </c>
      <c r="H137" s="454">
        <v>19393</v>
      </c>
      <c r="I137" s="453" t="s">
        <v>749</v>
      </c>
      <c r="J137" s="485" t="s">
        <v>42</v>
      </c>
      <c r="K137" s="455" t="s">
        <v>865</v>
      </c>
      <c r="L137" s="455" t="s">
        <v>846</v>
      </c>
      <c r="M137" s="455"/>
      <c r="N137" s="455"/>
      <c r="O137" s="464" t="s">
        <v>751</v>
      </c>
      <c r="P137" s="464" t="s">
        <v>751</v>
      </c>
      <c r="Q137" s="464" t="s">
        <v>751</v>
      </c>
      <c r="R137" s="464">
        <v>168.1</v>
      </c>
      <c r="S137" s="464">
        <v>106.8</v>
      </c>
      <c r="T137" s="471">
        <v>37.795128462739697</v>
      </c>
      <c r="U137" s="464" t="s">
        <v>942</v>
      </c>
      <c r="V137" s="464" t="s">
        <v>750</v>
      </c>
      <c r="W137" s="465"/>
      <c r="X137" s="466"/>
      <c r="Y137" s="466"/>
      <c r="AA137" s="466"/>
      <c r="AC137" s="466"/>
      <c r="AE137" s="464" t="s">
        <v>750</v>
      </c>
      <c r="AF137" s="466"/>
      <c r="AH137" s="472" t="s">
        <v>750</v>
      </c>
      <c r="AI137" s="472" t="s">
        <v>750</v>
      </c>
      <c r="AJ137" s="472" t="s">
        <v>750</v>
      </c>
      <c r="AK137" s="472" t="s">
        <v>750</v>
      </c>
      <c r="AL137" s="477"/>
      <c r="AM137" s="472"/>
      <c r="AN137" s="472" t="s">
        <v>750</v>
      </c>
      <c r="AO137" s="472" t="s">
        <v>750</v>
      </c>
      <c r="AP137" s="472" t="s">
        <v>750</v>
      </c>
      <c r="AQ137" s="472"/>
      <c r="AR137" s="474"/>
      <c r="AS137" s="472"/>
      <c r="AT137" s="472"/>
      <c r="AU137" s="491" t="s">
        <v>750</v>
      </c>
      <c r="AV137" s="492"/>
      <c r="AW137" s="491" t="s">
        <v>750</v>
      </c>
      <c r="AX137" s="492"/>
    </row>
    <row r="138" spans="1:50" s="464" customFormat="1">
      <c r="A138" s="481" t="s">
        <v>606</v>
      </c>
      <c r="B138" s="453"/>
      <c r="C138" s="463">
        <v>44098</v>
      </c>
      <c r="D138" s="466">
        <v>44104</v>
      </c>
      <c r="E138" s="466">
        <v>44126</v>
      </c>
      <c r="F138" s="466"/>
      <c r="G138" s="453">
        <v>69</v>
      </c>
      <c r="H138" s="454">
        <v>18890</v>
      </c>
      <c r="I138" s="453" t="s">
        <v>748</v>
      </c>
      <c r="J138" s="485" t="s">
        <v>42</v>
      </c>
      <c r="K138" s="455" t="s">
        <v>447</v>
      </c>
      <c r="L138" s="455" t="s">
        <v>461</v>
      </c>
      <c r="M138" s="455"/>
      <c r="N138" s="455"/>
      <c r="O138" s="464" t="s">
        <v>751</v>
      </c>
      <c r="P138" s="464" t="s">
        <v>751</v>
      </c>
      <c r="Q138" s="464" t="s">
        <v>751</v>
      </c>
      <c r="R138" s="464">
        <v>153.6</v>
      </c>
      <c r="S138" s="464">
        <v>63.9</v>
      </c>
      <c r="T138" s="471">
        <v>27.0843505859375</v>
      </c>
      <c r="U138" s="464" t="s">
        <v>942</v>
      </c>
      <c r="V138" s="464" t="s">
        <v>750</v>
      </c>
      <c r="W138" s="465"/>
      <c r="X138" s="466"/>
      <c r="Y138" s="466"/>
      <c r="Z138" s="464" t="s">
        <v>927</v>
      </c>
      <c r="AA138" s="466"/>
      <c r="AC138" s="466">
        <v>44067</v>
      </c>
      <c r="AD138" s="464" t="s">
        <v>932</v>
      </c>
      <c r="AE138" s="464" t="s">
        <v>750</v>
      </c>
      <c r="AF138" s="466"/>
      <c r="AH138" s="472" t="s">
        <v>750</v>
      </c>
      <c r="AI138" s="472" t="s">
        <v>750</v>
      </c>
      <c r="AJ138" s="472" t="s">
        <v>750</v>
      </c>
      <c r="AK138" s="472" t="s">
        <v>750</v>
      </c>
      <c r="AL138" s="477"/>
      <c r="AM138" s="472"/>
      <c r="AN138" s="472" t="s">
        <v>750</v>
      </c>
      <c r="AO138" s="472" t="s">
        <v>750</v>
      </c>
      <c r="AP138" s="472" t="s">
        <v>750</v>
      </c>
      <c r="AQ138" s="472"/>
      <c r="AR138" s="474"/>
      <c r="AS138" s="472"/>
      <c r="AT138" s="472"/>
      <c r="AU138" s="491" t="s">
        <v>750</v>
      </c>
      <c r="AV138" s="492"/>
      <c r="AW138" s="491" t="s">
        <v>750</v>
      </c>
      <c r="AX138" s="492"/>
    </row>
    <row r="139" spans="1:50" s="464" customFormat="1">
      <c r="A139" s="481" t="s">
        <v>607</v>
      </c>
      <c r="B139" s="453" t="s">
        <v>15</v>
      </c>
      <c r="C139" s="463">
        <v>44117</v>
      </c>
      <c r="D139" s="466">
        <v>44125</v>
      </c>
      <c r="E139" s="466">
        <v>44146</v>
      </c>
      <c r="F139" s="466"/>
      <c r="G139" s="453">
        <v>55</v>
      </c>
      <c r="H139" s="454">
        <v>23796</v>
      </c>
      <c r="I139" s="453" t="s">
        <v>748</v>
      </c>
      <c r="J139" s="485" t="s">
        <v>42</v>
      </c>
      <c r="K139" s="455"/>
      <c r="L139" s="455"/>
      <c r="M139" s="455"/>
      <c r="N139" s="455"/>
      <c r="O139" s="464" t="s">
        <v>751</v>
      </c>
      <c r="P139" s="464" t="s">
        <v>751</v>
      </c>
      <c r="Q139" s="464" t="s">
        <v>751</v>
      </c>
      <c r="R139" s="464">
        <v>167.95</v>
      </c>
      <c r="S139" s="464">
        <v>76.5</v>
      </c>
      <c r="T139" s="471">
        <v>27.1207327277492</v>
      </c>
      <c r="U139" s="464" t="s">
        <v>941</v>
      </c>
      <c r="V139" s="464" t="s">
        <v>750</v>
      </c>
      <c r="W139" s="465"/>
      <c r="X139" s="466"/>
      <c r="Y139" s="466"/>
      <c r="AA139" s="466"/>
      <c r="AC139" s="466"/>
      <c r="AE139" s="464" t="s">
        <v>750</v>
      </c>
      <c r="AF139" s="466"/>
      <c r="AH139" s="472" t="s">
        <v>750</v>
      </c>
      <c r="AI139" s="472" t="s">
        <v>750</v>
      </c>
      <c r="AJ139" s="472" t="s">
        <v>750</v>
      </c>
      <c r="AK139" s="472" t="s">
        <v>750</v>
      </c>
      <c r="AL139" s="477"/>
      <c r="AM139" s="472"/>
      <c r="AN139" s="472" t="s">
        <v>750</v>
      </c>
      <c r="AO139" s="472" t="s">
        <v>750</v>
      </c>
      <c r="AP139" s="472" t="s">
        <v>750</v>
      </c>
      <c r="AQ139" s="472"/>
      <c r="AR139" s="474"/>
      <c r="AS139" s="472"/>
      <c r="AT139" s="472"/>
      <c r="AU139" s="491" t="s">
        <v>750</v>
      </c>
      <c r="AV139" s="492"/>
      <c r="AW139" s="491" t="s">
        <v>750</v>
      </c>
      <c r="AX139" s="492"/>
    </row>
    <row r="140" spans="1:50" s="464" customFormat="1" ht="24">
      <c r="A140" s="481" t="s">
        <v>608</v>
      </c>
      <c r="B140" s="453"/>
      <c r="C140" s="463">
        <v>44130</v>
      </c>
      <c r="D140" s="466">
        <v>44137</v>
      </c>
      <c r="E140" s="466">
        <v>44155</v>
      </c>
      <c r="F140" s="466"/>
      <c r="G140" s="453">
        <v>56</v>
      </c>
      <c r="H140" s="454">
        <v>23614</v>
      </c>
      <c r="I140" s="453" t="s">
        <v>749</v>
      </c>
      <c r="J140" s="485" t="s">
        <v>42</v>
      </c>
      <c r="K140" s="455"/>
      <c r="L140" s="455"/>
      <c r="M140" s="455"/>
      <c r="N140" s="455"/>
      <c r="O140" s="464" t="s">
        <v>751</v>
      </c>
      <c r="P140" s="464" t="s">
        <v>750</v>
      </c>
      <c r="Q140" s="464" t="s">
        <v>750</v>
      </c>
      <c r="R140" s="464">
        <v>167.5</v>
      </c>
      <c r="S140" s="464">
        <v>72.849999999999994</v>
      </c>
      <c r="T140" s="471">
        <v>25.965693918467299</v>
      </c>
      <c r="U140" s="464" t="s">
        <v>941</v>
      </c>
      <c r="V140" s="464" t="s">
        <v>750</v>
      </c>
      <c r="W140" s="465"/>
      <c r="X140" s="466"/>
      <c r="Y140" s="466"/>
      <c r="AA140" s="466"/>
      <c r="AC140" s="466"/>
      <c r="AE140" s="464" t="s">
        <v>750</v>
      </c>
      <c r="AF140" s="466"/>
      <c r="AH140" s="472" t="s">
        <v>750</v>
      </c>
      <c r="AI140" s="472" t="s">
        <v>750</v>
      </c>
      <c r="AJ140" s="472" t="s">
        <v>750</v>
      </c>
      <c r="AK140" s="472" t="s">
        <v>750</v>
      </c>
      <c r="AL140" s="477"/>
      <c r="AM140" s="472"/>
      <c r="AN140" s="472" t="s">
        <v>750</v>
      </c>
      <c r="AO140" s="472" t="s">
        <v>750</v>
      </c>
      <c r="AP140" s="472" t="s">
        <v>750</v>
      </c>
      <c r="AQ140" s="472"/>
      <c r="AR140" s="474"/>
      <c r="AS140" s="472"/>
      <c r="AT140" s="472" t="s">
        <v>1001</v>
      </c>
      <c r="AU140" s="491" t="s">
        <v>750</v>
      </c>
      <c r="AV140" s="492"/>
      <c r="AW140" s="491" t="s">
        <v>750</v>
      </c>
      <c r="AX140" s="492"/>
    </row>
    <row r="141" spans="1:50" s="464" customFormat="1">
      <c r="A141" s="481" t="s">
        <v>609</v>
      </c>
      <c r="B141" s="453"/>
      <c r="C141" s="463">
        <v>44095</v>
      </c>
      <c r="D141" s="466">
        <v>44102</v>
      </c>
      <c r="E141" s="466">
        <v>44125</v>
      </c>
      <c r="F141" s="466"/>
      <c r="G141" s="453">
        <v>69</v>
      </c>
      <c r="H141" s="454">
        <v>18830</v>
      </c>
      <c r="I141" s="453" t="s">
        <v>748</v>
      </c>
      <c r="J141" s="485" t="s">
        <v>42</v>
      </c>
      <c r="K141" s="455" t="s">
        <v>461</v>
      </c>
      <c r="L141" s="455" t="s">
        <v>448</v>
      </c>
      <c r="M141" s="455"/>
      <c r="N141" s="455"/>
      <c r="O141" s="464" t="s">
        <v>751</v>
      </c>
      <c r="P141" s="464" t="s">
        <v>751</v>
      </c>
      <c r="Q141" s="464" t="s">
        <v>751</v>
      </c>
      <c r="R141" s="464">
        <v>159.05000000000001</v>
      </c>
      <c r="S141" s="464">
        <v>74.400000000000006</v>
      </c>
      <c r="T141" s="471">
        <v>29.410715402804701</v>
      </c>
      <c r="U141" s="464" t="s">
        <v>942</v>
      </c>
      <c r="V141" s="464" t="s">
        <v>750</v>
      </c>
      <c r="W141" s="465"/>
      <c r="X141" s="466"/>
      <c r="Y141" s="466"/>
      <c r="Z141" s="464" t="s">
        <v>926</v>
      </c>
      <c r="AA141" s="466">
        <v>43908</v>
      </c>
      <c r="AB141" s="464" t="s">
        <v>932</v>
      </c>
      <c r="AC141" s="466"/>
      <c r="AE141" s="464" t="s">
        <v>750</v>
      </c>
      <c r="AF141" s="466"/>
      <c r="AH141" s="472" t="s">
        <v>750</v>
      </c>
      <c r="AI141" s="472" t="s">
        <v>750</v>
      </c>
      <c r="AJ141" s="472" t="s">
        <v>750</v>
      </c>
      <c r="AK141" s="472" t="s">
        <v>750</v>
      </c>
      <c r="AL141" s="477"/>
      <c r="AM141" s="472"/>
      <c r="AN141" s="472" t="s">
        <v>750</v>
      </c>
      <c r="AO141" s="472" t="s">
        <v>750</v>
      </c>
      <c r="AP141" s="472" t="s">
        <v>750</v>
      </c>
      <c r="AQ141" s="472"/>
      <c r="AR141" s="474"/>
      <c r="AS141" s="472"/>
      <c r="AT141" s="472"/>
      <c r="AU141" s="491" t="s">
        <v>750</v>
      </c>
      <c r="AV141" s="492"/>
      <c r="AW141" s="491" t="s">
        <v>751</v>
      </c>
      <c r="AX141" s="492" t="s">
        <v>804</v>
      </c>
    </row>
    <row r="142" spans="1:50" s="464" customFormat="1">
      <c r="A142" s="481" t="s">
        <v>610</v>
      </c>
      <c r="B142" s="453"/>
      <c r="C142" s="463">
        <v>44095</v>
      </c>
      <c r="D142" s="466">
        <v>44102</v>
      </c>
      <c r="E142" s="466">
        <v>44123</v>
      </c>
      <c r="F142" s="466"/>
      <c r="G142" s="453">
        <v>70</v>
      </c>
      <c r="H142" s="454">
        <v>18364</v>
      </c>
      <c r="I142" s="453" t="s">
        <v>748</v>
      </c>
      <c r="J142" s="485" t="s">
        <v>42</v>
      </c>
      <c r="K142" s="455"/>
      <c r="L142" s="455"/>
      <c r="M142" s="455"/>
      <c r="N142" s="455"/>
      <c r="O142" s="464" t="s">
        <v>751</v>
      </c>
      <c r="P142" s="464" t="s">
        <v>751</v>
      </c>
      <c r="Q142" s="464" t="s">
        <v>751</v>
      </c>
      <c r="R142" s="464">
        <v>160.5</v>
      </c>
      <c r="S142" s="464">
        <v>68.400000000000006</v>
      </c>
      <c r="T142" s="471">
        <v>26.552537339505601</v>
      </c>
      <c r="U142" s="464" t="s">
        <v>942</v>
      </c>
      <c r="V142" s="464" t="s">
        <v>750</v>
      </c>
      <c r="W142" s="465"/>
      <c r="X142" s="466"/>
      <c r="Y142" s="466"/>
      <c r="AA142" s="466"/>
      <c r="AC142" s="466"/>
      <c r="AE142" s="464" t="s">
        <v>750</v>
      </c>
      <c r="AF142" s="466"/>
      <c r="AH142" s="472" t="s">
        <v>750</v>
      </c>
      <c r="AI142" s="472" t="s">
        <v>750</v>
      </c>
      <c r="AJ142" s="472" t="s">
        <v>750</v>
      </c>
      <c r="AK142" s="472" t="s">
        <v>750</v>
      </c>
      <c r="AL142" s="477"/>
      <c r="AM142" s="472"/>
      <c r="AN142" s="472" t="s">
        <v>750</v>
      </c>
      <c r="AO142" s="472" t="s">
        <v>750</v>
      </c>
      <c r="AP142" s="472" t="s">
        <v>750</v>
      </c>
      <c r="AQ142" s="472"/>
      <c r="AR142" s="474"/>
      <c r="AS142" s="472"/>
      <c r="AT142" s="472"/>
      <c r="AU142" s="491" t="s">
        <v>750</v>
      </c>
      <c r="AV142" s="492"/>
      <c r="AW142" s="491" t="s">
        <v>751</v>
      </c>
      <c r="AX142" s="492" t="s">
        <v>805</v>
      </c>
    </row>
    <row r="143" spans="1:50" s="464" customFormat="1" ht="91.8">
      <c r="A143" s="481" t="s">
        <v>611</v>
      </c>
      <c r="B143" s="453"/>
      <c r="C143" s="463">
        <v>44116</v>
      </c>
      <c r="D143" s="466">
        <v>44123</v>
      </c>
      <c r="E143" s="466">
        <v>44144</v>
      </c>
      <c r="F143" s="466"/>
      <c r="G143" s="453">
        <v>51</v>
      </c>
      <c r="H143" s="454">
        <v>25169</v>
      </c>
      <c r="I143" s="453" t="s">
        <v>748</v>
      </c>
      <c r="J143" s="485" t="s">
        <v>42</v>
      </c>
      <c r="K143" s="455"/>
      <c r="L143" s="455"/>
      <c r="M143" s="455"/>
      <c r="N143" s="455"/>
      <c r="O143" s="464" t="s">
        <v>751</v>
      </c>
      <c r="P143" s="464" t="s">
        <v>751</v>
      </c>
      <c r="Q143" s="464" t="s">
        <v>751</v>
      </c>
      <c r="R143" s="464">
        <v>166.6</v>
      </c>
      <c r="S143" s="464">
        <v>75.599999999999994</v>
      </c>
      <c r="T143" s="471">
        <v>27.237785870650701</v>
      </c>
      <c r="U143" s="464" t="s">
        <v>941</v>
      </c>
      <c r="V143" s="464" t="s">
        <v>751</v>
      </c>
      <c r="W143" s="465" t="s">
        <v>962</v>
      </c>
      <c r="X143" s="466"/>
      <c r="Y143" s="466"/>
      <c r="Z143" s="464" t="s">
        <v>926</v>
      </c>
      <c r="AA143" s="466">
        <v>44087</v>
      </c>
      <c r="AB143" s="464" t="s">
        <v>932</v>
      </c>
      <c r="AC143" s="466"/>
      <c r="AE143" s="464" t="s">
        <v>751</v>
      </c>
      <c r="AF143" s="466">
        <v>43800</v>
      </c>
      <c r="AG143" s="464" t="s">
        <v>932</v>
      </c>
      <c r="AH143" s="472" t="s">
        <v>750</v>
      </c>
      <c r="AI143" s="472" t="s">
        <v>750</v>
      </c>
      <c r="AJ143" s="472" t="s">
        <v>750</v>
      </c>
      <c r="AK143" s="472" t="s">
        <v>750</v>
      </c>
      <c r="AL143" s="477"/>
      <c r="AM143" s="472"/>
      <c r="AN143" s="472" t="s">
        <v>750</v>
      </c>
      <c r="AO143" s="472" t="s">
        <v>750</v>
      </c>
      <c r="AP143" s="472" t="s">
        <v>750</v>
      </c>
      <c r="AQ143" s="472"/>
      <c r="AR143" s="474"/>
      <c r="AS143" s="472"/>
      <c r="AT143" s="472"/>
      <c r="AU143" s="491" t="s">
        <v>750</v>
      </c>
      <c r="AV143" s="492"/>
      <c r="AW143" s="491" t="s">
        <v>750</v>
      </c>
      <c r="AX143" s="492"/>
    </row>
    <row r="144" spans="1:50" s="464" customFormat="1" ht="40.799999999999997">
      <c r="A144" s="481" t="s">
        <v>612</v>
      </c>
      <c r="B144" s="453"/>
      <c r="C144" s="463">
        <v>44152</v>
      </c>
      <c r="D144" s="466">
        <v>44159</v>
      </c>
      <c r="E144" s="466">
        <v>44181</v>
      </c>
      <c r="F144" s="466"/>
      <c r="G144" s="453">
        <v>44</v>
      </c>
      <c r="H144" s="454">
        <v>27786</v>
      </c>
      <c r="I144" s="453" t="s">
        <v>748</v>
      </c>
      <c r="J144" s="485" t="s">
        <v>42</v>
      </c>
      <c r="K144" s="455" t="s">
        <v>866</v>
      </c>
      <c r="L144" s="455" t="s">
        <v>447</v>
      </c>
      <c r="M144" s="455" t="s">
        <v>451</v>
      </c>
      <c r="N144" s="455" t="s">
        <v>916</v>
      </c>
      <c r="O144" s="464" t="s">
        <v>751</v>
      </c>
      <c r="P144" s="464" t="s">
        <v>751</v>
      </c>
      <c r="Q144" s="464" t="s">
        <v>921</v>
      </c>
      <c r="R144" s="464">
        <v>143.1</v>
      </c>
      <c r="S144" s="464">
        <v>101.9</v>
      </c>
      <c r="T144" s="471">
        <v>49.761666522606802</v>
      </c>
      <c r="U144" s="464" t="s">
        <v>941</v>
      </c>
      <c r="V144" s="464" t="s">
        <v>751</v>
      </c>
      <c r="W144" s="465" t="s">
        <v>963</v>
      </c>
      <c r="X144" s="466">
        <v>43773</v>
      </c>
      <c r="Y144" s="466">
        <v>43836</v>
      </c>
      <c r="AA144" s="466"/>
      <c r="AC144" s="466"/>
      <c r="AE144" s="464" t="s">
        <v>750</v>
      </c>
      <c r="AF144" s="466"/>
      <c r="AH144" s="472" t="s">
        <v>750</v>
      </c>
      <c r="AI144" s="472" t="s">
        <v>750</v>
      </c>
      <c r="AJ144" s="472" t="s">
        <v>750</v>
      </c>
      <c r="AK144" s="472" t="s">
        <v>750</v>
      </c>
      <c r="AL144" s="477"/>
      <c r="AM144" s="472"/>
      <c r="AN144" s="472" t="s">
        <v>750</v>
      </c>
      <c r="AO144" s="472" t="s">
        <v>750</v>
      </c>
      <c r="AP144" s="472" t="s">
        <v>750</v>
      </c>
      <c r="AQ144" s="472"/>
      <c r="AR144" s="474"/>
      <c r="AS144" s="472"/>
      <c r="AT144" s="472"/>
      <c r="AU144" s="491" t="s">
        <v>751</v>
      </c>
      <c r="AV144" s="492" t="s">
        <v>765</v>
      </c>
      <c r="AW144" s="491"/>
      <c r="AX144" s="492"/>
    </row>
    <row r="145" spans="1:50" s="464" customFormat="1">
      <c r="A145" s="453" t="s">
        <v>613</v>
      </c>
      <c r="B145" s="453"/>
      <c r="C145" s="466">
        <v>44111</v>
      </c>
      <c r="D145" s="466">
        <v>44119</v>
      </c>
      <c r="E145" s="466">
        <v>44139</v>
      </c>
      <c r="F145" s="466"/>
      <c r="G145" s="453">
        <v>76</v>
      </c>
      <c r="H145" s="454">
        <v>16280</v>
      </c>
      <c r="I145" s="453" t="s">
        <v>749</v>
      </c>
      <c r="J145" s="485" t="s">
        <v>42</v>
      </c>
      <c r="K145" s="455" t="s">
        <v>844</v>
      </c>
      <c r="L145" s="455" t="s">
        <v>447</v>
      </c>
      <c r="M145" s="455" t="s">
        <v>456</v>
      </c>
      <c r="N145" s="455" t="s">
        <v>448</v>
      </c>
      <c r="O145" s="464" t="s">
        <v>751</v>
      </c>
      <c r="P145" s="464" t="s">
        <v>751</v>
      </c>
      <c r="Q145" s="464" t="s">
        <v>751</v>
      </c>
      <c r="R145" s="464">
        <v>169</v>
      </c>
      <c r="S145" s="464">
        <v>68.599999999999994</v>
      </c>
      <c r="T145" s="471">
        <v>24.018766849900199</v>
      </c>
      <c r="U145" s="464" t="s">
        <v>942</v>
      </c>
      <c r="V145" s="464" t="s">
        <v>750</v>
      </c>
      <c r="W145" s="465"/>
      <c r="X145" s="466"/>
      <c r="Y145" s="466"/>
      <c r="AA145" s="466"/>
      <c r="AC145" s="466"/>
      <c r="AE145" s="464" t="s">
        <v>750</v>
      </c>
      <c r="AF145" s="466"/>
      <c r="AH145" s="472" t="s">
        <v>750</v>
      </c>
      <c r="AI145" s="472" t="s">
        <v>750</v>
      </c>
      <c r="AJ145" s="472" t="s">
        <v>750</v>
      </c>
      <c r="AK145" s="472" t="s">
        <v>750</v>
      </c>
      <c r="AL145" s="477"/>
      <c r="AM145" s="472"/>
      <c r="AN145" s="472" t="s">
        <v>750</v>
      </c>
      <c r="AO145" s="472" t="s">
        <v>750</v>
      </c>
      <c r="AP145" s="472" t="s">
        <v>750</v>
      </c>
      <c r="AQ145" s="472"/>
      <c r="AR145" s="474"/>
      <c r="AS145" s="472"/>
      <c r="AT145" s="472"/>
      <c r="AU145" s="491" t="s">
        <v>750</v>
      </c>
      <c r="AV145" s="492"/>
      <c r="AW145" s="491" t="s">
        <v>750</v>
      </c>
      <c r="AX145" s="492"/>
    </row>
    <row r="146" spans="1:50" s="464" customFormat="1" ht="48">
      <c r="A146" s="481" t="s">
        <v>614</v>
      </c>
      <c r="B146" s="453" t="s">
        <v>16</v>
      </c>
      <c r="C146" s="466">
        <v>44110</v>
      </c>
      <c r="D146" s="466">
        <v>44117</v>
      </c>
      <c r="E146" s="466">
        <v>44138</v>
      </c>
      <c r="F146" s="467">
        <v>44200</v>
      </c>
      <c r="G146" s="453">
        <v>47</v>
      </c>
      <c r="H146" s="454">
        <v>26735</v>
      </c>
      <c r="I146" s="453" t="s">
        <v>749</v>
      </c>
      <c r="J146" s="485" t="s">
        <v>42</v>
      </c>
      <c r="K146" s="455" t="s">
        <v>447</v>
      </c>
      <c r="L146" s="455"/>
      <c r="M146" s="455"/>
      <c r="N146" s="455"/>
      <c r="O146" s="464" t="s">
        <v>751</v>
      </c>
      <c r="P146" s="464" t="s">
        <v>751</v>
      </c>
      <c r="Q146" s="464" t="s">
        <v>751</v>
      </c>
      <c r="R146" s="464">
        <v>160.85</v>
      </c>
      <c r="S146" s="464">
        <v>77.150000000000006</v>
      </c>
      <c r="T146" s="471">
        <v>29.819049773366501</v>
      </c>
      <c r="U146" s="464" t="s">
        <v>941</v>
      </c>
      <c r="V146" s="464" t="s">
        <v>750</v>
      </c>
      <c r="W146" s="465"/>
      <c r="X146" s="466"/>
      <c r="Y146" s="466"/>
      <c r="AA146" s="466"/>
      <c r="AC146" s="466"/>
      <c r="AE146" s="464" t="s">
        <v>750</v>
      </c>
      <c r="AF146" s="466"/>
      <c r="AH146" s="472" t="s">
        <v>750</v>
      </c>
      <c r="AI146" s="472" t="s">
        <v>750</v>
      </c>
      <c r="AJ146" s="472" t="s">
        <v>750</v>
      </c>
      <c r="AK146" s="472" t="s">
        <v>750</v>
      </c>
      <c r="AL146" s="477"/>
      <c r="AM146" s="472"/>
      <c r="AN146" s="472" t="s">
        <v>750</v>
      </c>
      <c r="AO146" s="472" t="s">
        <v>750</v>
      </c>
      <c r="AP146" s="472" t="s">
        <v>1026</v>
      </c>
      <c r="AQ146" s="476" t="s">
        <v>926</v>
      </c>
      <c r="AR146" s="474">
        <v>44158</v>
      </c>
      <c r="AS146" s="472" t="s">
        <v>932</v>
      </c>
      <c r="AT146" s="472"/>
      <c r="AU146" s="491" t="s">
        <v>750</v>
      </c>
      <c r="AV146" s="492"/>
      <c r="AW146" s="491" t="s">
        <v>751</v>
      </c>
      <c r="AX146" s="492" t="s">
        <v>806</v>
      </c>
    </row>
    <row r="147" spans="1:50" s="464" customFormat="1">
      <c r="A147" s="453" t="s">
        <v>615</v>
      </c>
      <c r="B147" s="453" t="s">
        <v>17</v>
      </c>
      <c r="C147" s="463">
        <v>44112</v>
      </c>
      <c r="D147" s="466">
        <v>44119</v>
      </c>
      <c r="E147" s="466">
        <v>44144</v>
      </c>
      <c r="F147" s="466"/>
      <c r="G147" s="453">
        <v>46</v>
      </c>
      <c r="H147" s="454">
        <v>27251</v>
      </c>
      <c r="I147" s="453" t="s">
        <v>748</v>
      </c>
      <c r="J147" s="485" t="s">
        <v>42</v>
      </c>
      <c r="K147" s="455" t="s">
        <v>447</v>
      </c>
      <c r="L147" s="455"/>
      <c r="M147" s="455"/>
      <c r="N147" s="455"/>
      <c r="O147" s="464" t="s">
        <v>751</v>
      </c>
      <c r="P147" s="464" t="s">
        <v>751</v>
      </c>
      <c r="Q147" s="464" t="s">
        <v>750</v>
      </c>
      <c r="R147" s="464">
        <v>162.05000000000001</v>
      </c>
      <c r="S147" s="464">
        <v>83.1</v>
      </c>
      <c r="T147" s="471">
        <v>31.644843561278702</v>
      </c>
      <c r="U147" s="464" t="s">
        <v>941</v>
      </c>
      <c r="V147" s="464" t="s">
        <v>750</v>
      </c>
      <c r="W147" s="465"/>
      <c r="X147" s="466"/>
      <c r="Y147" s="466"/>
      <c r="AA147" s="466"/>
      <c r="AC147" s="466"/>
      <c r="AE147" s="464" t="s">
        <v>750</v>
      </c>
      <c r="AF147" s="466"/>
      <c r="AH147" s="472" t="s">
        <v>750</v>
      </c>
      <c r="AI147" s="472" t="s">
        <v>750</v>
      </c>
      <c r="AJ147" s="472" t="s">
        <v>750</v>
      </c>
      <c r="AK147" s="472" t="s">
        <v>750</v>
      </c>
      <c r="AL147" s="477"/>
      <c r="AM147" s="472"/>
      <c r="AN147" s="472" t="s">
        <v>750</v>
      </c>
      <c r="AO147" s="472" t="s">
        <v>750</v>
      </c>
      <c r="AP147" s="472" t="s">
        <v>750</v>
      </c>
      <c r="AQ147" s="472"/>
      <c r="AR147" s="474"/>
      <c r="AS147" s="472"/>
      <c r="AT147" s="472"/>
      <c r="AU147" s="491" t="s">
        <v>750</v>
      </c>
      <c r="AV147" s="492"/>
      <c r="AW147" s="491" t="s">
        <v>750</v>
      </c>
      <c r="AX147" s="492"/>
    </row>
    <row r="148" spans="1:50" s="464" customFormat="1">
      <c r="A148" s="481" t="s">
        <v>616</v>
      </c>
      <c r="B148" s="453" t="s">
        <v>18</v>
      </c>
      <c r="C148" s="463">
        <v>44134</v>
      </c>
      <c r="D148" s="466">
        <v>44141</v>
      </c>
      <c r="E148" s="466">
        <v>44165</v>
      </c>
      <c r="F148" s="466"/>
      <c r="G148" s="453">
        <v>40</v>
      </c>
      <c r="H148" s="454">
        <v>29404</v>
      </c>
      <c r="I148" s="453" t="s">
        <v>748</v>
      </c>
      <c r="J148" s="485" t="s">
        <v>1029</v>
      </c>
      <c r="K148" s="455" t="s">
        <v>447</v>
      </c>
      <c r="L148" s="455"/>
      <c r="M148" s="455"/>
      <c r="N148" s="455"/>
      <c r="O148" s="464" t="s">
        <v>751</v>
      </c>
      <c r="P148" s="464" t="s">
        <v>750</v>
      </c>
      <c r="Q148" s="464" t="s">
        <v>750</v>
      </c>
      <c r="R148" s="464">
        <v>166.35</v>
      </c>
      <c r="S148" s="464">
        <v>97.5</v>
      </c>
      <c r="T148" s="471">
        <v>35.233761098295901</v>
      </c>
      <c r="U148" s="464" t="s">
        <v>941</v>
      </c>
      <c r="V148" s="464" t="s">
        <v>750</v>
      </c>
      <c r="W148" s="465"/>
      <c r="X148" s="466"/>
      <c r="Y148" s="466"/>
      <c r="Z148" s="464" t="s">
        <v>926</v>
      </c>
      <c r="AA148" s="466">
        <v>44040</v>
      </c>
      <c r="AB148" s="464" t="s">
        <v>932</v>
      </c>
      <c r="AC148" s="466"/>
      <c r="AE148" s="464" t="s">
        <v>750</v>
      </c>
      <c r="AF148" s="466"/>
      <c r="AH148" s="472" t="s">
        <v>750</v>
      </c>
      <c r="AI148" s="472" t="s">
        <v>750</v>
      </c>
      <c r="AJ148" s="472" t="s">
        <v>750</v>
      </c>
      <c r="AK148" s="472" t="s">
        <v>750</v>
      </c>
      <c r="AL148" s="477"/>
      <c r="AM148" s="472"/>
      <c r="AN148" s="472" t="s">
        <v>750</v>
      </c>
      <c r="AO148" s="472" t="s">
        <v>750</v>
      </c>
      <c r="AP148" s="472" t="s">
        <v>750</v>
      </c>
      <c r="AQ148" s="472"/>
      <c r="AR148" s="474"/>
      <c r="AS148" s="472"/>
      <c r="AT148" s="472"/>
      <c r="AU148" s="491" t="s">
        <v>750</v>
      </c>
      <c r="AV148" s="492"/>
      <c r="AW148" s="491" t="s">
        <v>751</v>
      </c>
      <c r="AX148" s="492" t="s">
        <v>807</v>
      </c>
    </row>
    <row r="149" spans="1:50" s="464" customFormat="1">
      <c r="A149" s="481" t="s">
        <v>617</v>
      </c>
      <c r="B149" s="453"/>
      <c r="C149" s="463">
        <v>44098</v>
      </c>
      <c r="D149" s="466">
        <v>44105</v>
      </c>
      <c r="E149" s="466">
        <v>44126</v>
      </c>
      <c r="F149" s="466"/>
      <c r="G149" s="453">
        <v>70</v>
      </c>
      <c r="H149" s="454">
        <v>18374</v>
      </c>
      <c r="I149" s="453" t="s">
        <v>748</v>
      </c>
      <c r="J149" s="485" t="s">
        <v>42</v>
      </c>
      <c r="K149" s="455" t="s">
        <v>453</v>
      </c>
      <c r="L149" s="455"/>
      <c r="M149" s="455"/>
      <c r="N149" s="455"/>
      <c r="O149" s="464" t="s">
        <v>751</v>
      </c>
      <c r="P149" s="464" t="s">
        <v>751</v>
      </c>
      <c r="Q149" s="464" t="s">
        <v>751</v>
      </c>
      <c r="R149" s="464">
        <v>159.94999999999999</v>
      </c>
      <c r="S149" s="464">
        <v>69</v>
      </c>
      <c r="T149" s="471">
        <v>26.969978602839799</v>
      </c>
      <c r="U149" s="464" t="s">
        <v>942</v>
      </c>
      <c r="V149" s="464" t="s">
        <v>750</v>
      </c>
      <c r="W149" s="465"/>
      <c r="X149" s="466"/>
      <c r="Y149" s="466"/>
      <c r="AA149" s="466"/>
      <c r="AC149" s="466"/>
      <c r="AE149" s="464" t="s">
        <v>750</v>
      </c>
      <c r="AF149" s="466"/>
      <c r="AH149" s="472" t="s">
        <v>750</v>
      </c>
      <c r="AI149" s="472" t="s">
        <v>750</v>
      </c>
      <c r="AJ149" s="472" t="s">
        <v>750</v>
      </c>
      <c r="AK149" s="472" t="s">
        <v>750</v>
      </c>
      <c r="AL149" s="477"/>
      <c r="AM149" s="472"/>
      <c r="AN149" s="472" t="s">
        <v>750</v>
      </c>
      <c r="AO149" s="472" t="s">
        <v>750</v>
      </c>
      <c r="AP149" s="472" t="s">
        <v>750</v>
      </c>
      <c r="AQ149" s="472"/>
      <c r="AR149" s="474"/>
      <c r="AS149" s="472"/>
      <c r="AT149" s="472"/>
      <c r="AU149" s="491" t="s">
        <v>750</v>
      </c>
      <c r="AV149" s="492"/>
      <c r="AW149" s="491" t="s">
        <v>751</v>
      </c>
      <c r="AX149" s="492" t="s">
        <v>808</v>
      </c>
    </row>
    <row r="150" spans="1:50" s="464" customFormat="1">
      <c r="A150" s="481" t="s">
        <v>618</v>
      </c>
      <c r="B150" s="453"/>
      <c r="C150" s="466">
        <v>44109</v>
      </c>
      <c r="D150" s="466">
        <v>44116</v>
      </c>
      <c r="E150" s="466">
        <v>44137</v>
      </c>
      <c r="F150" s="466"/>
      <c r="G150" s="453">
        <v>61</v>
      </c>
      <c r="H150" s="454">
        <v>21467</v>
      </c>
      <c r="I150" s="453" t="s">
        <v>748</v>
      </c>
      <c r="J150" s="485" t="s">
        <v>42</v>
      </c>
      <c r="K150" s="455" t="s">
        <v>452</v>
      </c>
      <c r="L150" s="455" t="s">
        <v>461</v>
      </c>
      <c r="M150" s="455" t="s">
        <v>445</v>
      </c>
      <c r="N150" s="455"/>
      <c r="O150" s="464" t="s">
        <v>751</v>
      </c>
      <c r="P150" s="464" t="s">
        <v>751</v>
      </c>
      <c r="Q150" s="464" t="s">
        <v>751</v>
      </c>
      <c r="R150" s="464">
        <v>156.5</v>
      </c>
      <c r="S150" s="464">
        <v>79.3</v>
      </c>
      <c r="T150" s="471">
        <v>32.377588829119397</v>
      </c>
      <c r="U150" s="464" t="s">
        <v>941</v>
      </c>
      <c r="V150" s="464" t="s">
        <v>750</v>
      </c>
      <c r="W150" s="465"/>
      <c r="X150" s="466"/>
      <c r="Y150" s="466"/>
      <c r="Z150" s="464" t="s">
        <v>926</v>
      </c>
      <c r="AA150" s="466">
        <v>44082</v>
      </c>
      <c r="AB150" s="464" t="s">
        <v>932</v>
      </c>
      <c r="AC150" s="466"/>
      <c r="AE150" s="464" t="s">
        <v>750</v>
      </c>
      <c r="AF150" s="466"/>
      <c r="AH150" s="472" t="s">
        <v>750</v>
      </c>
      <c r="AI150" s="472" t="s">
        <v>750</v>
      </c>
      <c r="AJ150" s="472" t="s">
        <v>750</v>
      </c>
      <c r="AK150" s="472" t="s">
        <v>750</v>
      </c>
      <c r="AL150" s="477"/>
      <c r="AM150" s="472"/>
      <c r="AN150" s="472" t="s">
        <v>750</v>
      </c>
      <c r="AO150" s="472" t="s">
        <v>750</v>
      </c>
      <c r="AP150" s="472" t="s">
        <v>750</v>
      </c>
      <c r="AQ150" s="472"/>
      <c r="AR150" s="474"/>
      <c r="AS150" s="472"/>
      <c r="AT150" s="472"/>
      <c r="AU150" s="491" t="s">
        <v>750</v>
      </c>
      <c r="AV150" s="492"/>
      <c r="AW150" s="491" t="s">
        <v>750</v>
      </c>
      <c r="AX150" s="492"/>
    </row>
    <row r="151" spans="1:50" s="464" customFormat="1" ht="30.6">
      <c r="A151" s="481" t="s">
        <v>619</v>
      </c>
      <c r="B151" s="453"/>
      <c r="C151" s="466">
        <v>44096</v>
      </c>
      <c r="D151" s="466">
        <v>44103</v>
      </c>
      <c r="E151" s="466">
        <v>44124</v>
      </c>
      <c r="F151" s="466"/>
      <c r="G151" s="453">
        <v>68</v>
      </c>
      <c r="H151" s="454">
        <v>18939</v>
      </c>
      <c r="I151" s="453" t="s">
        <v>749</v>
      </c>
      <c r="J151" s="485" t="s">
        <v>42</v>
      </c>
      <c r="K151" s="455" t="s">
        <v>867</v>
      </c>
      <c r="L151" s="455" t="s">
        <v>896</v>
      </c>
      <c r="M151" s="455"/>
      <c r="N151" s="455"/>
      <c r="O151" s="464" t="s">
        <v>751</v>
      </c>
      <c r="P151" s="464" t="s">
        <v>751</v>
      </c>
      <c r="Q151" s="464" t="s">
        <v>751</v>
      </c>
      <c r="R151" s="464">
        <v>171</v>
      </c>
      <c r="S151" s="464">
        <v>88.3</v>
      </c>
      <c r="T151" s="471">
        <v>30.1973256728566</v>
      </c>
      <c r="U151" s="464" t="s">
        <v>942</v>
      </c>
      <c r="V151" s="464" t="s">
        <v>751</v>
      </c>
      <c r="W151" s="465" t="s">
        <v>964</v>
      </c>
      <c r="X151" s="466">
        <v>43842</v>
      </c>
      <c r="Y151" s="466">
        <v>43861</v>
      </c>
      <c r="Z151" s="464" t="s">
        <v>926</v>
      </c>
      <c r="AA151" s="466">
        <v>44018</v>
      </c>
      <c r="AB151" s="464" t="s">
        <v>932</v>
      </c>
      <c r="AC151" s="466"/>
      <c r="AE151" s="464" t="s">
        <v>750</v>
      </c>
      <c r="AF151" s="466"/>
      <c r="AH151" s="472" t="s">
        <v>750</v>
      </c>
      <c r="AI151" s="472" t="s">
        <v>750</v>
      </c>
      <c r="AJ151" s="472" t="s">
        <v>750</v>
      </c>
      <c r="AK151" s="472" t="s">
        <v>750</v>
      </c>
      <c r="AL151" s="477"/>
      <c r="AM151" s="472"/>
      <c r="AN151" s="472" t="s">
        <v>750</v>
      </c>
      <c r="AO151" s="472" t="s">
        <v>750</v>
      </c>
      <c r="AP151" s="472" t="s">
        <v>750</v>
      </c>
      <c r="AQ151" s="472"/>
      <c r="AR151" s="474"/>
      <c r="AS151" s="472"/>
      <c r="AT151" s="472"/>
      <c r="AU151" s="491" t="s">
        <v>750</v>
      </c>
      <c r="AV151" s="492"/>
      <c r="AW151" s="491" t="s">
        <v>750</v>
      </c>
      <c r="AX151" s="492"/>
    </row>
    <row r="152" spans="1:50" s="464" customFormat="1" ht="20.399999999999999">
      <c r="A152" s="481" t="s">
        <v>620</v>
      </c>
      <c r="B152" s="453"/>
      <c r="C152" s="463">
        <v>44096</v>
      </c>
      <c r="D152" s="466">
        <v>44103</v>
      </c>
      <c r="E152" s="466">
        <v>44124</v>
      </c>
      <c r="F152" s="466"/>
      <c r="G152" s="453">
        <v>68</v>
      </c>
      <c r="H152" s="454">
        <v>18963</v>
      </c>
      <c r="I152" s="453" t="s">
        <v>748</v>
      </c>
      <c r="J152" s="485" t="s">
        <v>42</v>
      </c>
      <c r="K152" s="455" t="s">
        <v>445</v>
      </c>
      <c r="L152" s="455" t="s">
        <v>897</v>
      </c>
      <c r="M152" s="455" t="s">
        <v>912</v>
      </c>
      <c r="N152" s="455" t="s">
        <v>459</v>
      </c>
      <c r="O152" s="464" t="s">
        <v>751</v>
      </c>
      <c r="P152" s="464" t="s">
        <v>751</v>
      </c>
      <c r="Q152" s="464" t="s">
        <v>751</v>
      </c>
      <c r="R152" s="464">
        <v>162.55000000000001</v>
      </c>
      <c r="S152" s="464">
        <v>80.7</v>
      </c>
      <c r="T152" s="471">
        <v>30.5421486855758</v>
      </c>
      <c r="U152" s="464" t="s">
        <v>942</v>
      </c>
      <c r="V152" s="464" t="s">
        <v>751</v>
      </c>
      <c r="W152" s="465" t="s">
        <v>965</v>
      </c>
      <c r="X152" s="466">
        <v>43840</v>
      </c>
      <c r="Y152" s="466">
        <v>43850</v>
      </c>
      <c r="Z152" s="464" t="s">
        <v>927</v>
      </c>
      <c r="AA152" s="466"/>
      <c r="AC152" s="466">
        <v>43961</v>
      </c>
      <c r="AD152" s="464" t="s">
        <v>932</v>
      </c>
      <c r="AE152" s="464" t="s">
        <v>750</v>
      </c>
      <c r="AF152" s="466"/>
      <c r="AH152" s="472" t="s">
        <v>750</v>
      </c>
      <c r="AI152" s="472" t="s">
        <v>750</v>
      </c>
      <c r="AJ152" s="472" t="s">
        <v>750</v>
      </c>
      <c r="AK152" s="472" t="s">
        <v>750</v>
      </c>
      <c r="AL152" s="477"/>
      <c r="AM152" s="472"/>
      <c r="AN152" s="472" t="s">
        <v>750</v>
      </c>
      <c r="AO152" s="472" t="s">
        <v>750</v>
      </c>
      <c r="AP152" s="472" t="s">
        <v>750</v>
      </c>
      <c r="AQ152" s="472"/>
      <c r="AR152" s="474"/>
      <c r="AS152" s="472"/>
      <c r="AT152" s="472"/>
      <c r="AU152" s="491" t="s">
        <v>750</v>
      </c>
      <c r="AV152" s="492"/>
      <c r="AW152" s="491" t="s">
        <v>750</v>
      </c>
      <c r="AX152" s="492"/>
    </row>
    <row r="153" spans="1:50" s="464" customFormat="1">
      <c r="A153" s="481" t="s">
        <v>621</v>
      </c>
      <c r="B153" s="453" t="s">
        <v>19</v>
      </c>
      <c r="C153" s="463">
        <v>44111</v>
      </c>
      <c r="D153" s="466">
        <v>44118</v>
      </c>
      <c r="E153" s="466">
        <v>44139</v>
      </c>
      <c r="F153" s="466"/>
      <c r="G153" s="453">
        <v>43</v>
      </c>
      <c r="H153" s="454">
        <v>28165</v>
      </c>
      <c r="I153" s="453" t="s">
        <v>748</v>
      </c>
      <c r="J153" s="485" t="s">
        <v>42</v>
      </c>
      <c r="K153" s="455" t="s">
        <v>462</v>
      </c>
      <c r="L153" s="455"/>
      <c r="M153" s="455"/>
      <c r="N153" s="455"/>
      <c r="O153" s="464" t="s">
        <v>751</v>
      </c>
      <c r="P153" s="464" t="s">
        <v>751</v>
      </c>
      <c r="Q153" s="464" t="s">
        <v>751</v>
      </c>
      <c r="R153" s="464">
        <v>158.6</v>
      </c>
      <c r="S153" s="464">
        <v>58.3</v>
      </c>
      <c r="T153" s="471">
        <v>23.1772651304208</v>
      </c>
      <c r="U153" s="464" t="s">
        <v>941</v>
      </c>
      <c r="V153" s="464" t="s">
        <v>750</v>
      </c>
      <c r="W153" s="465"/>
      <c r="X153" s="466"/>
      <c r="Y153" s="466"/>
      <c r="Z153" s="464" t="s">
        <v>926</v>
      </c>
      <c r="AA153" s="466">
        <v>44075</v>
      </c>
      <c r="AB153" s="464" t="s">
        <v>932</v>
      </c>
      <c r="AC153" s="466"/>
      <c r="AE153" s="464" t="s">
        <v>750</v>
      </c>
      <c r="AF153" s="466"/>
      <c r="AH153" s="472" t="s">
        <v>750</v>
      </c>
      <c r="AI153" s="472" t="s">
        <v>750</v>
      </c>
      <c r="AJ153" s="472" t="s">
        <v>750</v>
      </c>
      <c r="AK153" s="472" t="s">
        <v>750</v>
      </c>
      <c r="AL153" s="477"/>
      <c r="AM153" s="472"/>
      <c r="AN153" s="472" t="s">
        <v>750</v>
      </c>
      <c r="AO153" s="472" t="s">
        <v>750</v>
      </c>
      <c r="AP153" s="472" t="s">
        <v>750</v>
      </c>
      <c r="AQ153" s="472"/>
      <c r="AR153" s="474"/>
      <c r="AS153" s="472"/>
      <c r="AT153" s="472"/>
      <c r="AU153" s="491" t="s">
        <v>750</v>
      </c>
      <c r="AV153" s="492"/>
      <c r="AW153" s="491" t="s">
        <v>750</v>
      </c>
      <c r="AX153" s="492"/>
    </row>
    <row r="154" spans="1:50" s="464" customFormat="1" ht="24">
      <c r="A154" s="481" t="s">
        <v>622</v>
      </c>
      <c r="B154" s="453"/>
      <c r="C154" s="466">
        <v>44096</v>
      </c>
      <c r="D154" s="466">
        <v>44103</v>
      </c>
      <c r="E154" s="466">
        <v>44124</v>
      </c>
      <c r="F154" s="466">
        <v>44152</v>
      </c>
      <c r="G154" s="453">
        <v>79</v>
      </c>
      <c r="H154" s="454">
        <v>14933</v>
      </c>
      <c r="I154" s="453" t="s">
        <v>748</v>
      </c>
      <c r="J154" s="485" t="s">
        <v>1029</v>
      </c>
      <c r="K154" s="455" t="s">
        <v>451</v>
      </c>
      <c r="L154" s="455" t="s">
        <v>898</v>
      </c>
      <c r="M154" s="455"/>
      <c r="N154" s="455"/>
      <c r="O154" s="464" t="s">
        <v>751</v>
      </c>
      <c r="P154" s="464" t="s">
        <v>751</v>
      </c>
      <c r="Q154" s="464" t="s">
        <v>751</v>
      </c>
      <c r="R154" s="464">
        <v>150.94999999999999</v>
      </c>
      <c r="S154" s="464">
        <v>120.4</v>
      </c>
      <c r="T154" s="471">
        <v>52.839688926080498</v>
      </c>
      <c r="U154" s="464" t="s">
        <v>942</v>
      </c>
      <c r="V154" s="464" t="s">
        <v>750</v>
      </c>
      <c r="W154" s="465"/>
      <c r="X154" s="466"/>
      <c r="Y154" s="466"/>
      <c r="AA154" s="466"/>
      <c r="AC154" s="466"/>
      <c r="AE154" s="464" t="s">
        <v>750</v>
      </c>
      <c r="AF154" s="466"/>
      <c r="AH154" s="472" t="s">
        <v>750</v>
      </c>
      <c r="AI154" s="472" t="s">
        <v>750</v>
      </c>
      <c r="AJ154" s="472" t="s">
        <v>750</v>
      </c>
      <c r="AK154" s="472" t="s">
        <v>750</v>
      </c>
      <c r="AL154" s="477"/>
      <c r="AM154" s="472"/>
      <c r="AN154" s="472" t="s">
        <v>750</v>
      </c>
      <c r="AO154" s="472" t="s">
        <v>1025</v>
      </c>
      <c r="AP154" s="472" t="s">
        <v>750</v>
      </c>
      <c r="AQ154" s="472"/>
      <c r="AR154" s="474"/>
      <c r="AS154" s="472"/>
      <c r="AT154" s="472"/>
      <c r="AU154" s="491" t="s">
        <v>750</v>
      </c>
      <c r="AV154" s="492"/>
      <c r="AW154" s="491" t="s">
        <v>750</v>
      </c>
      <c r="AX154" s="492"/>
    </row>
    <row r="155" spans="1:50" s="464" customFormat="1" ht="51">
      <c r="A155" s="481" t="s">
        <v>623</v>
      </c>
      <c r="B155" s="453"/>
      <c r="C155" s="463">
        <v>44097</v>
      </c>
      <c r="D155" s="466">
        <v>44104</v>
      </c>
      <c r="E155" s="466">
        <v>44125</v>
      </c>
      <c r="F155" s="466"/>
      <c r="G155" s="453">
        <v>69</v>
      </c>
      <c r="H155" s="454">
        <v>18861</v>
      </c>
      <c r="I155" s="453" t="s">
        <v>749</v>
      </c>
      <c r="J155" s="485" t="s">
        <v>42</v>
      </c>
      <c r="K155" s="455"/>
      <c r="L155" s="455"/>
      <c r="M155" s="455"/>
      <c r="N155" s="455"/>
      <c r="O155" s="464" t="s">
        <v>751</v>
      </c>
      <c r="P155" s="464" t="s">
        <v>751</v>
      </c>
      <c r="Q155" s="464" t="s">
        <v>751</v>
      </c>
      <c r="R155" s="464">
        <v>176.5</v>
      </c>
      <c r="S155" s="464">
        <v>82.8</v>
      </c>
      <c r="T155" s="471">
        <v>26.579139548507701</v>
      </c>
      <c r="U155" s="464" t="s">
        <v>942</v>
      </c>
      <c r="V155" s="464" t="s">
        <v>751</v>
      </c>
      <c r="W155" s="465" t="s">
        <v>966</v>
      </c>
      <c r="X155" s="466">
        <v>44070</v>
      </c>
      <c r="Y155" s="466">
        <v>44101</v>
      </c>
      <c r="Z155" s="464" t="s">
        <v>926</v>
      </c>
      <c r="AA155" s="466">
        <v>44070</v>
      </c>
      <c r="AB155" s="464" t="s">
        <v>932</v>
      </c>
      <c r="AC155" s="466"/>
      <c r="AE155" s="464" t="s">
        <v>750</v>
      </c>
      <c r="AF155" s="466"/>
      <c r="AH155" s="472" t="s">
        <v>750</v>
      </c>
      <c r="AI155" s="472" t="s">
        <v>750</v>
      </c>
      <c r="AJ155" s="472" t="s">
        <v>750</v>
      </c>
      <c r="AK155" s="472" t="s">
        <v>750</v>
      </c>
      <c r="AL155" s="477"/>
      <c r="AM155" s="472"/>
      <c r="AN155" s="472" t="s">
        <v>750</v>
      </c>
      <c r="AO155" s="472" t="s">
        <v>750</v>
      </c>
      <c r="AP155" s="472" t="s">
        <v>750</v>
      </c>
      <c r="AQ155" s="472"/>
      <c r="AR155" s="474"/>
      <c r="AS155" s="472"/>
      <c r="AT155" s="472"/>
      <c r="AU155" s="491" t="s">
        <v>750</v>
      </c>
      <c r="AV155" s="492"/>
      <c r="AW155" s="491" t="s">
        <v>751</v>
      </c>
      <c r="AX155" s="492" t="s">
        <v>809</v>
      </c>
    </row>
    <row r="156" spans="1:50" s="464" customFormat="1">
      <c r="A156" s="481" t="s">
        <v>624</v>
      </c>
      <c r="B156" s="453" t="s">
        <v>20</v>
      </c>
      <c r="C156" s="463">
        <v>44139</v>
      </c>
      <c r="D156" s="466">
        <v>44146</v>
      </c>
      <c r="E156" s="466">
        <v>44167</v>
      </c>
      <c r="F156" s="466"/>
      <c r="G156" s="453">
        <v>51</v>
      </c>
      <c r="H156" s="454">
        <v>25451</v>
      </c>
      <c r="I156" s="453" t="s">
        <v>749</v>
      </c>
      <c r="J156" s="485" t="s">
        <v>42</v>
      </c>
      <c r="K156" s="455"/>
      <c r="L156" s="455"/>
      <c r="M156" s="455"/>
      <c r="N156" s="455"/>
      <c r="O156" s="464" t="s">
        <v>751</v>
      </c>
      <c r="P156" s="464" t="s">
        <v>751</v>
      </c>
      <c r="Q156" s="464" t="s">
        <v>751</v>
      </c>
      <c r="R156" s="464">
        <v>165.8</v>
      </c>
      <c r="S156" s="464">
        <v>68.599999999999994</v>
      </c>
      <c r="T156" s="471">
        <v>24.954855720191301</v>
      </c>
      <c r="U156" s="464" t="s">
        <v>941</v>
      </c>
      <c r="V156" s="464" t="s">
        <v>750</v>
      </c>
      <c r="W156" s="465"/>
      <c r="X156" s="466"/>
      <c r="Y156" s="466"/>
      <c r="AA156" s="466"/>
      <c r="AC156" s="466"/>
      <c r="AE156" s="464" t="s">
        <v>750</v>
      </c>
      <c r="AF156" s="466"/>
      <c r="AH156" s="472" t="s">
        <v>750</v>
      </c>
      <c r="AI156" s="472" t="s">
        <v>750</v>
      </c>
      <c r="AJ156" s="472" t="s">
        <v>750</v>
      </c>
      <c r="AK156" s="472" t="s">
        <v>928</v>
      </c>
      <c r="AL156" s="477">
        <v>44146</v>
      </c>
      <c r="AM156" s="472"/>
      <c r="AN156" s="472" t="s">
        <v>750</v>
      </c>
      <c r="AO156" s="472" t="s">
        <v>750</v>
      </c>
      <c r="AP156" s="472" t="s">
        <v>750</v>
      </c>
      <c r="AQ156" s="476" t="s">
        <v>928</v>
      </c>
      <c r="AR156" s="474">
        <v>44146</v>
      </c>
      <c r="AS156" s="472" t="s">
        <v>932</v>
      </c>
      <c r="AT156" s="472"/>
      <c r="AU156" s="491" t="s">
        <v>750</v>
      </c>
      <c r="AV156" s="492"/>
      <c r="AW156" s="491" t="s">
        <v>750</v>
      </c>
      <c r="AX156" s="492"/>
    </row>
    <row r="157" spans="1:50" s="464" customFormat="1">
      <c r="A157" s="481" t="s">
        <v>625</v>
      </c>
      <c r="B157" s="453"/>
      <c r="C157" s="463">
        <v>44089</v>
      </c>
      <c r="D157" s="466">
        <v>44096</v>
      </c>
      <c r="E157" s="466">
        <v>44117</v>
      </c>
      <c r="F157" s="466">
        <v>44152</v>
      </c>
      <c r="G157" s="453">
        <v>75</v>
      </c>
      <c r="H157" s="454">
        <v>16650</v>
      </c>
      <c r="I157" s="453" t="s">
        <v>749</v>
      </c>
      <c r="J157" s="485" t="s">
        <v>42</v>
      </c>
      <c r="K157" s="455" t="s">
        <v>845</v>
      </c>
      <c r="L157" s="455" t="s">
        <v>899</v>
      </c>
      <c r="M157" s="455"/>
      <c r="N157" s="455"/>
      <c r="O157" s="464" t="s">
        <v>751</v>
      </c>
      <c r="P157" s="464" t="s">
        <v>751</v>
      </c>
      <c r="Q157" s="464" t="s">
        <v>751</v>
      </c>
      <c r="R157" s="464">
        <v>173</v>
      </c>
      <c r="S157" s="464">
        <v>111.8</v>
      </c>
      <c r="T157" s="471">
        <v>37.3550736743626</v>
      </c>
      <c r="U157" s="464" t="s">
        <v>942</v>
      </c>
      <c r="V157" s="464" t="s">
        <v>750</v>
      </c>
      <c r="W157" s="465"/>
      <c r="X157" s="466"/>
      <c r="Y157" s="466"/>
      <c r="AA157" s="466"/>
      <c r="AC157" s="466"/>
      <c r="AE157" s="464" t="s">
        <v>750</v>
      </c>
      <c r="AF157" s="466"/>
      <c r="AH157" s="472"/>
      <c r="AI157" s="472" t="s">
        <v>750</v>
      </c>
      <c r="AJ157" s="472" t="s">
        <v>750</v>
      </c>
      <c r="AK157" s="472" t="s">
        <v>750</v>
      </c>
      <c r="AL157" s="477"/>
      <c r="AM157" s="472"/>
      <c r="AN157" s="472" t="s">
        <v>750</v>
      </c>
      <c r="AO157" s="472" t="s">
        <v>750</v>
      </c>
      <c r="AP157" s="472" t="s">
        <v>750</v>
      </c>
      <c r="AQ157" s="472"/>
      <c r="AR157" s="474"/>
      <c r="AS157" s="472"/>
      <c r="AT157" s="472"/>
      <c r="AU157" s="491" t="s">
        <v>750</v>
      </c>
      <c r="AV157" s="492"/>
      <c r="AW157" s="491" t="s">
        <v>751</v>
      </c>
      <c r="AX157" s="492" t="s">
        <v>810</v>
      </c>
    </row>
    <row r="158" spans="1:50" s="464" customFormat="1" ht="28.8">
      <c r="A158" s="453" t="s">
        <v>626</v>
      </c>
      <c r="B158" s="453"/>
      <c r="C158" s="463">
        <v>44105</v>
      </c>
      <c r="D158" s="466">
        <v>44112</v>
      </c>
      <c r="E158" s="466">
        <v>44133</v>
      </c>
      <c r="F158" s="466"/>
      <c r="G158" s="453">
        <v>71</v>
      </c>
      <c r="H158" s="454">
        <v>18063</v>
      </c>
      <c r="I158" s="453" t="s">
        <v>748</v>
      </c>
      <c r="J158" s="485" t="s">
        <v>42</v>
      </c>
      <c r="K158" s="455" t="s">
        <v>868</v>
      </c>
      <c r="L158" s="455"/>
      <c r="M158" s="455"/>
      <c r="N158" s="455"/>
      <c r="O158" s="464" t="s">
        <v>751</v>
      </c>
      <c r="P158" s="464" t="s">
        <v>751</v>
      </c>
      <c r="Q158" s="464" t="s">
        <v>751</v>
      </c>
      <c r="R158" s="464">
        <v>167.05</v>
      </c>
      <c r="S158" s="464">
        <v>81.400000000000006</v>
      </c>
      <c r="T158" s="471">
        <v>29.169665232401801</v>
      </c>
      <c r="U158" s="464" t="s">
        <v>942</v>
      </c>
      <c r="V158" s="464" t="s">
        <v>750</v>
      </c>
      <c r="W158" s="465"/>
      <c r="X158" s="466"/>
      <c r="Y158" s="466"/>
      <c r="AA158" s="466"/>
      <c r="AC158" s="466"/>
      <c r="AE158" s="464" t="s">
        <v>750</v>
      </c>
      <c r="AF158" s="466"/>
      <c r="AH158" s="472" t="s">
        <v>750</v>
      </c>
      <c r="AI158" s="472" t="s">
        <v>750</v>
      </c>
      <c r="AJ158" s="472" t="s">
        <v>750</v>
      </c>
      <c r="AK158" s="472" t="s">
        <v>750</v>
      </c>
      <c r="AL158" s="477"/>
      <c r="AM158" s="472"/>
      <c r="AN158" s="472" t="s">
        <v>750</v>
      </c>
      <c r="AO158" s="472" t="s">
        <v>750</v>
      </c>
      <c r="AP158" s="472" t="s">
        <v>750</v>
      </c>
      <c r="AQ158" s="472"/>
      <c r="AR158" s="474"/>
      <c r="AS158" s="472"/>
      <c r="AT158" s="472"/>
      <c r="AU158" s="491" t="s">
        <v>750</v>
      </c>
      <c r="AV158" s="492"/>
      <c r="AW158" s="491" t="s">
        <v>751</v>
      </c>
      <c r="AX158" s="492" t="s">
        <v>811</v>
      </c>
    </row>
    <row r="159" spans="1:50" s="464" customFormat="1">
      <c r="A159" s="481" t="s">
        <v>627</v>
      </c>
      <c r="B159" s="453"/>
      <c r="C159" s="463">
        <v>44090</v>
      </c>
      <c r="D159" s="466">
        <v>44097</v>
      </c>
      <c r="E159" s="466">
        <v>44118</v>
      </c>
      <c r="F159" s="466">
        <v>44151</v>
      </c>
      <c r="G159" s="453">
        <v>71</v>
      </c>
      <c r="H159" s="454">
        <v>18071</v>
      </c>
      <c r="I159" s="453" t="s">
        <v>748</v>
      </c>
      <c r="J159" s="485" t="s">
        <v>42</v>
      </c>
      <c r="K159" s="455" t="s">
        <v>447</v>
      </c>
      <c r="L159" s="455" t="s">
        <v>461</v>
      </c>
      <c r="M159" s="455" t="s">
        <v>448</v>
      </c>
      <c r="N159" s="455"/>
      <c r="O159" s="464" t="s">
        <v>751</v>
      </c>
      <c r="P159" s="464" t="s">
        <v>751</v>
      </c>
      <c r="Q159" s="464" t="s">
        <v>751</v>
      </c>
      <c r="R159" s="464">
        <v>160</v>
      </c>
      <c r="S159" s="464">
        <v>64.8</v>
      </c>
      <c r="T159" s="471">
        <v>25.3125</v>
      </c>
      <c r="U159" s="464" t="s">
        <v>942</v>
      </c>
      <c r="V159" s="464" t="s">
        <v>750</v>
      </c>
      <c r="W159" s="465"/>
      <c r="X159" s="466"/>
      <c r="Y159" s="466"/>
      <c r="Z159" s="464" t="s">
        <v>927</v>
      </c>
      <c r="AA159" s="466"/>
      <c r="AC159" s="466">
        <v>44013</v>
      </c>
      <c r="AD159" s="464" t="s">
        <v>932</v>
      </c>
      <c r="AE159" s="464" t="s">
        <v>750</v>
      </c>
      <c r="AF159" s="466"/>
      <c r="AH159" s="472" t="s">
        <v>750</v>
      </c>
      <c r="AI159" s="472" t="s">
        <v>750</v>
      </c>
      <c r="AJ159" s="472" t="s">
        <v>750</v>
      </c>
      <c r="AK159" s="472" t="s">
        <v>750</v>
      </c>
      <c r="AL159" s="477"/>
      <c r="AM159" s="472"/>
      <c r="AN159" s="472" t="s">
        <v>750</v>
      </c>
      <c r="AO159" s="472"/>
      <c r="AP159" s="472" t="s">
        <v>750</v>
      </c>
      <c r="AQ159" s="472"/>
      <c r="AR159" s="474"/>
      <c r="AS159" s="472"/>
      <c r="AT159" s="472"/>
      <c r="AU159" s="491" t="s">
        <v>750</v>
      </c>
      <c r="AV159" s="492"/>
      <c r="AW159" s="491" t="s">
        <v>750</v>
      </c>
      <c r="AX159" s="492"/>
    </row>
    <row r="160" spans="1:50" s="464" customFormat="1" ht="71.400000000000006">
      <c r="A160" s="481" t="s">
        <v>628</v>
      </c>
      <c r="B160" s="453"/>
      <c r="C160" s="463">
        <v>44102</v>
      </c>
      <c r="D160" s="466">
        <v>44109</v>
      </c>
      <c r="E160" s="466">
        <v>44130</v>
      </c>
      <c r="F160" s="466"/>
      <c r="G160" s="453">
        <v>67</v>
      </c>
      <c r="H160" s="454">
        <v>19472</v>
      </c>
      <c r="I160" s="453" t="s">
        <v>748</v>
      </c>
      <c r="J160" s="485" t="s">
        <v>42</v>
      </c>
      <c r="K160" s="455" t="s">
        <v>445</v>
      </c>
      <c r="L160" s="455" t="s">
        <v>459</v>
      </c>
      <c r="M160" s="455"/>
      <c r="N160" s="455"/>
      <c r="O160" s="464" t="s">
        <v>751</v>
      </c>
      <c r="P160" s="464" t="s">
        <v>751</v>
      </c>
      <c r="Q160" s="464" t="s">
        <v>751</v>
      </c>
      <c r="R160" s="464">
        <v>169.05</v>
      </c>
      <c r="S160" s="464">
        <v>82.2</v>
      </c>
      <c r="T160" s="471">
        <v>28.763482554396699</v>
      </c>
      <c r="U160" s="464" t="s">
        <v>942</v>
      </c>
      <c r="V160" s="464" t="s">
        <v>751</v>
      </c>
      <c r="W160" s="465" t="s">
        <v>967</v>
      </c>
      <c r="X160" s="466">
        <v>43824</v>
      </c>
      <c r="Y160" s="466">
        <v>43839</v>
      </c>
      <c r="AA160" s="466"/>
      <c r="AC160" s="466"/>
      <c r="AE160" s="464" t="s">
        <v>750</v>
      </c>
      <c r="AF160" s="466"/>
      <c r="AH160" s="472" t="s">
        <v>750</v>
      </c>
      <c r="AI160" s="472" t="s">
        <v>750</v>
      </c>
      <c r="AJ160" s="472" t="s">
        <v>750</v>
      </c>
      <c r="AK160" s="472" t="s">
        <v>750</v>
      </c>
      <c r="AL160" s="477"/>
      <c r="AM160" s="472"/>
      <c r="AN160" s="472" t="s">
        <v>750</v>
      </c>
      <c r="AO160" s="472" t="s">
        <v>750</v>
      </c>
      <c r="AP160" s="472" t="s">
        <v>750</v>
      </c>
      <c r="AQ160" s="472"/>
      <c r="AR160" s="474"/>
      <c r="AS160" s="472"/>
      <c r="AT160" s="472"/>
      <c r="AU160" s="491" t="s">
        <v>750</v>
      </c>
      <c r="AV160" s="492"/>
      <c r="AW160" s="491" t="s">
        <v>750</v>
      </c>
      <c r="AX160" s="492"/>
    </row>
    <row r="161" spans="1:50" s="464" customFormat="1">
      <c r="A161" s="453" t="s">
        <v>629</v>
      </c>
      <c r="B161" s="453"/>
      <c r="C161" s="463">
        <v>44106</v>
      </c>
      <c r="D161" s="466">
        <v>44113</v>
      </c>
      <c r="E161" s="466">
        <v>44134</v>
      </c>
      <c r="F161" s="466"/>
      <c r="G161" s="453">
        <v>61</v>
      </c>
      <c r="H161" s="454">
        <v>21485</v>
      </c>
      <c r="I161" s="453" t="s">
        <v>749</v>
      </c>
      <c r="J161" s="485" t="s">
        <v>42</v>
      </c>
      <c r="K161" s="455"/>
      <c r="L161" s="455"/>
      <c r="M161" s="455"/>
      <c r="N161" s="455"/>
      <c r="O161" s="464" t="s">
        <v>751</v>
      </c>
      <c r="P161" s="464" t="s">
        <v>751</v>
      </c>
      <c r="Q161" s="464" t="s">
        <v>751</v>
      </c>
      <c r="R161" s="464">
        <v>170.5</v>
      </c>
      <c r="S161" s="464">
        <v>79.599999999999994</v>
      </c>
      <c r="T161" s="471">
        <v>27.3819454597053</v>
      </c>
      <c r="U161" s="464" t="s">
        <v>941</v>
      </c>
      <c r="V161" s="464" t="s">
        <v>750</v>
      </c>
      <c r="W161" s="465"/>
      <c r="X161" s="466"/>
      <c r="Y161" s="466"/>
      <c r="AA161" s="466"/>
      <c r="AC161" s="466"/>
      <c r="AE161" s="464" t="s">
        <v>750</v>
      </c>
      <c r="AF161" s="466"/>
      <c r="AH161" s="472" t="s">
        <v>750</v>
      </c>
      <c r="AI161" s="472" t="s">
        <v>750</v>
      </c>
      <c r="AJ161" s="472" t="s">
        <v>750</v>
      </c>
      <c r="AK161" s="472" t="s">
        <v>750</v>
      </c>
      <c r="AL161" s="477"/>
      <c r="AM161" s="472"/>
      <c r="AN161" s="472" t="s">
        <v>750</v>
      </c>
      <c r="AO161" s="472" t="s">
        <v>750</v>
      </c>
      <c r="AP161" s="472" t="s">
        <v>750</v>
      </c>
      <c r="AQ161" s="472"/>
      <c r="AR161" s="474"/>
      <c r="AS161" s="472"/>
      <c r="AT161" s="472"/>
      <c r="AU161" s="491" t="s">
        <v>750</v>
      </c>
      <c r="AV161" s="492"/>
      <c r="AW161" s="491" t="s">
        <v>750</v>
      </c>
      <c r="AX161" s="492"/>
    </row>
    <row r="162" spans="1:50" s="464" customFormat="1">
      <c r="A162" s="481" t="s">
        <v>630</v>
      </c>
      <c r="B162" s="453"/>
      <c r="C162" s="463">
        <v>44103</v>
      </c>
      <c r="D162" s="466">
        <v>44110</v>
      </c>
      <c r="E162" s="466">
        <v>44131</v>
      </c>
      <c r="F162" s="466"/>
      <c r="G162" s="453">
        <v>67</v>
      </c>
      <c r="H162" s="454">
        <v>19612</v>
      </c>
      <c r="I162" s="453" t="s">
        <v>748</v>
      </c>
      <c r="J162" s="485" t="s">
        <v>42</v>
      </c>
      <c r="K162" s="455" t="s">
        <v>459</v>
      </c>
      <c r="L162" s="455"/>
      <c r="M162" s="455"/>
      <c r="N162" s="455"/>
      <c r="O162" s="464" t="s">
        <v>751</v>
      </c>
      <c r="P162" s="464" t="s">
        <v>751</v>
      </c>
      <c r="Q162" s="464" t="s">
        <v>751</v>
      </c>
      <c r="R162" s="464">
        <v>163.5</v>
      </c>
      <c r="S162" s="464">
        <v>74</v>
      </c>
      <c r="T162" s="471">
        <v>27.6819197785446</v>
      </c>
      <c r="U162" s="464" t="s">
        <v>942</v>
      </c>
      <c r="V162" s="464" t="s">
        <v>750</v>
      </c>
      <c r="W162" s="465"/>
      <c r="X162" s="466"/>
      <c r="Y162" s="466"/>
      <c r="AA162" s="466"/>
      <c r="AC162" s="466"/>
      <c r="AE162" s="464" t="s">
        <v>750</v>
      </c>
      <c r="AF162" s="466"/>
      <c r="AH162" s="472" t="s">
        <v>750</v>
      </c>
      <c r="AI162" s="472" t="s">
        <v>750</v>
      </c>
      <c r="AJ162" s="472" t="s">
        <v>750</v>
      </c>
      <c r="AK162" s="472" t="s">
        <v>750</v>
      </c>
      <c r="AL162" s="477"/>
      <c r="AM162" s="472"/>
      <c r="AN162" s="472" t="s">
        <v>750</v>
      </c>
      <c r="AO162" s="472" t="s">
        <v>750</v>
      </c>
      <c r="AP162" s="472" t="s">
        <v>750</v>
      </c>
      <c r="AQ162" s="472"/>
      <c r="AR162" s="474"/>
      <c r="AS162" s="472"/>
      <c r="AT162" s="472"/>
      <c r="AU162" s="491" t="s">
        <v>750</v>
      </c>
      <c r="AV162" s="492"/>
      <c r="AW162" s="491" t="s">
        <v>750</v>
      </c>
      <c r="AX162" s="492"/>
    </row>
    <row r="163" spans="1:50" s="464" customFormat="1" ht="20.399999999999999">
      <c r="A163" s="453" t="s">
        <v>631</v>
      </c>
      <c r="B163" s="453"/>
      <c r="C163" s="463">
        <v>44105</v>
      </c>
      <c r="D163" s="466">
        <v>44112</v>
      </c>
      <c r="E163" s="466">
        <v>44133</v>
      </c>
      <c r="F163" s="466"/>
      <c r="G163" s="453">
        <v>53</v>
      </c>
      <c r="H163" s="454">
        <v>24511</v>
      </c>
      <c r="I163" s="453" t="s">
        <v>748</v>
      </c>
      <c r="J163" s="485" t="s">
        <v>42</v>
      </c>
      <c r="K163" s="455"/>
      <c r="L163" s="455"/>
      <c r="M163" s="455"/>
      <c r="N163" s="455"/>
      <c r="O163" s="464" t="s">
        <v>751</v>
      </c>
      <c r="P163" s="464" t="s">
        <v>751</v>
      </c>
      <c r="Q163" s="464" t="s">
        <v>751</v>
      </c>
      <c r="R163" s="464">
        <v>165.25</v>
      </c>
      <c r="S163" s="464">
        <v>60.7</v>
      </c>
      <c r="T163" s="471">
        <v>22.228274676657701</v>
      </c>
      <c r="U163" s="464" t="s">
        <v>941</v>
      </c>
      <c r="V163" s="464" t="s">
        <v>751</v>
      </c>
      <c r="W163" s="465" t="s">
        <v>968</v>
      </c>
      <c r="X163" s="466">
        <v>43836</v>
      </c>
      <c r="Y163" s="466">
        <v>43850</v>
      </c>
      <c r="AA163" s="466"/>
      <c r="AC163" s="466"/>
      <c r="AE163" s="464" t="s">
        <v>750</v>
      </c>
      <c r="AF163" s="466"/>
      <c r="AH163" s="472" t="s">
        <v>750</v>
      </c>
      <c r="AI163" s="472" t="s">
        <v>750</v>
      </c>
      <c r="AJ163" s="472" t="s">
        <v>750</v>
      </c>
      <c r="AK163" s="472" t="s">
        <v>750</v>
      </c>
      <c r="AL163" s="477"/>
      <c r="AM163" s="472"/>
      <c r="AN163" s="472" t="s">
        <v>750</v>
      </c>
      <c r="AO163" s="472" t="s">
        <v>1012</v>
      </c>
      <c r="AP163" s="472" t="s">
        <v>750</v>
      </c>
      <c r="AQ163" s="472"/>
      <c r="AR163" s="474"/>
      <c r="AS163" s="472"/>
      <c r="AT163" s="472"/>
      <c r="AU163" s="491" t="s">
        <v>750</v>
      </c>
      <c r="AV163" s="492"/>
      <c r="AW163" s="491" t="s">
        <v>750</v>
      </c>
      <c r="AX163" s="492"/>
    </row>
    <row r="164" spans="1:50" s="464" customFormat="1" ht="40.799999999999997">
      <c r="A164" s="481" t="s">
        <v>632</v>
      </c>
      <c r="B164" s="453"/>
      <c r="C164" s="463">
        <v>44103</v>
      </c>
      <c r="D164" s="466">
        <v>44110</v>
      </c>
      <c r="E164" s="466">
        <v>44131</v>
      </c>
      <c r="F164" s="466"/>
      <c r="G164" s="453">
        <v>59</v>
      </c>
      <c r="H164" s="454">
        <v>22347</v>
      </c>
      <c r="I164" s="453" t="s">
        <v>749</v>
      </c>
      <c r="J164" s="485" t="s">
        <v>42</v>
      </c>
      <c r="K164" s="455" t="s">
        <v>447</v>
      </c>
      <c r="L164" s="455"/>
      <c r="M164" s="455"/>
      <c r="N164" s="455"/>
      <c r="O164" s="464" t="s">
        <v>751</v>
      </c>
      <c r="P164" s="464" t="s">
        <v>750</v>
      </c>
      <c r="Q164" s="464" t="s">
        <v>750</v>
      </c>
      <c r="R164" s="464">
        <v>182.75</v>
      </c>
      <c r="S164" s="464">
        <v>91.6</v>
      </c>
      <c r="T164" s="471">
        <v>27.427151307823699</v>
      </c>
      <c r="U164" s="464" t="s">
        <v>941</v>
      </c>
      <c r="V164" s="464" t="s">
        <v>751</v>
      </c>
      <c r="W164" s="465" t="s">
        <v>969</v>
      </c>
      <c r="X164" s="466">
        <v>44032</v>
      </c>
      <c r="Y164" s="466">
        <v>44043</v>
      </c>
      <c r="Z164" s="464" t="s">
        <v>926</v>
      </c>
      <c r="AA164" s="466">
        <v>44035</v>
      </c>
      <c r="AB164" s="464" t="s">
        <v>931</v>
      </c>
      <c r="AC164" s="466"/>
      <c r="AE164" s="464" t="s">
        <v>750</v>
      </c>
      <c r="AF164" s="466"/>
      <c r="AH164" s="472" t="s">
        <v>750</v>
      </c>
      <c r="AI164" s="472" t="s">
        <v>750</v>
      </c>
      <c r="AJ164" s="472" t="s">
        <v>750</v>
      </c>
      <c r="AK164" s="472" t="s">
        <v>750</v>
      </c>
      <c r="AL164" s="477"/>
      <c r="AM164" s="472"/>
      <c r="AN164" s="472" t="s">
        <v>750</v>
      </c>
      <c r="AO164" s="472" t="s">
        <v>750</v>
      </c>
      <c r="AP164" s="472" t="s">
        <v>750</v>
      </c>
      <c r="AQ164" s="472"/>
      <c r="AR164" s="474"/>
      <c r="AS164" s="472"/>
      <c r="AT164" s="472"/>
      <c r="AU164" s="491" t="s">
        <v>750</v>
      </c>
      <c r="AV164" s="492"/>
      <c r="AW164" s="491" t="s">
        <v>751</v>
      </c>
      <c r="AX164" s="492" t="s">
        <v>812</v>
      </c>
    </row>
    <row r="165" spans="1:50" s="464" customFormat="1">
      <c r="A165" s="481" t="s">
        <v>633</v>
      </c>
      <c r="B165" s="453"/>
      <c r="C165" s="463">
        <v>44096</v>
      </c>
      <c r="D165" s="466">
        <v>44103</v>
      </c>
      <c r="E165" s="466">
        <v>44124</v>
      </c>
      <c r="F165" s="466"/>
      <c r="G165" s="453">
        <v>73</v>
      </c>
      <c r="H165" s="454">
        <v>17401</v>
      </c>
      <c r="I165" s="453" t="s">
        <v>749</v>
      </c>
      <c r="J165" s="485" t="s">
        <v>42</v>
      </c>
      <c r="K165" s="455"/>
      <c r="L165" s="455"/>
      <c r="M165" s="455"/>
      <c r="N165" s="455"/>
      <c r="O165" s="464" t="s">
        <v>751</v>
      </c>
      <c r="P165" s="464" t="s">
        <v>751</v>
      </c>
      <c r="Q165" s="464" t="s">
        <v>751</v>
      </c>
      <c r="R165" s="464">
        <v>168.35</v>
      </c>
      <c r="S165" s="464">
        <v>78.150000000000006</v>
      </c>
      <c r="T165" s="471">
        <v>27.5741885483495</v>
      </c>
      <c r="U165" s="464" t="s">
        <v>942</v>
      </c>
      <c r="V165" s="464" t="s">
        <v>750</v>
      </c>
      <c r="W165" s="465"/>
      <c r="X165" s="466"/>
      <c r="Y165" s="466"/>
      <c r="AA165" s="466"/>
      <c r="AC165" s="466"/>
      <c r="AE165" s="464" t="s">
        <v>750</v>
      </c>
      <c r="AF165" s="466"/>
      <c r="AH165" s="472" t="s">
        <v>750</v>
      </c>
      <c r="AI165" s="472" t="s">
        <v>750</v>
      </c>
      <c r="AJ165" s="472" t="s">
        <v>750</v>
      </c>
      <c r="AK165" s="472" t="s">
        <v>750</v>
      </c>
      <c r="AL165" s="477"/>
      <c r="AM165" s="472"/>
      <c r="AN165" s="472" t="s">
        <v>750</v>
      </c>
      <c r="AO165" s="472" t="s">
        <v>750</v>
      </c>
      <c r="AP165" s="472" t="s">
        <v>750</v>
      </c>
      <c r="AQ165" s="472"/>
      <c r="AR165" s="474"/>
      <c r="AS165" s="472"/>
      <c r="AT165" s="472"/>
      <c r="AU165" s="491" t="s">
        <v>750</v>
      </c>
      <c r="AV165" s="492"/>
      <c r="AW165" s="491" t="s">
        <v>750</v>
      </c>
      <c r="AX165" s="492"/>
    </row>
    <row r="166" spans="1:50" s="464" customFormat="1">
      <c r="A166" s="481" t="s">
        <v>634</v>
      </c>
      <c r="B166" s="453"/>
      <c r="C166" s="466">
        <v>44151</v>
      </c>
      <c r="D166" s="466">
        <v>44158</v>
      </c>
      <c r="E166" s="466">
        <v>44179</v>
      </c>
      <c r="F166" s="466"/>
      <c r="G166" s="453">
        <v>64</v>
      </c>
      <c r="H166" s="454">
        <v>20488</v>
      </c>
      <c r="I166" s="453" t="s">
        <v>749</v>
      </c>
      <c r="J166" s="485" t="s">
        <v>42</v>
      </c>
      <c r="K166" s="455"/>
      <c r="L166" s="455"/>
      <c r="M166" s="455"/>
      <c r="N166" s="455"/>
      <c r="O166" s="464" t="s">
        <v>751</v>
      </c>
      <c r="P166" s="464" t="s">
        <v>751</v>
      </c>
      <c r="Q166" s="464" t="s">
        <v>921</v>
      </c>
      <c r="R166" s="464">
        <v>176.95</v>
      </c>
      <c r="S166" s="464">
        <v>74.400000000000006</v>
      </c>
      <c r="T166" s="471">
        <v>23.7613877608572</v>
      </c>
      <c r="U166" s="464" t="s">
        <v>941</v>
      </c>
      <c r="V166" s="464" t="s">
        <v>750</v>
      </c>
      <c r="W166" s="465"/>
      <c r="X166" s="466"/>
      <c r="Y166" s="466"/>
      <c r="AA166" s="466"/>
      <c r="AC166" s="466"/>
      <c r="AE166" s="464" t="s">
        <v>750</v>
      </c>
      <c r="AF166" s="466"/>
      <c r="AH166" s="472" t="s">
        <v>750</v>
      </c>
      <c r="AI166" s="472" t="s">
        <v>750</v>
      </c>
      <c r="AJ166" s="472" t="s">
        <v>750</v>
      </c>
      <c r="AK166" s="472" t="s">
        <v>750</v>
      </c>
      <c r="AL166" s="477"/>
      <c r="AM166" s="472"/>
      <c r="AN166" s="472" t="s">
        <v>750</v>
      </c>
      <c r="AO166" s="472" t="s">
        <v>750</v>
      </c>
      <c r="AP166" s="472" t="s">
        <v>750</v>
      </c>
      <c r="AQ166" s="472"/>
      <c r="AR166" s="474"/>
      <c r="AS166" s="472"/>
      <c r="AT166" s="472"/>
      <c r="AU166" s="491" t="s">
        <v>750</v>
      </c>
      <c r="AV166" s="492"/>
      <c r="AW166" s="491" t="s">
        <v>751</v>
      </c>
      <c r="AX166" s="492" t="s">
        <v>813</v>
      </c>
    </row>
    <row r="167" spans="1:50" s="464" customFormat="1">
      <c r="A167" s="481" t="s">
        <v>635</v>
      </c>
      <c r="B167" s="453" t="s">
        <v>21</v>
      </c>
      <c r="C167" s="466">
        <v>44141</v>
      </c>
      <c r="D167" s="466">
        <v>44147</v>
      </c>
      <c r="E167" s="466">
        <v>44168</v>
      </c>
      <c r="F167" s="466"/>
      <c r="G167" s="453">
        <v>44</v>
      </c>
      <c r="H167" s="454">
        <v>27787</v>
      </c>
      <c r="I167" s="453" t="s">
        <v>748</v>
      </c>
      <c r="J167" s="485" t="s">
        <v>42</v>
      </c>
      <c r="K167" s="455" t="s">
        <v>447</v>
      </c>
      <c r="L167" s="455"/>
      <c r="M167" s="455"/>
      <c r="N167" s="455"/>
      <c r="O167" s="464" t="s">
        <v>751</v>
      </c>
      <c r="P167" s="464" t="s">
        <v>751</v>
      </c>
      <c r="Q167" s="464" t="s">
        <v>751</v>
      </c>
      <c r="R167" s="464">
        <v>176.3</v>
      </c>
      <c r="S167" s="464">
        <v>138.80000000000001</v>
      </c>
      <c r="T167" s="471">
        <v>44.656516424943398</v>
      </c>
      <c r="U167" s="464" t="s">
        <v>941</v>
      </c>
      <c r="V167" s="464" t="s">
        <v>750</v>
      </c>
      <c r="W167" s="465"/>
      <c r="X167" s="466"/>
      <c r="Y167" s="466"/>
      <c r="Z167" s="464" t="s">
        <v>926</v>
      </c>
      <c r="AA167" s="466">
        <v>43999</v>
      </c>
      <c r="AB167" s="464" t="s">
        <v>932</v>
      </c>
      <c r="AC167" s="466"/>
      <c r="AE167" s="464" t="s">
        <v>750</v>
      </c>
      <c r="AF167" s="466"/>
      <c r="AH167" s="472" t="s">
        <v>750</v>
      </c>
      <c r="AI167" s="472" t="s">
        <v>750</v>
      </c>
      <c r="AJ167" s="472" t="s">
        <v>750</v>
      </c>
      <c r="AK167" s="472" t="s">
        <v>750</v>
      </c>
      <c r="AL167" s="477"/>
      <c r="AM167" s="472"/>
      <c r="AN167" s="472" t="s">
        <v>750</v>
      </c>
      <c r="AO167" s="472" t="s">
        <v>750</v>
      </c>
      <c r="AP167" s="472" t="s">
        <v>750</v>
      </c>
      <c r="AQ167" s="472"/>
      <c r="AR167" s="474"/>
      <c r="AS167" s="472"/>
      <c r="AT167" s="472"/>
      <c r="AU167" s="491" t="s">
        <v>751</v>
      </c>
      <c r="AV167" s="492" t="s">
        <v>766</v>
      </c>
      <c r="AW167" s="491"/>
      <c r="AX167" s="492"/>
    </row>
    <row r="168" spans="1:50" s="464" customFormat="1" ht="20.399999999999999">
      <c r="A168" s="481" t="s">
        <v>636</v>
      </c>
      <c r="B168" s="453"/>
      <c r="C168" s="463">
        <v>44137</v>
      </c>
      <c r="D168" s="466">
        <v>44145</v>
      </c>
      <c r="E168" s="466">
        <v>44165</v>
      </c>
      <c r="F168" s="466"/>
      <c r="G168" s="453">
        <v>53</v>
      </c>
      <c r="H168" s="454">
        <v>24478</v>
      </c>
      <c r="I168" s="453" t="s">
        <v>748</v>
      </c>
      <c r="J168" s="485" t="s">
        <v>42</v>
      </c>
      <c r="K168" s="455" t="s">
        <v>869</v>
      </c>
      <c r="L168" s="455"/>
      <c r="M168" s="455"/>
      <c r="N168" s="455"/>
      <c r="O168" s="464" t="s">
        <v>751</v>
      </c>
      <c r="P168" s="464" t="s">
        <v>751</v>
      </c>
      <c r="Q168" s="464" t="s">
        <v>751</v>
      </c>
      <c r="R168" s="464">
        <v>155.85</v>
      </c>
      <c r="S168" s="464">
        <v>97.8</v>
      </c>
      <c r="T168" s="471">
        <v>40.2647717521629</v>
      </c>
      <c r="U168" s="464" t="s">
        <v>941</v>
      </c>
      <c r="V168" s="464" t="s">
        <v>751</v>
      </c>
      <c r="W168" s="465" t="s">
        <v>970</v>
      </c>
      <c r="X168" s="466">
        <v>43899</v>
      </c>
      <c r="Y168" s="466">
        <v>43901</v>
      </c>
      <c r="AA168" s="466"/>
      <c r="AC168" s="466"/>
      <c r="AE168" s="464" t="s">
        <v>750</v>
      </c>
      <c r="AF168" s="466"/>
      <c r="AH168" s="472" t="s">
        <v>750</v>
      </c>
      <c r="AI168" s="472" t="s">
        <v>750</v>
      </c>
      <c r="AJ168" s="472" t="s">
        <v>750</v>
      </c>
      <c r="AK168" s="472" t="s">
        <v>750</v>
      </c>
      <c r="AL168" s="477"/>
      <c r="AM168" s="472"/>
      <c r="AN168" s="472" t="s">
        <v>750</v>
      </c>
      <c r="AO168" s="472" t="s">
        <v>750</v>
      </c>
      <c r="AP168" s="472" t="s">
        <v>750</v>
      </c>
      <c r="AQ168" s="476" t="s">
        <v>926</v>
      </c>
      <c r="AR168" s="474">
        <v>44151</v>
      </c>
      <c r="AS168" s="472" t="s">
        <v>932</v>
      </c>
      <c r="AT168" s="472"/>
      <c r="AU168" s="491" t="s">
        <v>750</v>
      </c>
      <c r="AV168" s="492"/>
      <c r="AW168" s="491" t="s">
        <v>750</v>
      </c>
      <c r="AX168" s="492"/>
    </row>
    <row r="169" spans="1:50" s="464" customFormat="1">
      <c r="A169" s="481" t="s">
        <v>637</v>
      </c>
      <c r="B169" s="453"/>
      <c r="C169" s="463">
        <v>44104</v>
      </c>
      <c r="D169" s="466">
        <v>44111</v>
      </c>
      <c r="E169" s="466">
        <v>44132</v>
      </c>
      <c r="F169" s="466"/>
      <c r="G169" s="453">
        <v>58</v>
      </c>
      <c r="H169" s="454">
        <v>22852</v>
      </c>
      <c r="I169" s="453" t="s">
        <v>748</v>
      </c>
      <c r="J169" s="485" t="s">
        <v>42</v>
      </c>
      <c r="K169" s="455" t="s">
        <v>861</v>
      </c>
      <c r="L169" s="455" t="s">
        <v>900</v>
      </c>
      <c r="M169" s="455"/>
      <c r="N169" s="455"/>
      <c r="O169" s="464" t="s">
        <v>751</v>
      </c>
      <c r="P169" s="464" t="s">
        <v>751</v>
      </c>
      <c r="Q169" s="464" t="s">
        <v>751</v>
      </c>
      <c r="R169" s="464">
        <v>163.4</v>
      </c>
      <c r="S169" s="464">
        <v>106.6</v>
      </c>
      <c r="T169" s="471">
        <v>39.925751585419299</v>
      </c>
      <c r="U169" s="464" t="s">
        <v>941</v>
      </c>
      <c r="V169" s="464" t="s">
        <v>750</v>
      </c>
      <c r="W169" s="465"/>
      <c r="X169" s="466"/>
      <c r="Y169" s="466"/>
      <c r="Z169" s="464" t="s">
        <v>926</v>
      </c>
      <c r="AA169" s="466">
        <v>44075</v>
      </c>
      <c r="AB169" s="464" t="s">
        <v>932</v>
      </c>
      <c r="AC169" s="466"/>
      <c r="AE169" s="464" t="s">
        <v>750</v>
      </c>
      <c r="AF169" s="466"/>
      <c r="AH169" s="472" t="s">
        <v>750</v>
      </c>
      <c r="AI169" s="472" t="s">
        <v>750</v>
      </c>
      <c r="AJ169" s="472" t="s">
        <v>750</v>
      </c>
      <c r="AK169" s="472" t="s">
        <v>750</v>
      </c>
      <c r="AL169" s="477"/>
      <c r="AM169" s="472"/>
      <c r="AN169" s="472" t="s">
        <v>750</v>
      </c>
      <c r="AO169" s="472" t="s">
        <v>750</v>
      </c>
      <c r="AP169" s="472" t="s">
        <v>750</v>
      </c>
      <c r="AQ169" s="472"/>
      <c r="AR169" s="474"/>
      <c r="AS169" s="472"/>
      <c r="AT169" s="472"/>
      <c r="AU169" s="491" t="s">
        <v>750</v>
      </c>
      <c r="AV169" s="492"/>
      <c r="AW169" s="491" t="s">
        <v>750</v>
      </c>
      <c r="AX169" s="492"/>
    </row>
    <row r="170" spans="1:50" s="464" customFormat="1">
      <c r="A170" s="481" t="s">
        <v>638</v>
      </c>
      <c r="B170" s="453" t="s">
        <v>22</v>
      </c>
      <c r="C170" s="466">
        <v>44148</v>
      </c>
      <c r="D170" s="466">
        <v>44155</v>
      </c>
      <c r="E170" s="466">
        <v>44176</v>
      </c>
      <c r="F170" s="466"/>
      <c r="G170" s="453">
        <v>48</v>
      </c>
      <c r="H170" s="454">
        <v>26316</v>
      </c>
      <c r="I170" s="453" t="s">
        <v>748</v>
      </c>
      <c r="J170" s="485" t="s">
        <v>42</v>
      </c>
      <c r="K170" s="455"/>
      <c r="L170" s="455"/>
      <c r="M170" s="455"/>
      <c r="N170" s="455"/>
      <c r="O170" s="464" t="s">
        <v>751</v>
      </c>
      <c r="P170" s="464" t="s">
        <v>751</v>
      </c>
      <c r="Q170" s="464" t="s">
        <v>751</v>
      </c>
      <c r="R170" s="464">
        <v>168.55</v>
      </c>
      <c r="S170" s="464">
        <v>70.7</v>
      </c>
      <c r="T170" s="471">
        <v>24.886389846352898</v>
      </c>
      <c r="U170" s="464" t="s">
        <v>941</v>
      </c>
      <c r="V170" s="464" t="s">
        <v>750</v>
      </c>
      <c r="W170" s="465"/>
      <c r="X170" s="466"/>
      <c r="Y170" s="466"/>
      <c r="Z170" s="464" t="s">
        <v>926</v>
      </c>
      <c r="AA170" s="466">
        <v>44126</v>
      </c>
      <c r="AB170" s="464" t="s">
        <v>932</v>
      </c>
      <c r="AC170" s="466"/>
      <c r="AE170" s="464" t="s">
        <v>750</v>
      </c>
      <c r="AF170" s="466"/>
      <c r="AH170" s="472" t="s">
        <v>750</v>
      </c>
      <c r="AI170" s="472" t="s">
        <v>750</v>
      </c>
      <c r="AJ170" s="472" t="s">
        <v>750</v>
      </c>
      <c r="AK170" s="472" t="s">
        <v>750</v>
      </c>
      <c r="AL170" s="477"/>
      <c r="AM170" s="472"/>
      <c r="AN170" s="472" t="s">
        <v>750</v>
      </c>
      <c r="AO170" s="472" t="s">
        <v>750</v>
      </c>
      <c r="AP170" s="472" t="s">
        <v>750</v>
      </c>
      <c r="AQ170" s="472"/>
      <c r="AR170" s="474"/>
      <c r="AS170" s="472"/>
      <c r="AT170" s="472"/>
      <c r="AU170" s="491" t="s">
        <v>750</v>
      </c>
      <c r="AV170" s="492"/>
      <c r="AW170" s="491" t="s">
        <v>751</v>
      </c>
      <c r="AX170" s="492" t="s">
        <v>814</v>
      </c>
    </row>
    <row r="171" spans="1:50" s="464" customFormat="1">
      <c r="A171" s="481" t="s">
        <v>639</v>
      </c>
      <c r="B171" s="453"/>
      <c r="C171" s="463">
        <v>44097</v>
      </c>
      <c r="D171" s="466">
        <v>44104</v>
      </c>
      <c r="E171" s="466">
        <v>44125</v>
      </c>
      <c r="F171" s="466"/>
      <c r="G171" s="453">
        <v>76</v>
      </c>
      <c r="H171" s="454">
        <v>16038</v>
      </c>
      <c r="I171" s="453" t="s">
        <v>749</v>
      </c>
      <c r="J171" s="485" t="s">
        <v>42</v>
      </c>
      <c r="K171" s="455" t="s">
        <v>846</v>
      </c>
      <c r="L171" s="455" t="s">
        <v>901</v>
      </c>
      <c r="M171" s="455"/>
      <c r="N171" s="455"/>
      <c r="O171" s="464" t="s">
        <v>751</v>
      </c>
      <c r="P171" s="464" t="s">
        <v>751</v>
      </c>
      <c r="Q171" s="464" t="s">
        <v>751</v>
      </c>
      <c r="R171" s="464">
        <v>181.5</v>
      </c>
      <c r="S171" s="464">
        <v>104.1</v>
      </c>
      <c r="T171" s="471">
        <v>31.600755868223899</v>
      </c>
      <c r="U171" s="464" t="s">
        <v>942</v>
      </c>
      <c r="V171" s="464" t="s">
        <v>750</v>
      </c>
      <c r="W171" s="465"/>
      <c r="X171" s="466"/>
      <c r="Y171" s="466"/>
      <c r="AA171" s="466"/>
      <c r="AC171" s="466"/>
      <c r="AE171" s="464" t="s">
        <v>750</v>
      </c>
      <c r="AF171" s="466"/>
      <c r="AH171" s="472" t="s">
        <v>750</v>
      </c>
      <c r="AI171" s="472" t="s">
        <v>750</v>
      </c>
      <c r="AJ171" s="472" t="s">
        <v>750</v>
      </c>
      <c r="AK171" s="472" t="s">
        <v>750</v>
      </c>
      <c r="AL171" s="477"/>
      <c r="AM171" s="472"/>
      <c r="AN171" s="472" t="s">
        <v>750</v>
      </c>
      <c r="AO171" s="472" t="s">
        <v>750</v>
      </c>
      <c r="AP171" s="472" t="s">
        <v>750</v>
      </c>
      <c r="AQ171" s="472"/>
      <c r="AR171" s="474"/>
      <c r="AS171" s="472"/>
      <c r="AT171" s="472"/>
      <c r="AU171" s="491" t="s">
        <v>750</v>
      </c>
      <c r="AV171" s="492"/>
      <c r="AW171" s="491" t="s">
        <v>750</v>
      </c>
      <c r="AX171" s="492"/>
    </row>
    <row r="172" spans="1:50" s="464" customFormat="1" ht="20.399999999999999">
      <c r="A172" s="481" t="s">
        <v>640</v>
      </c>
      <c r="B172" s="453"/>
      <c r="C172" s="466">
        <v>44140</v>
      </c>
      <c r="D172" s="466">
        <v>44147</v>
      </c>
      <c r="E172" s="466">
        <v>44168</v>
      </c>
      <c r="F172" s="466"/>
      <c r="G172" s="453">
        <v>70</v>
      </c>
      <c r="H172" s="454">
        <v>18550</v>
      </c>
      <c r="I172" s="453" t="s">
        <v>748</v>
      </c>
      <c r="J172" s="485" t="s">
        <v>42</v>
      </c>
      <c r="K172" s="455" t="s">
        <v>870</v>
      </c>
      <c r="L172" s="455" t="s">
        <v>902</v>
      </c>
      <c r="M172" s="455"/>
      <c r="N172" s="455"/>
      <c r="O172" s="464" t="s">
        <v>751</v>
      </c>
      <c r="P172" s="464" t="s">
        <v>751</v>
      </c>
      <c r="Q172" s="464" t="s">
        <v>751</v>
      </c>
      <c r="R172" s="464">
        <v>161.25</v>
      </c>
      <c r="S172" s="464">
        <v>86.8</v>
      </c>
      <c r="T172" s="471">
        <v>33.382609218196002</v>
      </c>
      <c r="U172" s="464" t="s">
        <v>942</v>
      </c>
      <c r="V172" s="464" t="s">
        <v>751</v>
      </c>
      <c r="W172" s="465" t="s">
        <v>971</v>
      </c>
      <c r="X172" s="466">
        <v>43863</v>
      </c>
      <c r="Y172" s="466">
        <v>43877</v>
      </c>
      <c r="AA172" s="466"/>
      <c r="AC172" s="466"/>
      <c r="AE172" s="464" t="s">
        <v>750</v>
      </c>
      <c r="AF172" s="466"/>
      <c r="AH172" s="472" t="s">
        <v>750</v>
      </c>
      <c r="AI172" s="472" t="s">
        <v>750</v>
      </c>
      <c r="AJ172" s="472" t="s">
        <v>750</v>
      </c>
      <c r="AK172" s="472" t="s">
        <v>750</v>
      </c>
      <c r="AL172" s="477"/>
      <c r="AM172" s="472"/>
      <c r="AN172" s="472" t="s">
        <v>750</v>
      </c>
      <c r="AO172" s="472" t="s">
        <v>750</v>
      </c>
      <c r="AP172" s="472" t="s">
        <v>750</v>
      </c>
      <c r="AQ172" s="472"/>
      <c r="AR172" s="474"/>
      <c r="AS172" s="472"/>
      <c r="AT172" s="472"/>
      <c r="AU172" s="491" t="s">
        <v>750</v>
      </c>
      <c r="AV172" s="492"/>
      <c r="AW172" s="491" t="s">
        <v>750</v>
      </c>
      <c r="AX172" s="492"/>
    </row>
    <row r="173" spans="1:50" s="464" customFormat="1">
      <c r="A173" s="481" t="s">
        <v>641</v>
      </c>
      <c r="B173" s="453"/>
      <c r="C173" s="463">
        <v>44110</v>
      </c>
      <c r="D173" s="466">
        <v>44117</v>
      </c>
      <c r="E173" s="466">
        <v>44138</v>
      </c>
      <c r="F173" s="466"/>
      <c r="G173" s="453">
        <v>50</v>
      </c>
      <c r="H173" s="454">
        <v>25846</v>
      </c>
      <c r="I173" s="453" t="s">
        <v>748</v>
      </c>
      <c r="J173" s="485" t="s">
        <v>42</v>
      </c>
      <c r="K173" s="455"/>
      <c r="L173" s="455"/>
      <c r="M173" s="455"/>
      <c r="N173" s="455"/>
      <c r="O173" s="464" t="s">
        <v>751</v>
      </c>
      <c r="P173" s="464" t="s">
        <v>751</v>
      </c>
      <c r="Q173" s="464" t="s">
        <v>751</v>
      </c>
      <c r="R173" s="464">
        <v>168</v>
      </c>
      <c r="S173" s="464">
        <v>89.6</v>
      </c>
      <c r="T173" s="471">
        <v>31.746031746031701</v>
      </c>
      <c r="U173" s="464" t="s">
        <v>941</v>
      </c>
      <c r="V173" s="464" t="s">
        <v>750</v>
      </c>
      <c r="W173" s="465"/>
      <c r="X173" s="466"/>
      <c r="Y173" s="466"/>
      <c r="Z173" s="464" t="s">
        <v>926</v>
      </c>
      <c r="AA173" s="466">
        <v>44089</v>
      </c>
      <c r="AB173" s="464" t="s">
        <v>932</v>
      </c>
      <c r="AC173" s="466"/>
      <c r="AE173" s="464" t="s">
        <v>750</v>
      </c>
      <c r="AF173" s="466"/>
      <c r="AH173" s="472" t="s">
        <v>750</v>
      </c>
      <c r="AI173" s="472" t="s">
        <v>750</v>
      </c>
      <c r="AJ173" s="472" t="s">
        <v>750</v>
      </c>
      <c r="AK173" s="472" t="s">
        <v>750</v>
      </c>
      <c r="AL173" s="477"/>
      <c r="AM173" s="472"/>
      <c r="AN173" s="472" t="s">
        <v>750</v>
      </c>
      <c r="AO173" s="472" t="s">
        <v>750</v>
      </c>
      <c r="AP173" s="472" t="s">
        <v>750</v>
      </c>
      <c r="AQ173" s="472" t="s">
        <v>927</v>
      </c>
      <c r="AR173" s="474">
        <v>44155</v>
      </c>
      <c r="AS173" s="472" t="s">
        <v>932</v>
      </c>
      <c r="AT173" s="472"/>
      <c r="AU173" s="491" t="s">
        <v>750</v>
      </c>
      <c r="AV173" s="492"/>
      <c r="AW173" s="491" t="s">
        <v>750</v>
      </c>
      <c r="AX173" s="492"/>
    </row>
    <row r="174" spans="1:50" s="464" customFormat="1" ht="20.399999999999999">
      <c r="A174" s="481" t="s">
        <v>642</v>
      </c>
      <c r="B174" s="453"/>
      <c r="C174" s="463">
        <v>44105</v>
      </c>
      <c r="D174" s="466">
        <v>44112</v>
      </c>
      <c r="E174" s="466">
        <v>44133</v>
      </c>
      <c r="F174" s="466"/>
      <c r="G174" s="453">
        <v>52</v>
      </c>
      <c r="H174" s="454">
        <v>25083</v>
      </c>
      <c r="I174" s="453" t="s">
        <v>749</v>
      </c>
      <c r="J174" s="485" t="s">
        <v>42</v>
      </c>
      <c r="K174" s="455" t="s">
        <v>447</v>
      </c>
      <c r="L174" s="455" t="s">
        <v>463</v>
      </c>
      <c r="M174" s="455" t="s">
        <v>461</v>
      </c>
      <c r="N174" s="455"/>
      <c r="O174" s="464" t="s">
        <v>751</v>
      </c>
      <c r="P174" s="464" t="s">
        <v>751</v>
      </c>
      <c r="Q174" s="464" t="s">
        <v>751</v>
      </c>
      <c r="R174" s="464">
        <v>171.75</v>
      </c>
      <c r="S174" s="464">
        <v>96.6</v>
      </c>
      <c r="T174" s="471">
        <v>32.747913528219001</v>
      </c>
      <c r="U174" s="464" t="s">
        <v>941</v>
      </c>
      <c r="V174" s="464" t="s">
        <v>751</v>
      </c>
      <c r="W174" s="465" t="s">
        <v>972</v>
      </c>
      <c r="X174" s="466">
        <v>43893</v>
      </c>
      <c r="Y174" s="466">
        <v>43900</v>
      </c>
      <c r="Z174" s="464" t="s">
        <v>926</v>
      </c>
      <c r="AA174" s="466">
        <v>44097</v>
      </c>
      <c r="AB174" s="464" t="s">
        <v>932</v>
      </c>
      <c r="AC174" s="466"/>
      <c r="AE174" s="464" t="s">
        <v>751</v>
      </c>
      <c r="AF174" s="466">
        <v>43894</v>
      </c>
      <c r="AG174" s="464" t="s">
        <v>940</v>
      </c>
      <c r="AH174" s="472" t="s">
        <v>750</v>
      </c>
      <c r="AI174" s="472" t="s">
        <v>750</v>
      </c>
      <c r="AJ174" s="472" t="s">
        <v>750</v>
      </c>
      <c r="AK174" s="472" t="s">
        <v>750</v>
      </c>
      <c r="AL174" s="477"/>
      <c r="AM174" s="472"/>
      <c r="AN174" s="472" t="s">
        <v>750</v>
      </c>
      <c r="AO174" s="472" t="s">
        <v>750</v>
      </c>
      <c r="AP174" s="472" t="s">
        <v>750</v>
      </c>
      <c r="AQ174" s="472"/>
      <c r="AR174" s="474"/>
      <c r="AS174" s="472"/>
      <c r="AT174" s="472"/>
      <c r="AU174" s="491" t="s">
        <v>750</v>
      </c>
      <c r="AV174" s="492"/>
      <c r="AW174" s="491" t="s">
        <v>750</v>
      </c>
      <c r="AX174" s="492"/>
    </row>
    <row r="175" spans="1:50" s="464" customFormat="1">
      <c r="A175" s="481" t="s">
        <v>643</v>
      </c>
      <c r="B175" s="453"/>
      <c r="C175" s="463">
        <v>44130</v>
      </c>
      <c r="D175" s="466">
        <v>44137</v>
      </c>
      <c r="E175" s="466">
        <v>44158</v>
      </c>
      <c r="F175" s="466"/>
      <c r="G175" s="453">
        <v>72</v>
      </c>
      <c r="H175" s="454">
        <v>17751</v>
      </c>
      <c r="I175" s="453" t="s">
        <v>748</v>
      </c>
      <c r="J175" s="485" t="s">
        <v>42</v>
      </c>
      <c r="K175" s="455" t="s">
        <v>452</v>
      </c>
      <c r="L175" s="455"/>
      <c r="M175" s="455"/>
      <c r="N175" s="455"/>
      <c r="O175" s="464" t="s">
        <v>751</v>
      </c>
      <c r="P175" s="464" t="s">
        <v>751</v>
      </c>
      <c r="Q175" s="464" t="s">
        <v>751</v>
      </c>
      <c r="R175" s="464">
        <v>147.1</v>
      </c>
      <c r="S175" s="464">
        <v>52.1</v>
      </c>
      <c r="T175" s="471">
        <v>24.077554681697901</v>
      </c>
      <c r="U175" s="464" t="s">
        <v>942</v>
      </c>
      <c r="V175" s="464" t="s">
        <v>750</v>
      </c>
      <c r="W175" s="465"/>
      <c r="X175" s="466"/>
      <c r="Y175" s="466"/>
      <c r="Z175" s="464" t="s">
        <v>926</v>
      </c>
      <c r="AA175" s="466">
        <v>44032</v>
      </c>
      <c r="AB175" s="464" t="s">
        <v>932</v>
      </c>
      <c r="AC175" s="466"/>
      <c r="AE175" s="464" t="s">
        <v>750</v>
      </c>
      <c r="AF175" s="466"/>
      <c r="AH175" s="472" t="s">
        <v>750</v>
      </c>
      <c r="AI175" s="472" t="s">
        <v>750</v>
      </c>
      <c r="AJ175" s="472" t="s">
        <v>750</v>
      </c>
      <c r="AK175" s="472" t="s">
        <v>750</v>
      </c>
      <c r="AL175" s="477"/>
      <c r="AM175" s="472"/>
      <c r="AN175" s="472" t="s">
        <v>750</v>
      </c>
      <c r="AO175" s="472" t="s">
        <v>750</v>
      </c>
      <c r="AP175" s="472" t="s">
        <v>750</v>
      </c>
      <c r="AQ175" s="472"/>
      <c r="AR175" s="474"/>
      <c r="AS175" s="472"/>
      <c r="AT175" s="472"/>
      <c r="AU175" s="491" t="s">
        <v>750</v>
      </c>
      <c r="AV175" s="492"/>
      <c r="AW175" s="491" t="s">
        <v>751</v>
      </c>
      <c r="AX175" s="492" t="s">
        <v>815</v>
      </c>
    </row>
    <row r="176" spans="1:50" s="464" customFormat="1">
      <c r="A176" s="481" t="s">
        <v>644</v>
      </c>
      <c r="B176" s="453"/>
      <c r="C176" s="463">
        <v>44102</v>
      </c>
      <c r="D176" s="466">
        <v>44109</v>
      </c>
      <c r="E176" s="466">
        <v>44130</v>
      </c>
      <c r="F176" s="466"/>
      <c r="G176" s="453">
        <v>66</v>
      </c>
      <c r="H176" s="454">
        <v>19963</v>
      </c>
      <c r="I176" s="453" t="s">
        <v>749</v>
      </c>
      <c r="J176" s="485" t="s">
        <v>42</v>
      </c>
      <c r="K176" s="455" t="s">
        <v>455</v>
      </c>
      <c r="L176" s="455"/>
      <c r="M176" s="455"/>
      <c r="N176" s="455"/>
      <c r="O176" s="464" t="s">
        <v>751</v>
      </c>
      <c r="P176" s="464" t="s">
        <v>751</v>
      </c>
      <c r="Q176" s="464" t="s">
        <v>751</v>
      </c>
      <c r="R176" s="464">
        <v>179.25</v>
      </c>
      <c r="S176" s="464">
        <v>79.599999999999994</v>
      </c>
      <c r="T176" s="471">
        <v>24.7739204690238</v>
      </c>
      <c r="U176" s="464" t="s">
        <v>942</v>
      </c>
      <c r="V176" s="464" t="s">
        <v>750</v>
      </c>
      <c r="W176" s="465"/>
      <c r="X176" s="466"/>
      <c r="Y176" s="466"/>
      <c r="AA176" s="466"/>
      <c r="AC176" s="466"/>
      <c r="AE176" s="464" t="s">
        <v>750</v>
      </c>
      <c r="AF176" s="466"/>
      <c r="AH176" s="472" t="s">
        <v>750</v>
      </c>
      <c r="AI176" s="472" t="s">
        <v>750</v>
      </c>
      <c r="AJ176" s="472" t="s">
        <v>750</v>
      </c>
      <c r="AK176" s="472" t="s">
        <v>750</v>
      </c>
      <c r="AL176" s="477"/>
      <c r="AM176" s="472"/>
      <c r="AN176" s="472" t="s">
        <v>750</v>
      </c>
      <c r="AO176" s="472" t="s">
        <v>750</v>
      </c>
      <c r="AP176" s="472" t="s">
        <v>750</v>
      </c>
      <c r="AQ176" s="472"/>
      <c r="AR176" s="474"/>
      <c r="AS176" s="472"/>
      <c r="AT176" s="472"/>
      <c r="AU176" s="491" t="s">
        <v>750</v>
      </c>
      <c r="AV176" s="492"/>
      <c r="AW176" s="491" t="s">
        <v>750</v>
      </c>
      <c r="AX176" s="492"/>
    </row>
    <row r="177" spans="1:50" s="464" customFormat="1">
      <c r="A177" s="481" t="s">
        <v>645</v>
      </c>
      <c r="B177" s="481" t="s">
        <v>23</v>
      </c>
      <c r="C177" s="466">
        <v>44118</v>
      </c>
      <c r="D177" s="466">
        <v>44125</v>
      </c>
      <c r="E177" s="466">
        <v>44146</v>
      </c>
      <c r="F177" s="466"/>
      <c r="G177" s="481">
        <v>59</v>
      </c>
      <c r="H177" s="484">
        <v>22455</v>
      </c>
      <c r="I177" s="481" t="s">
        <v>749</v>
      </c>
      <c r="J177" s="486" t="s">
        <v>42</v>
      </c>
      <c r="K177" s="483" t="s">
        <v>447</v>
      </c>
      <c r="L177" s="483"/>
      <c r="M177" s="483"/>
      <c r="N177" s="483"/>
      <c r="O177" s="464" t="s">
        <v>751</v>
      </c>
      <c r="P177" s="464" t="s">
        <v>751</v>
      </c>
      <c r="Q177" s="464" t="s">
        <v>751</v>
      </c>
      <c r="R177" s="464">
        <v>180.45</v>
      </c>
      <c r="S177" s="464">
        <v>68.3</v>
      </c>
      <c r="T177" s="471">
        <v>20.975239620231399</v>
      </c>
      <c r="U177" s="464" t="s">
        <v>941</v>
      </c>
      <c r="V177" s="464" t="s">
        <v>750</v>
      </c>
      <c r="W177" s="465"/>
      <c r="X177" s="466"/>
      <c r="Y177" s="466"/>
      <c r="AA177" s="466"/>
      <c r="AC177" s="466"/>
      <c r="AE177" s="464" t="s">
        <v>750</v>
      </c>
      <c r="AF177" s="466"/>
      <c r="AH177" s="472" t="s">
        <v>750</v>
      </c>
      <c r="AI177" s="472" t="s">
        <v>750</v>
      </c>
      <c r="AJ177" s="472" t="s">
        <v>750</v>
      </c>
      <c r="AK177" s="472" t="s">
        <v>750</v>
      </c>
      <c r="AL177" s="477"/>
      <c r="AM177" s="472"/>
      <c r="AN177" s="472" t="s">
        <v>750</v>
      </c>
      <c r="AO177" s="472" t="s">
        <v>750</v>
      </c>
      <c r="AP177" s="472" t="s">
        <v>750</v>
      </c>
      <c r="AQ177" s="472"/>
      <c r="AR177" s="474"/>
      <c r="AS177" s="472"/>
      <c r="AT177" s="472"/>
      <c r="AU177" s="493" t="s">
        <v>750</v>
      </c>
      <c r="AV177" s="494"/>
      <c r="AW177" s="493" t="s">
        <v>751</v>
      </c>
      <c r="AX177" s="494" t="s">
        <v>816</v>
      </c>
    </row>
    <row r="178" spans="1:50" s="464" customFormat="1" ht="30.6">
      <c r="A178" s="481" t="s">
        <v>646</v>
      </c>
      <c r="B178" s="453" t="s">
        <v>24</v>
      </c>
      <c r="C178" s="466">
        <v>44095</v>
      </c>
      <c r="D178" s="466">
        <v>44102</v>
      </c>
      <c r="E178" s="466">
        <v>44123</v>
      </c>
      <c r="F178" s="466"/>
      <c r="G178" s="453">
        <v>46</v>
      </c>
      <c r="H178" s="454">
        <v>27067</v>
      </c>
      <c r="I178" s="453" t="s">
        <v>748</v>
      </c>
      <c r="J178" s="485" t="s">
        <v>42</v>
      </c>
      <c r="K178" s="455" t="s">
        <v>448</v>
      </c>
      <c r="L178" s="455"/>
      <c r="M178" s="455"/>
      <c r="N178" s="455"/>
      <c r="O178" s="464" t="s">
        <v>751</v>
      </c>
      <c r="P178" s="464" t="s">
        <v>751</v>
      </c>
      <c r="Q178" s="464" t="s">
        <v>751</v>
      </c>
      <c r="R178" s="464">
        <v>163.05000000000001</v>
      </c>
      <c r="S178" s="464">
        <v>67.099999999999994</v>
      </c>
      <c r="T178" s="471">
        <v>25.2395096877306</v>
      </c>
      <c r="U178" s="464" t="s">
        <v>941</v>
      </c>
      <c r="V178" s="464" t="s">
        <v>751</v>
      </c>
      <c r="W178" s="465" t="s">
        <v>973</v>
      </c>
      <c r="X178" s="466">
        <v>43852</v>
      </c>
      <c r="Y178" s="466">
        <v>43855</v>
      </c>
      <c r="Z178" s="464" t="s">
        <v>926</v>
      </c>
      <c r="AA178" s="466">
        <v>44081</v>
      </c>
      <c r="AB178" s="464" t="s">
        <v>932</v>
      </c>
      <c r="AC178" s="466"/>
      <c r="AE178" s="464" t="s">
        <v>750</v>
      </c>
      <c r="AF178" s="466"/>
      <c r="AH178" s="472" t="s">
        <v>750</v>
      </c>
      <c r="AI178" s="472" t="s">
        <v>750</v>
      </c>
      <c r="AJ178" s="472" t="s">
        <v>750</v>
      </c>
      <c r="AK178" s="472" t="s">
        <v>926</v>
      </c>
      <c r="AL178" s="477">
        <v>44098</v>
      </c>
      <c r="AM178" s="472" t="s">
        <v>932</v>
      </c>
      <c r="AN178" s="472" t="s">
        <v>750</v>
      </c>
      <c r="AO178" s="472" t="s">
        <v>750</v>
      </c>
      <c r="AP178" s="472" t="s">
        <v>750</v>
      </c>
      <c r="AQ178" s="476" t="s">
        <v>926</v>
      </c>
      <c r="AR178" s="474">
        <v>44119</v>
      </c>
      <c r="AS178" s="472" t="s">
        <v>932</v>
      </c>
      <c r="AT178" s="472"/>
      <c r="AU178" s="491" t="s">
        <v>750</v>
      </c>
      <c r="AV178" s="492"/>
      <c r="AW178" s="491" t="s">
        <v>750</v>
      </c>
      <c r="AX178" s="492"/>
    </row>
    <row r="179" spans="1:50" s="464" customFormat="1">
      <c r="A179" s="481" t="s">
        <v>647</v>
      </c>
      <c r="B179" s="453"/>
      <c r="C179" s="463">
        <v>44133</v>
      </c>
      <c r="D179" s="466">
        <v>44140</v>
      </c>
      <c r="E179" s="466">
        <v>44165</v>
      </c>
      <c r="F179" s="466"/>
      <c r="G179" s="453">
        <v>52</v>
      </c>
      <c r="H179" s="454">
        <v>24904</v>
      </c>
      <c r="I179" s="453" t="s">
        <v>748</v>
      </c>
      <c r="J179" s="485" t="s">
        <v>42</v>
      </c>
      <c r="K179" s="455"/>
      <c r="L179" s="455"/>
      <c r="M179" s="455"/>
      <c r="N179" s="455"/>
      <c r="O179" s="464" t="s">
        <v>751</v>
      </c>
      <c r="P179" s="464" t="s">
        <v>751</v>
      </c>
      <c r="Q179" s="464" t="s">
        <v>751</v>
      </c>
      <c r="R179" s="464">
        <v>163.55000000000001</v>
      </c>
      <c r="S179" s="464">
        <v>60.349999999999902</v>
      </c>
      <c r="T179" s="471">
        <v>22.561926366059598</v>
      </c>
      <c r="U179" s="464" t="s">
        <v>941</v>
      </c>
      <c r="V179" s="464" t="s">
        <v>751</v>
      </c>
      <c r="W179" s="465"/>
      <c r="X179" s="466">
        <v>43865</v>
      </c>
      <c r="Y179" s="466">
        <v>43869</v>
      </c>
      <c r="Z179" s="464" t="s">
        <v>927</v>
      </c>
      <c r="AA179" s="466"/>
      <c r="AC179" s="466">
        <v>44090</v>
      </c>
      <c r="AD179" s="464" t="s">
        <v>932</v>
      </c>
      <c r="AE179" s="464" t="s">
        <v>751</v>
      </c>
      <c r="AF179" s="466">
        <v>43865</v>
      </c>
      <c r="AG179" s="464" t="s">
        <v>939</v>
      </c>
      <c r="AH179" s="472" t="s">
        <v>750</v>
      </c>
      <c r="AI179" s="472" t="s">
        <v>750</v>
      </c>
      <c r="AJ179" s="472" t="s">
        <v>750</v>
      </c>
      <c r="AK179" s="472" t="s">
        <v>750</v>
      </c>
      <c r="AL179" s="477"/>
      <c r="AM179" s="472"/>
      <c r="AN179" s="472" t="s">
        <v>750</v>
      </c>
      <c r="AO179" s="472" t="s">
        <v>750</v>
      </c>
      <c r="AP179" s="472" t="s">
        <v>750</v>
      </c>
      <c r="AQ179" s="472"/>
      <c r="AR179" s="474"/>
      <c r="AS179" s="472"/>
      <c r="AT179" s="472"/>
      <c r="AU179" s="491" t="s">
        <v>750</v>
      </c>
      <c r="AV179" s="492"/>
      <c r="AW179" s="491" t="s">
        <v>750</v>
      </c>
      <c r="AX179" s="492"/>
    </row>
    <row r="180" spans="1:50" s="464" customFormat="1">
      <c r="A180" s="481" t="s">
        <v>648</v>
      </c>
      <c r="B180" s="453"/>
      <c r="C180" s="466">
        <v>44116</v>
      </c>
      <c r="D180" s="466">
        <v>44124</v>
      </c>
      <c r="E180" s="466">
        <v>44138</v>
      </c>
      <c r="F180" s="466"/>
      <c r="G180" s="453">
        <v>58</v>
      </c>
      <c r="H180" s="454">
        <v>22809</v>
      </c>
      <c r="I180" s="453" t="s">
        <v>748</v>
      </c>
      <c r="J180" s="485" t="s">
        <v>1031</v>
      </c>
      <c r="K180" s="455" t="s">
        <v>870</v>
      </c>
      <c r="L180" s="455" t="s">
        <v>445</v>
      </c>
      <c r="M180" s="455" t="s">
        <v>465</v>
      </c>
      <c r="N180" s="455"/>
      <c r="O180" s="464" t="s">
        <v>751</v>
      </c>
      <c r="P180" s="464" t="s">
        <v>751</v>
      </c>
      <c r="Q180" s="464" t="s">
        <v>751</v>
      </c>
      <c r="R180" s="464">
        <v>156.05000000000001</v>
      </c>
      <c r="S180" s="464">
        <v>77.099999999999994</v>
      </c>
      <c r="T180" s="471">
        <v>31.661160697740499</v>
      </c>
      <c r="U180" s="464" t="s">
        <v>941</v>
      </c>
      <c r="V180" s="464" t="s">
        <v>750</v>
      </c>
      <c r="W180" s="465"/>
      <c r="X180" s="466"/>
      <c r="Y180" s="466"/>
      <c r="Z180" s="464" t="s">
        <v>926</v>
      </c>
      <c r="AA180" s="466">
        <v>43964</v>
      </c>
      <c r="AB180" s="464" t="s">
        <v>932</v>
      </c>
      <c r="AC180" s="466"/>
      <c r="AE180" s="464" t="s">
        <v>750</v>
      </c>
      <c r="AF180" s="466"/>
      <c r="AH180" s="472" t="s">
        <v>750</v>
      </c>
      <c r="AI180" s="472" t="s">
        <v>750</v>
      </c>
      <c r="AJ180" s="472" t="s">
        <v>750</v>
      </c>
      <c r="AK180" s="472" t="s">
        <v>750</v>
      </c>
      <c r="AL180" s="477"/>
      <c r="AM180" s="472"/>
      <c r="AN180" s="472" t="s">
        <v>750</v>
      </c>
      <c r="AO180" s="472" t="s">
        <v>750</v>
      </c>
      <c r="AP180" s="472" t="s">
        <v>750</v>
      </c>
      <c r="AQ180" s="476" t="s">
        <v>926</v>
      </c>
      <c r="AR180" s="474">
        <v>44127</v>
      </c>
      <c r="AS180" s="472" t="s">
        <v>932</v>
      </c>
      <c r="AT180" s="472"/>
      <c r="AU180" s="491" t="s">
        <v>750</v>
      </c>
      <c r="AV180" s="492"/>
      <c r="AW180" s="491" t="s">
        <v>750</v>
      </c>
      <c r="AX180" s="492"/>
    </row>
    <row r="181" spans="1:50" s="464" customFormat="1">
      <c r="A181" s="453" t="s">
        <v>649</v>
      </c>
      <c r="B181" s="453"/>
      <c r="C181" s="463">
        <v>44112</v>
      </c>
      <c r="D181" s="466">
        <v>44118</v>
      </c>
      <c r="E181" s="466">
        <v>44139</v>
      </c>
      <c r="F181" s="466"/>
      <c r="G181" s="453">
        <v>64</v>
      </c>
      <c r="H181" s="454">
        <v>20550</v>
      </c>
      <c r="I181" s="453" t="s">
        <v>749</v>
      </c>
      <c r="J181" s="485" t="s">
        <v>42</v>
      </c>
      <c r="K181" s="455"/>
      <c r="L181" s="455"/>
      <c r="M181" s="455"/>
      <c r="N181" s="455"/>
      <c r="O181" s="464" t="s">
        <v>751</v>
      </c>
      <c r="P181" s="464" t="s">
        <v>751</v>
      </c>
      <c r="Q181" s="464" t="s">
        <v>751</v>
      </c>
      <c r="R181" s="464">
        <v>175.05</v>
      </c>
      <c r="S181" s="464">
        <v>102.2</v>
      </c>
      <c r="T181" s="471">
        <v>33.352367353155898</v>
      </c>
      <c r="U181" s="464" t="s">
        <v>941</v>
      </c>
      <c r="V181" s="464" t="s">
        <v>750</v>
      </c>
      <c r="W181" s="465"/>
      <c r="X181" s="466"/>
      <c r="Y181" s="466"/>
      <c r="AA181" s="466"/>
      <c r="AC181" s="466"/>
      <c r="AE181" s="464" t="s">
        <v>750</v>
      </c>
      <c r="AF181" s="466"/>
      <c r="AH181" s="472" t="s">
        <v>750</v>
      </c>
      <c r="AI181" s="472" t="s">
        <v>750</v>
      </c>
      <c r="AJ181" s="472" t="s">
        <v>750</v>
      </c>
      <c r="AK181" s="472" t="s">
        <v>750</v>
      </c>
      <c r="AL181" s="477"/>
      <c r="AM181" s="472"/>
      <c r="AN181" s="472" t="s">
        <v>750</v>
      </c>
      <c r="AO181" s="472" t="s">
        <v>750</v>
      </c>
      <c r="AP181" s="472" t="s">
        <v>750</v>
      </c>
      <c r="AQ181" s="472"/>
      <c r="AR181" s="474"/>
      <c r="AS181" s="472"/>
      <c r="AT181" s="472"/>
      <c r="AU181" s="491" t="s">
        <v>750</v>
      </c>
      <c r="AV181" s="492"/>
      <c r="AW181" s="491" t="s">
        <v>750</v>
      </c>
      <c r="AX181" s="492"/>
    </row>
    <row r="182" spans="1:50" s="464" customFormat="1">
      <c r="A182" s="481" t="s">
        <v>650</v>
      </c>
      <c r="B182" s="453"/>
      <c r="C182" s="463">
        <v>44092</v>
      </c>
      <c r="D182" s="466">
        <v>44098</v>
      </c>
      <c r="E182" s="466">
        <v>44120</v>
      </c>
      <c r="F182" s="466">
        <v>44155</v>
      </c>
      <c r="G182" s="453">
        <v>79</v>
      </c>
      <c r="H182" s="454">
        <v>15089</v>
      </c>
      <c r="I182" s="453" t="s">
        <v>749</v>
      </c>
      <c r="J182" s="485" t="s">
        <v>42</v>
      </c>
      <c r="K182" s="455" t="s">
        <v>445</v>
      </c>
      <c r="L182" s="455"/>
      <c r="M182" s="455"/>
      <c r="N182" s="455"/>
      <c r="O182" s="464" t="s">
        <v>751</v>
      </c>
      <c r="P182" s="464" t="s">
        <v>751</v>
      </c>
      <c r="Q182" s="464" t="s">
        <v>751</v>
      </c>
      <c r="R182" s="464">
        <v>175.5</v>
      </c>
      <c r="S182" s="464">
        <v>103.2</v>
      </c>
      <c r="T182" s="471">
        <v>33.506221540409499</v>
      </c>
      <c r="U182" s="464" t="s">
        <v>942</v>
      </c>
      <c r="V182" s="464" t="s">
        <v>750</v>
      </c>
      <c r="W182" s="465"/>
      <c r="X182" s="466"/>
      <c r="Y182" s="466"/>
      <c r="AA182" s="466"/>
      <c r="AC182" s="466"/>
      <c r="AE182" s="464" t="s">
        <v>750</v>
      </c>
      <c r="AF182" s="466"/>
      <c r="AH182" s="472" t="s">
        <v>750</v>
      </c>
      <c r="AI182" s="472" t="s">
        <v>750</v>
      </c>
      <c r="AJ182" s="472" t="s">
        <v>750</v>
      </c>
      <c r="AK182" s="472" t="s">
        <v>750</v>
      </c>
      <c r="AL182" s="477"/>
      <c r="AM182" s="472"/>
      <c r="AN182" s="472" t="s">
        <v>750</v>
      </c>
      <c r="AO182" s="472" t="s">
        <v>750</v>
      </c>
      <c r="AP182" s="472" t="s">
        <v>750</v>
      </c>
      <c r="AQ182" s="472"/>
      <c r="AR182" s="474"/>
      <c r="AS182" s="472"/>
      <c r="AT182" s="472"/>
      <c r="AU182" s="491" t="s">
        <v>750</v>
      </c>
      <c r="AV182" s="492"/>
      <c r="AW182" s="491" t="s">
        <v>750</v>
      </c>
      <c r="AX182" s="492"/>
    </row>
    <row r="183" spans="1:50" s="464" customFormat="1">
      <c r="A183" s="453" t="s">
        <v>651</v>
      </c>
      <c r="B183" s="453"/>
      <c r="C183" s="466">
        <v>44114</v>
      </c>
      <c r="D183" s="466">
        <v>44120</v>
      </c>
      <c r="E183" s="466">
        <v>44141</v>
      </c>
      <c r="F183" s="466"/>
      <c r="G183" s="453">
        <v>48</v>
      </c>
      <c r="H183" s="454">
        <v>26265</v>
      </c>
      <c r="I183" s="453" t="s">
        <v>748</v>
      </c>
      <c r="J183" s="485" t="s">
        <v>42</v>
      </c>
      <c r="K183" s="455"/>
      <c r="L183" s="455"/>
      <c r="M183" s="455"/>
      <c r="N183" s="455"/>
      <c r="O183" s="464" t="s">
        <v>751</v>
      </c>
      <c r="P183" s="464" t="s">
        <v>751</v>
      </c>
      <c r="Q183" s="464" t="s">
        <v>751</v>
      </c>
      <c r="R183" s="464">
        <v>164.55</v>
      </c>
      <c r="S183" s="464">
        <v>78.7</v>
      </c>
      <c r="T183" s="471">
        <v>29.065577686204499</v>
      </c>
      <c r="U183" s="464" t="s">
        <v>941</v>
      </c>
      <c r="V183" s="464" t="s">
        <v>750</v>
      </c>
      <c r="W183" s="465"/>
      <c r="X183" s="466"/>
      <c r="Y183" s="466"/>
      <c r="AA183" s="466"/>
      <c r="AC183" s="466"/>
      <c r="AE183" s="464" t="s">
        <v>750</v>
      </c>
      <c r="AF183" s="466"/>
      <c r="AH183" s="472" t="s">
        <v>750</v>
      </c>
      <c r="AI183" s="472" t="s">
        <v>750</v>
      </c>
      <c r="AJ183" s="472" t="s">
        <v>750</v>
      </c>
      <c r="AK183" s="472" t="s">
        <v>750</v>
      </c>
      <c r="AL183" s="477"/>
      <c r="AM183" s="472"/>
      <c r="AN183" s="472" t="s">
        <v>750</v>
      </c>
      <c r="AO183" s="472" t="s">
        <v>750</v>
      </c>
      <c r="AP183" s="472" t="s">
        <v>750</v>
      </c>
      <c r="AQ183" s="472"/>
      <c r="AR183" s="474"/>
      <c r="AS183" s="472"/>
      <c r="AT183" s="472"/>
      <c r="AU183" s="491" t="s">
        <v>750</v>
      </c>
      <c r="AV183" s="492"/>
      <c r="AW183" s="491" t="s">
        <v>750</v>
      </c>
      <c r="AX183" s="492"/>
    </row>
    <row r="184" spans="1:50" s="464" customFormat="1">
      <c r="A184" s="481" t="s">
        <v>652</v>
      </c>
      <c r="B184" s="453"/>
      <c r="C184" s="463">
        <v>44109</v>
      </c>
      <c r="D184" s="466">
        <v>44116</v>
      </c>
      <c r="E184" s="466">
        <v>44137</v>
      </c>
      <c r="F184" s="466"/>
      <c r="G184" s="453">
        <v>64</v>
      </c>
      <c r="H184" s="454">
        <v>20569</v>
      </c>
      <c r="I184" s="453" t="s">
        <v>748</v>
      </c>
      <c r="J184" s="485" t="s">
        <v>42</v>
      </c>
      <c r="K184" s="455"/>
      <c r="L184" s="455"/>
      <c r="M184" s="455"/>
      <c r="N184" s="455"/>
      <c r="O184" s="464" t="s">
        <v>751</v>
      </c>
      <c r="P184" s="464" t="s">
        <v>751</v>
      </c>
      <c r="Q184" s="464" t="s">
        <v>751</v>
      </c>
      <c r="R184" s="464">
        <v>157.14999999999901</v>
      </c>
      <c r="S184" s="464">
        <v>53.349999999999902</v>
      </c>
      <c r="T184" s="471">
        <v>21.602581538862999</v>
      </c>
      <c r="U184" s="464" t="s">
        <v>941</v>
      </c>
      <c r="V184" s="464" t="s">
        <v>750</v>
      </c>
      <c r="W184" s="465"/>
      <c r="X184" s="466"/>
      <c r="Y184" s="466"/>
      <c r="AA184" s="466"/>
      <c r="AC184" s="466"/>
      <c r="AE184" s="464" t="s">
        <v>750</v>
      </c>
      <c r="AF184" s="466"/>
      <c r="AH184" s="472"/>
      <c r="AI184" s="472"/>
      <c r="AJ184" s="472"/>
      <c r="AK184" s="472"/>
      <c r="AL184" s="477"/>
      <c r="AM184" s="472"/>
      <c r="AN184" s="472" t="s">
        <v>750</v>
      </c>
      <c r="AO184" s="472" t="s">
        <v>750</v>
      </c>
      <c r="AP184" s="472" t="s">
        <v>750</v>
      </c>
      <c r="AQ184" s="472"/>
      <c r="AR184" s="474"/>
      <c r="AS184" s="472"/>
      <c r="AT184" s="472"/>
      <c r="AU184" s="491" t="s">
        <v>750</v>
      </c>
      <c r="AV184" s="492"/>
      <c r="AW184" s="491" t="s">
        <v>750</v>
      </c>
      <c r="AX184" s="492"/>
    </row>
    <row r="185" spans="1:50" s="464" customFormat="1">
      <c r="A185" s="481" t="s">
        <v>653</v>
      </c>
      <c r="B185" s="453"/>
      <c r="C185" s="463">
        <v>44109</v>
      </c>
      <c r="D185" s="466">
        <v>44116</v>
      </c>
      <c r="E185" s="466">
        <v>44137</v>
      </c>
      <c r="F185" s="466"/>
      <c r="G185" s="453">
        <v>64</v>
      </c>
      <c r="H185" s="454">
        <v>20397</v>
      </c>
      <c r="I185" s="453" t="s">
        <v>749</v>
      </c>
      <c r="J185" s="485" t="s">
        <v>42</v>
      </c>
      <c r="K185" s="455" t="s">
        <v>446</v>
      </c>
      <c r="L185" s="455" t="s">
        <v>447</v>
      </c>
      <c r="M185" s="455"/>
      <c r="N185" s="455"/>
      <c r="O185" s="464" t="s">
        <v>751</v>
      </c>
      <c r="P185" s="464" t="s">
        <v>751</v>
      </c>
      <c r="Q185" s="464" t="s">
        <v>751</v>
      </c>
      <c r="R185" s="464">
        <v>169.5</v>
      </c>
      <c r="S185" s="464">
        <v>75.7</v>
      </c>
      <c r="T185" s="471">
        <v>26.3485350806206</v>
      </c>
      <c r="U185" s="464" t="s">
        <v>941</v>
      </c>
      <c r="V185" s="464" t="s">
        <v>750</v>
      </c>
      <c r="W185" s="465"/>
      <c r="X185" s="466"/>
      <c r="Y185" s="466"/>
      <c r="Z185" s="464" t="s">
        <v>926</v>
      </c>
      <c r="AA185" s="466">
        <v>44075</v>
      </c>
      <c r="AB185" s="464" t="s">
        <v>932</v>
      </c>
      <c r="AC185" s="466"/>
      <c r="AE185" s="464" t="s">
        <v>750</v>
      </c>
      <c r="AF185" s="466"/>
      <c r="AH185" s="472"/>
      <c r="AI185" s="472"/>
      <c r="AJ185" s="472"/>
      <c r="AK185" s="472"/>
      <c r="AL185" s="477"/>
      <c r="AM185" s="472"/>
      <c r="AN185" s="472" t="s">
        <v>750</v>
      </c>
      <c r="AO185" s="472" t="s">
        <v>750</v>
      </c>
      <c r="AP185" s="472" t="s">
        <v>750</v>
      </c>
      <c r="AQ185" s="476" t="s">
        <v>926</v>
      </c>
      <c r="AR185" s="474">
        <v>44113</v>
      </c>
      <c r="AS185" s="472" t="s">
        <v>932</v>
      </c>
      <c r="AT185" s="472"/>
      <c r="AU185" s="491" t="s">
        <v>750</v>
      </c>
      <c r="AV185" s="492"/>
      <c r="AW185" s="491" t="s">
        <v>750</v>
      </c>
      <c r="AX185" s="492"/>
    </row>
    <row r="186" spans="1:50" s="464" customFormat="1" ht="28.8">
      <c r="A186" s="481" t="s">
        <v>654</v>
      </c>
      <c r="B186" s="453"/>
      <c r="C186" s="463">
        <v>44098</v>
      </c>
      <c r="D186" s="466">
        <v>44105</v>
      </c>
      <c r="E186" s="466">
        <v>44126</v>
      </c>
      <c r="F186" s="466"/>
      <c r="G186" s="453">
        <v>73</v>
      </c>
      <c r="H186" s="454">
        <v>17425</v>
      </c>
      <c r="I186" s="453" t="s">
        <v>748</v>
      </c>
      <c r="J186" s="485" t="s">
        <v>42</v>
      </c>
      <c r="K186" s="455" t="s">
        <v>871</v>
      </c>
      <c r="L186" s="455"/>
      <c r="M186" s="455"/>
      <c r="N186" s="455"/>
      <c r="O186" s="464" t="s">
        <v>751</v>
      </c>
      <c r="P186" s="464" t="s">
        <v>751</v>
      </c>
      <c r="Q186" s="464" t="s">
        <v>751</v>
      </c>
      <c r="R186" s="464">
        <v>160.5</v>
      </c>
      <c r="S186" s="464">
        <v>88.5</v>
      </c>
      <c r="T186" s="471">
        <v>34.355256645412901</v>
      </c>
      <c r="U186" s="464" t="s">
        <v>942</v>
      </c>
      <c r="V186" s="464" t="s">
        <v>750</v>
      </c>
      <c r="W186" s="465"/>
      <c r="X186" s="466"/>
      <c r="Y186" s="466"/>
      <c r="AA186" s="466"/>
      <c r="AC186" s="466"/>
      <c r="AE186" s="464" t="s">
        <v>750</v>
      </c>
      <c r="AF186" s="466"/>
      <c r="AH186" s="472" t="s">
        <v>750</v>
      </c>
      <c r="AI186" s="472" t="s">
        <v>750</v>
      </c>
      <c r="AJ186" s="472" t="s">
        <v>750</v>
      </c>
      <c r="AK186" s="472" t="s">
        <v>750</v>
      </c>
      <c r="AL186" s="477"/>
      <c r="AM186" s="472"/>
      <c r="AN186" s="472" t="s">
        <v>750</v>
      </c>
      <c r="AO186" s="472" t="s">
        <v>750</v>
      </c>
      <c r="AP186" s="472" t="s">
        <v>750</v>
      </c>
      <c r="AQ186" s="472"/>
      <c r="AR186" s="474"/>
      <c r="AS186" s="472"/>
      <c r="AT186" s="472"/>
      <c r="AU186" s="491" t="s">
        <v>750</v>
      </c>
      <c r="AV186" s="492"/>
      <c r="AW186" s="491" t="s">
        <v>751</v>
      </c>
      <c r="AX186" s="492" t="s">
        <v>817</v>
      </c>
    </row>
    <row r="187" spans="1:50" s="464" customFormat="1">
      <c r="A187" s="481" t="s">
        <v>655</v>
      </c>
      <c r="B187" s="453"/>
      <c r="C187" s="463">
        <v>44102</v>
      </c>
      <c r="D187" s="466">
        <v>44109</v>
      </c>
      <c r="E187" s="466">
        <v>44130</v>
      </c>
      <c r="F187" s="466"/>
      <c r="G187" s="453">
        <v>62</v>
      </c>
      <c r="H187" s="454">
        <v>21213</v>
      </c>
      <c r="I187" s="453" t="s">
        <v>748</v>
      </c>
      <c r="J187" s="485" t="s">
        <v>42</v>
      </c>
      <c r="K187" s="455" t="s">
        <v>872</v>
      </c>
      <c r="L187" s="455" t="s">
        <v>867</v>
      </c>
      <c r="M187" s="455"/>
      <c r="N187" s="455"/>
      <c r="O187" s="464" t="s">
        <v>751</v>
      </c>
      <c r="P187" s="464" t="s">
        <v>751</v>
      </c>
      <c r="Q187" s="464" t="s">
        <v>751</v>
      </c>
      <c r="R187" s="464">
        <v>168</v>
      </c>
      <c r="S187" s="464">
        <v>87.3</v>
      </c>
      <c r="T187" s="471">
        <v>30.931122448979501</v>
      </c>
      <c r="U187" s="464" t="s">
        <v>941</v>
      </c>
      <c r="V187" s="464" t="s">
        <v>750</v>
      </c>
      <c r="W187" s="465"/>
      <c r="X187" s="466"/>
      <c r="Y187" s="466"/>
      <c r="Z187" s="464" t="s">
        <v>926</v>
      </c>
      <c r="AA187" s="466">
        <v>44054</v>
      </c>
      <c r="AB187" s="464" t="s">
        <v>932</v>
      </c>
      <c r="AC187" s="466"/>
      <c r="AE187" s="464" t="s">
        <v>750</v>
      </c>
      <c r="AF187" s="466"/>
      <c r="AH187" s="472" t="s">
        <v>750</v>
      </c>
      <c r="AI187" s="472" t="s">
        <v>750</v>
      </c>
      <c r="AJ187" s="472" t="s">
        <v>750</v>
      </c>
      <c r="AK187" s="472" t="s">
        <v>750</v>
      </c>
      <c r="AL187" s="477"/>
      <c r="AM187" s="472"/>
      <c r="AN187" s="472" t="s">
        <v>750</v>
      </c>
      <c r="AO187" s="472" t="s">
        <v>750</v>
      </c>
      <c r="AP187" s="472" t="s">
        <v>750</v>
      </c>
      <c r="AQ187" s="472"/>
      <c r="AR187" s="474"/>
      <c r="AS187" s="472"/>
      <c r="AT187" s="472"/>
      <c r="AU187" s="491" t="s">
        <v>750</v>
      </c>
      <c r="AV187" s="492"/>
      <c r="AW187" s="491" t="s">
        <v>750</v>
      </c>
      <c r="AX187" s="492"/>
    </row>
    <row r="188" spans="1:50" s="464" customFormat="1" ht="102">
      <c r="A188" s="481" t="s">
        <v>656</v>
      </c>
      <c r="B188" s="453"/>
      <c r="C188" s="463">
        <v>44104</v>
      </c>
      <c r="D188" s="466">
        <v>44111</v>
      </c>
      <c r="E188" s="466">
        <v>44134</v>
      </c>
      <c r="F188" s="466"/>
      <c r="G188" s="453">
        <v>59</v>
      </c>
      <c r="H188" s="454">
        <v>22475</v>
      </c>
      <c r="I188" s="453" t="s">
        <v>748</v>
      </c>
      <c r="J188" s="485" t="s">
        <v>42</v>
      </c>
      <c r="K188" s="455"/>
      <c r="L188" s="455"/>
      <c r="M188" s="455"/>
      <c r="N188" s="455"/>
      <c r="O188" s="464" t="s">
        <v>751</v>
      </c>
      <c r="P188" s="464" t="s">
        <v>750</v>
      </c>
      <c r="Q188" s="464" t="s">
        <v>750</v>
      </c>
      <c r="R188" s="464">
        <v>153.6</v>
      </c>
      <c r="S188" s="464">
        <v>83.95</v>
      </c>
      <c r="T188" s="471">
        <v>35.5826483832465</v>
      </c>
      <c r="U188" s="464" t="s">
        <v>941</v>
      </c>
      <c r="V188" s="464" t="s">
        <v>751</v>
      </c>
      <c r="W188" s="465" t="s">
        <v>974</v>
      </c>
      <c r="X188" s="466">
        <v>44031</v>
      </c>
      <c r="Y188" s="466">
        <v>44061</v>
      </c>
      <c r="Z188" s="464" t="s">
        <v>926</v>
      </c>
      <c r="AA188" s="466">
        <v>44034</v>
      </c>
      <c r="AB188" s="464" t="s">
        <v>931</v>
      </c>
      <c r="AC188" s="466"/>
      <c r="AE188" s="464" t="s">
        <v>751</v>
      </c>
      <c r="AF188" s="466">
        <v>43936</v>
      </c>
      <c r="AG188" s="464" t="s">
        <v>940</v>
      </c>
      <c r="AH188" s="472" t="s">
        <v>750</v>
      </c>
      <c r="AI188" s="472" t="s">
        <v>750</v>
      </c>
      <c r="AJ188" s="472" t="s">
        <v>750</v>
      </c>
      <c r="AK188" s="472" t="s">
        <v>750</v>
      </c>
      <c r="AL188" s="477"/>
      <c r="AM188" s="472"/>
      <c r="AN188" s="472" t="s">
        <v>750</v>
      </c>
      <c r="AO188" s="472" t="s">
        <v>1009</v>
      </c>
      <c r="AP188" s="472" t="s">
        <v>750</v>
      </c>
      <c r="AQ188" s="472"/>
      <c r="AR188" s="474"/>
      <c r="AS188" s="472"/>
      <c r="AT188" s="472"/>
      <c r="AU188" s="491" t="s">
        <v>750</v>
      </c>
      <c r="AV188" s="492"/>
      <c r="AW188" s="491" t="s">
        <v>751</v>
      </c>
      <c r="AX188" s="492" t="s">
        <v>818</v>
      </c>
    </row>
    <row r="189" spans="1:50" s="464" customFormat="1">
      <c r="A189" s="453" t="s">
        <v>657</v>
      </c>
      <c r="B189" s="453"/>
      <c r="C189" s="466">
        <v>44111</v>
      </c>
      <c r="D189" s="466">
        <v>44120</v>
      </c>
      <c r="E189" s="466">
        <v>44139</v>
      </c>
      <c r="F189" s="466"/>
      <c r="G189" s="453">
        <v>59</v>
      </c>
      <c r="H189" s="454">
        <v>22437</v>
      </c>
      <c r="I189" s="453" t="s">
        <v>748</v>
      </c>
      <c r="J189" s="485" t="s">
        <v>42</v>
      </c>
      <c r="K189" s="455"/>
      <c r="L189" s="455"/>
      <c r="M189" s="455"/>
      <c r="N189" s="455"/>
      <c r="O189" s="464" t="s">
        <v>751</v>
      </c>
      <c r="P189" s="464" t="s">
        <v>750</v>
      </c>
      <c r="Q189" s="464" t="s">
        <v>750</v>
      </c>
      <c r="R189" s="464">
        <v>169.5</v>
      </c>
      <c r="S189" s="464">
        <v>77.099999999999994</v>
      </c>
      <c r="T189" s="471">
        <v>26.835826350275401</v>
      </c>
      <c r="U189" s="464" t="s">
        <v>941</v>
      </c>
      <c r="V189" s="464" t="s">
        <v>750</v>
      </c>
      <c r="W189" s="465"/>
      <c r="X189" s="466"/>
      <c r="Y189" s="466"/>
      <c r="AA189" s="466"/>
      <c r="AC189" s="466"/>
      <c r="AE189" s="464" t="s">
        <v>750</v>
      </c>
      <c r="AF189" s="466"/>
      <c r="AH189" s="472" t="s">
        <v>750</v>
      </c>
      <c r="AI189" s="472" t="s">
        <v>750</v>
      </c>
      <c r="AJ189" s="472" t="s">
        <v>750</v>
      </c>
      <c r="AK189" s="472" t="s">
        <v>750</v>
      </c>
      <c r="AL189" s="477"/>
      <c r="AM189" s="472"/>
      <c r="AN189" s="472" t="s">
        <v>750</v>
      </c>
      <c r="AO189" s="472" t="s">
        <v>750</v>
      </c>
      <c r="AP189" s="472" t="s">
        <v>750</v>
      </c>
      <c r="AQ189" s="472"/>
      <c r="AR189" s="474"/>
      <c r="AS189" s="472"/>
      <c r="AT189" s="472"/>
      <c r="AU189" s="491" t="s">
        <v>750</v>
      </c>
      <c r="AV189" s="492"/>
      <c r="AW189" s="491" t="s">
        <v>750</v>
      </c>
      <c r="AX189" s="492"/>
    </row>
    <row r="190" spans="1:50" s="464" customFormat="1">
      <c r="A190" s="453" t="s">
        <v>658</v>
      </c>
      <c r="B190" s="453"/>
      <c r="C190" s="463">
        <v>44118</v>
      </c>
      <c r="D190" s="466">
        <v>44125</v>
      </c>
      <c r="E190" s="466">
        <v>44146</v>
      </c>
      <c r="F190" s="466"/>
      <c r="G190" s="453">
        <v>45</v>
      </c>
      <c r="H190" s="454">
        <v>27457</v>
      </c>
      <c r="I190" s="453" t="s">
        <v>748</v>
      </c>
      <c r="J190" s="485" t="s">
        <v>42</v>
      </c>
      <c r="K190" s="455"/>
      <c r="L190" s="455"/>
      <c r="M190" s="455"/>
      <c r="N190" s="455"/>
      <c r="O190" s="464" t="s">
        <v>751</v>
      </c>
      <c r="P190" s="464" t="s">
        <v>751</v>
      </c>
      <c r="Q190" s="464" t="s">
        <v>751</v>
      </c>
      <c r="R190" s="464">
        <v>164.5</v>
      </c>
      <c r="S190" s="464">
        <v>85.1</v>
      </c>
      <c r="T190" s="471">
        <v>31.448342125442299</v>
      </c>
      <c r="U190" s="464" t="s">
        <v>941</v>
      </c>
      <c r="V190" s="464" t="s">
        <v>750</v>
      </c>
      <c r="W190" s="465"/>
      <c r="X190" s="466"/>
      <c r="Y190" s="466"/>
      <c r="AA190" s="466"/>
      <c r="AC190" s="466"/>
      <c r="AE190" s="464" t="s">
        <v>750</v>
      </c>
      <c r="AF190" s="466"/>
      <c r="AH190" s="472" t="s">
        <v>750</v>
      </c>
      <c r="AI190" s="472" t="s">
        <v>750</v>
      </c>
      <c r="AJ190" s="472" t="s">
        <v>750</v>
      </c>
      <c r="AK190" s="472" t="s">
        <v>750</v>
      </c>
      <c r="AL190" s="477"/>
      <c r="AM190" s="472"/>
      <c r="AN190" s="472" t="s">
        <v>750</v>
      </c>
      <c r="AO190" s="472" t="s">
        <v>750</v>
      </c>
      <c r="AP190" s="472" t="s">
        <v>750</v>
      </c>
      <c r="AQ190" s="472"/>
      <c r="AR190" s="474"/>
      <c r="AS190" s="472"/>
      <c r="AT190" s="472"/>
      <c r="AU190" s="491" t="s">
        <v>750</v>
      </c>
      <c r="AV190" s="492"/>
      <c r="AW190" s="491" t="s">
        <v>750</v>
      </c>
      <c r="AX190" s="492"/>
    </row>
    <row r="191" spans="1:50" s="464" customFormat="1" ht="40.799999999999997">
      <c r="A191" s="481" t="s">
        <v>659</v>
      </c>
      <c r="B191" s="453" t="s">
        <v>26</v>
      </c>
      <c r="C191" s="463">
        <v>44125</v>
      </c>
      <c r="D191" s="466">
        <v>44132</v>
      </c>
      <c r="E191" s="466">
        <v>44153</v>
      </c>
      <c r="F191" s="466"/>
      <c r="G191" s="453">
        <v>44</v>
      </c>
      <c r="H191" s="454">
        <v>27831</v>
      </c>
      <c r="I191" s="453" t="s">
        <v>749</v>
      </c>
      <c r="J191" s="485" t="s">
        <v>42</v>
      </c>
      <c r="K191" s="455"/>
      <c r="L191" s="455"/>
      <c r="M191" s="455"/>
      <c r="N191" s="455"/>
      <c r="O191" s="464" t="s">
        <v>751</v>
      </c>
      <c r="P191" s="464" t="s">
        <v>751</v>
      </c>
      <c r="Q191" s="464" t="s">
        <v>751</v>
      </c>
      <c r="R191" s="464">
        <v>188.1</v>
      </c>
      <c r="S191" s="464">
        <v>95.6</v>
      </c>
      <c r="T191" s="471">
        <v>27.019686215522601</v>
      </c>
      <c r="U191" s="464" t="s">
        <v>941</v>
      </c>
      <c r="V191" s="464" t="s">
        <v>751</v>
      </c>
      <c r="W191" s="465" t="s">
        <v>975</v>
      </c>
      <c r="X191" s="466">
        <v>43835</v>
      </c>
      <c r="Y191" s="466">
        <v>43838</v>
      </c>
      <c r="Z191" s="464" t="s">
        <v>926</v>
      </c>
      <c r="AA191" s="466">
        <v>44102</v>
      </c>
      <c r="AB191" s="464" t="s">
        <v>932</v>
      </c>
      <c r="AC191" s="466"/>
      <c r="AE191" s="464" t="s">
        <v>751</v>
      </c>
      <c r="AF191" s="466">
        <v>43835</v>
      </c>
      <c r="AG191" s="464" t="s">
        <v>940</v>
      </c>
      <c r="AH191" s="472" t="s">
        <v>750</v>
      </c>
      <c r="AI191" s="472" t="s">
        <v>750</v>
      </c>
      <c r="AJ191" s="472" t="s">
        <v>750</v>
      </c>
      <c r="AK191" s="472" t="s">
        <v>750</v>
      </c>
      <c r="AL191" s="477"/>
      <c r="AM191" s="472"/>
      <c r="AN191" s="472" t="s">
        <v>750</v>
      </c>
      <c r="AO191" s="472" t="s">
        <v>750</v>
      </c>
      <c r="AP191" s="472" t="s">
        <v>750</v>
      </c>
      <c r="AQ191" s="472"/>
      <c r="AR191" s="474"/>
      <c r="AS191" s="472"/>
      <c r="AT191" s="472"/>
      <c r="AU191" s="491" t="s">
        <v>750</v>
      </c>
      <c r="AV191" s="492"/>
      <c r="AW191" s="491" t="s">
        <v>751</v>
      </c>
      <c r="AX191" s="492" t="s">
        <v>819</v>
      </c>
    </row>
    <row r="192" spans="1:50" s="464" customFormat="1" ht="20.399999999999999">
      <c r="A192" s="481" t="s">
        <v>660</v>
      </c>
      <c r="B192" s="453" t="s">
        <v>27</v>
      </c>
      <c r="C192" s="463">
        <v>44106</v>
      </c>
      <c r="D192" s="466">
        <v>44112</v>
      </c>
      <c r="E192" s="466">
        <v>44131</v>
      </c>
      <c r="F192" s="466"/>
      <c r="G192" s="453">
        <v>54</v>
      </c>
      <c r="H192" s="454">
        <v>24151</v>
      </c>
      <c r="I192" s="453" t="s">
        <v>748</v>
      </c>
      <c r="J192" s="485" t="s">
        <v>42</v>
      </c>
      <c r="K192" s="455"/>
      <c r="L192" s="455"/>
      <c r="M192" s="455"/>
      <c r="N192" s="455"/>
      <c r="O192" s="464" t="s">
        <v>751</v>
      </c>
      <c r="P192" s="464" t="s">
        <v>751</v>
      </c>
      <c r="Q192" s="464" t="s">
        <v>751</v>
      </c>
      <c r="R192" s="464">
        <v>163.35</v>
      </c>
      <c r="S192" s="464">
        <v>74.2</v>
      </c>
      <c r="T192" s="471">
        <v>27.8077357410635</v>
      </c>
      <c r="U192" s="464" t="s">
        <v>941</v>
      </c>
      <c r="V192" s="464" t="s">
        <v>751</v>
      </c>
      <c r="W192" s="465" t="s">
        <v>976</v>
      </c>
      <c r="X192" s="466">
        <v>43899</v>
      </c>
      <c r="Y192" s="466">
        <v>43903</v>
      </c>
      <c r="Z192" s="464" t="s">
        <v>927</v>
      </c>
      <c r="AA192" s="466"/>
      <c r="AC192" s="466">
        <v>43990</v>
      </c>
      <c r="AD192" s="464" t="s">
        <v>932</v>
      </c>
      <c r="AE192" s="464" t="s">
        <v>750</v>
      </c>
      <c r="AF192" s="466"/>
      <c r="AH192" s="472" t="s">
        <v>750</v>
      </c>
      <c r="AI192" s="472" t="s">
        <v>750</v>
      </c>
      <c r="AJ192" s="472" t="s">
        <v>750</v>
      </c>
      <c r="AK192" s="472" t="s">
        <v>750</v>
      </c>
      <c r="AL192" s="477"/>
      <c r="AM192" s="472"/>
      <c r="AN192" s="472" t="s">
        <v>750</v>
      </c>
      <c r="AO192" s="472" t="s">
        <v>750</v>
      </c>
      <c r="AP192" s="472" t="s">
        <v>750</v>
      </c>
      <c r="AQ192" s="472"/>
      <c r="AR192" s="474"/>
      <c r="AS192" s="472"/>
      <c r="AT192" s="472"/>
      <c r="AU192" s="491" t="s">
        <v>750</v>
      </c>
      <c r="AV192" s="492"/>
      <c r="AW192" s="491" t="s">
        <v>750</v>
      </c>
      <c r="AX192" s="492"/>
    </row>
    <row r="193" spans="1:50" s="464" customFormat="1">
      <c r="A193" s="481" t="s">
        <v>661</v>
      </c>
      <c r="B193" s="453"/>
      <c r="C193" s="463">
        <v>44103</v>
      </c>
      <c r="D193" s="466">
        <v>44110</v>
      </c>
      <c r="E193" s="466">
        <v>44131</v>
      </c>
      <c r="F193" s="466"/>
      <c r="G193" s="453">
        <v>68</v>
      </c>
      <c r="H193" s="454">
        <v>19190</v>
      </c>
      <c r="I193" s="453" t="s">
        <v>748</v>
      </c>
      <c r="J193" s="485" t="s">
        <v>42</v>
      </c>
      <c r="K193" s="455"/>
      <c r="L193" s="455"/>
      <c r="M193" s="455"/>
      <c r="N193" s="455"/>
      <c r="O193" s="464" t="s">
        <v>751</v>
      </c>
      <c r="P193" s="464" t="s">
        <v>751</v>
      </c>
      <c r="Q193" s="464" t="s">
        <v>751</v>
      </c>
      <c r="R193" s="464">
        <v>161.05000000000001</v>
      </c>
      <c r="S193" s="464">
        <v>52.95</v>
      </c>
      <c r="T193" s="471">
        <v>20.414770693835202</v>
      </c>
      <c r="U193" s="464" t="s">
        <v>942</v>
      </c>
      <c r="V193" s="464" t="s">
        <v>750</v>
      </c>
      <c r="W193" s="465"/>
      <c r="X193" s="466"/>
      <c r="Y193" s="466"/>
      <c r="AA193" s="466"/>
      <c r="AC193" s="466"/>
      <c r="AE193" s="464" t="s">
        <v>750</v>
      </c>
      <c r="AF193" s="466"/>
      <c r="AH193" s="472" t="s">
        <v>750</v>
      </c>
      <c r="AI193" s="472" t="s">
        <v>750</v>
      </c>
      <c r="AJ193" s="472" t="s">
        <v>750</v>
      </c>
      <c r="AK193" s="472" t="s">
        <v>750</v>
      </c>
      <c r="AL193" s="477"/>
      <c r="AM193" s="472"/>
      <c r="AN193" s="472" t="s">
        <v>750</v>
      </c>
      <c r="AO193" s="472" t="s">
        <v>750</v>
      </c>
      <c r="AP193" s="472" t="s">
        <v>750</v>
      </c>
      <c r="AQ193" s="472"/>
      <c r="AR193" s="474"/>
      <c r="AS193" s="472"/>
      <c r="AT193" s="472"/>
      <c r="AU193" s="491" t="s">
        <v>750</v>
      </c>
      <c r="AV193" s="492"/>
      <c r="AW193" s="491" t="s">
        <v>750</v>
      </c>
      <c r="AX193" s="492"/>
    </row>
    <row r="194" spans="1:50" s="464" customFormat="1">
      <c r="A194" s="481" t="s">
        <v>662</v>
      </c>
      <c r="B194" s="453"/>
      <c r="C194" s="466">
        <v>44098</v>
      </c>
      <c r="D194" s="466">
        <v>44105</v>
      </c>
      <c r="E194" s="466">
        <v>44126</v>
      </c>
      <c r="F194" s="466">
        <v>44154</v>
      </c>
      <c r="G194" s="453">
        <v>65</v>
      </c>
      <c r="H194" s="454">
        <v>20001</v>
      </c>
      <c r="I194" s="453" t="s">
        <v>748</v>
      </c>
      <c r="J194" s="485" t="s">
        <v>42</v>
      </c>
      <c r="K194" s="455" t="s">
        <v>861</v>
      </c>
      <c r="L194" s="455"/>
      <c r="M194" s="455"/>
      <c r="N194" s="455"/>
      <c r="O194" s="464" t="s">
        <v>751</v>
      </c>
      <c r="P194" s="464" t="s">
        <v>751</v>
      </c>
      <c r="Q194" s="464" t="s">
        <v>751</v>
      </c>
      <c r="R194" s="464">
        <v>160</v>
      </c>
      <c r="S194" s="464">
        <v>53.6</v>
      </c>
      <c r="T194" s="471">
        <v>20.9375</v>
      </c>
      <c r="U194" s="464" t="s">
        <v>942</v>
      </c>
      <c r="V194" s="464" t="s">
        <v>750</v>
      </c>
      <c r="W194" s="465"/>
      <c r="X194" s="466"/>
      <c r="Y194" s="466"/>
      <c r="AA194" s="466"/>
      <c r="AC194" s="466"/>
      <c r="AE194" s="464" t="s">
        <v>750</v>
      </c>
      <c r="AF194" s="466"/>
      <c r="AH194" s="472" t="s">
        <v>750</v>
      </c>
      <c r="AI194" s="472" t="s">
        <v>750</v>
      </c>
      <c r="AJ194" s="472" t="s">
        <v>750</v>
      </c>
      <c r="AK194" s="472" t="s">
        <v>750</v>
      </c>
      <c r="AL194" s="477"/>
      <c r="AM194" s="472"/>
      <c r="AN194" s="472" t="s">
        <v>750</v>
      </c>
      <c r="AO194" s="472" t="s">
        <v>750</v>
      </c>
      <c r="AP194" s="472" t="s">
        <v>750</v>
      </c>
      <c r="AQ194" s="472"/>
      <c r="AR194" s="474"/>
      <c r="AS194" s="472"/>
      <c r="AT194" s="472"/>
      <c r="AU194" s="491" t="s">
        <v>750</v>
      </c>
      <c r="AV194" s="492"/>
      <c r="AW194" s="491" t="s">
        <v>750</v>
      </c>
      <c r="AX194" s="492"/>
    </row>
    <row r="195" spans="1:50" s="464" customFormat="1" ht="20.399999999999999">
      <c r="A195" s="481" t="s">
        <v>663</v>
      </c>
      <c r="B195" s="453" t="s">
        <v>28</v>
      </c>
      <c r="C195" s="463">
        <v>44119</v>
      </c>
      <c r="D195" s="466">
        <v>44126</v>
      </c>
      <c r="E195" s="466">
        <v>44147</v>
      </c>
      <c r="F195" s="466"/>
      <c r="G195" s="453">
        <v>49</v>
      </c>
      <c r="H195" s="454">
        <v>26142</v>
      </c>
      <c r="I195" s="453" t="s">
        <v>748</v>
      </c>
      <c r="J195" s="485" t="s">
        <v>42</v>
      </c>
      <c r="K195" s="455" t="s">
        <v>873</v>
      </c>
      <c r="L195" s="455"/>
      <c r="M195" s="455"/>
      <c r="N195" s="455"/>
      <c r="O195" s="464" t="s">
        <v>751</v>
      </c>
      <c r="P195" s="464" t="s">
        <v>751</v>
      </c>
      <c r="Q195" s="464" t="s">
        <v>921</v>
      </c>
      <c r="R195" s="464">
        <v>167.55</v>
      </c>
      <c r="S195" s="464">
        <v>64.7</v>
      </c>
      <c r="T195" s="471">
        <v>23.047053837579298</v>
      </c>
      <c r="U195" s="464" t="s">
        <v>941</v>
      </c>
      <c r="V195" s="464" t="s">
        <v>750</v>
      </c>
      <c r="W195" s="465"/>
      <c r="X195" s="466"/>
      <c r="Y195" s="466"/>
      <c r="Z195" s="464" t="s">
        <v>926</v>
      </c>
      <c r="AA195" s="466">
        <v>44077</v>
      </c>
      <c r="AB195" s="464" t="s">
        <v>932</v>
      </c>
      <c r="AC195" s="466"/>
      <c r="AE195" s="464" t="s">
        <v>750</v>
      </c>
      <c r="AF195" s="466"/>
      <c r="AH195" s="472" t="s">
        <v>750</v>
      </c>
      <c r="AI195" s="472" t="s">
        <v>750</v>
      </c>
      <c r="AJ195" s="472" t="s">
        <v>750</v>
      </c>
      <c r="AK195" s="472" t="s">
        <v>750</v>
      </c>
      <c r="AL195" s="477"/>
      <c r="AM195" s="472"/>
      <c r="AN195" s="472" t="s">
        <v>750</v>
      </c>
      <c r="AO195" s="472" t="s">
        <v>750</v>
      </c>
      <c r="AP195" s="472" t="s">
        <v>750</v>
      </c>
      <c r="AQ195" s="472"/>
      <c r="AR195" s="474"/>
      <c r="AS195" s="472"/>
      <c r="AT195" s="472"/>
      <c r="AU195" s="491" t="s">
        <v>750</v>
      </c>
      <c r="AV195" s="492"/>
      <c r="AW195" s="491" t="s">
        <v>750</v>
      </c>
      <c r="AX195" s="492"/>
    </row>
    <row r="196" spans="1:50" s="464" customFormat="1">
      <c r="A196" s="481" t="s">
        <v>664</v>
      </c>
      <c r="B196" s="481" t="s">
        <v>29</v>
      </c>
      <c r="C196" s="463">
        <v>44105</v>
      </c>
      <c r="D196" s="466">
        <v>44112</v>
      </c>
      <c r="E196" s="466">
        <v>44133</v>
      </c>
      <c r="F196" s="466">
        <v>44182</v>
      </c>
      <c r="G196" s="481">
        <v>53</v>
      </c>
      <c r="H196" s="484">
        <v>24557</v>
      </c>
      <c r="I196" s="481" t="s">
        <v>749</v>
      </c>
      <c r="J196" s="486" t="s">
        <v>42</v>
      </c>
      <c r="K196" s="483"/>
      <c r="L196" s="483"/>
      <c r="M196" s="483"/>
      <c r="N196" s="483"/>
      <c r="O196" s="464" t="s">
        <v>751</v>
      </c>
      <c r="P196" s="464" t="s">
        <v>751</v>
      </c>
      <c r="Q196" s="464" t="s">
        <v>921</v>
      </c>
      <c r="R196" s="464">
        <v>185.64999999999901</v>
      </c>
      <c r="S196" s="464">
        <v>102</v>
      </c>
      <c r="T196" s="471">
        <v>29.594449415941199</v>
      </c>
      <c r="U196" s="464" t="s">
        <v>941</v>
      </c>
      <c r="V196" s="464" t="s">
        <v>750</v>
      </c>
      <c r="W196" s="465"/>
      <c r="X196" s="466"/>
      <c r="Y196" s="466"/>
      <c r="Z196" s="464" t="s">
        <v>926</v>
      </c>
      <c r="AA196" s="466">
        <v>44010</v>
      </c>
      <c r="AB196" s="464" t="s">
        <v>932</v>
      </c>
      <c r="AC196" s="466"/>
      <c r="AE196" s="464" t="s">
        <v>750</v>
      </c>
      <c r="AF196" s="466"/>
      <c r="AH196" s="472" t="s">
        <v>750</v>
      </c>
      <c r="AI196" s="472" t="s">
        <v>750</v>
      </c>
      <c r="AJ196" s="472" t="s">
        <v>750</v>
      </c>
      <c r="AK196" s="472" t="s">
        <v>750</v>
      </c>
      <c r="AL196" s="477"/>
      <c r="AM196" s="472"/>
      <c r="AN196" s="472" t="s">
        <v>750</v>
      </c>
      <c r="AO196" s="472" t="s">
        <v>750</v>
      </c>
      <c r="AP196" s="472" t="s">
        <v>750</v>
      </c>
      <c r="AQ196" s="472"/>
      <c r="AR196" s="474"/>
      <c r="AS196" s="472"/>
      <c r="AT196" s="472"/>
      <c r="AU196" s="493" t="s">
        <v>750</v>
      </c>
      <c r="AV196" s="494"/>
      <c r="AW196" s="493" t="s">
        <v>751</v>
      </c>
      <c r="AX196" s="494" t="s">
        <v>820</v>
      </c>
    </row>
    <row r="197" spans="1:50" s="464" customFormat="1">
      <c r="A197" s="481" t="s">
        <v>665</v>
      </c>
      <c r="B197" s="453" t="s">
        <v>30</v>
      </c>
      <c r="C197" s="466">
        <v>44137</v>
      </c>
      <c r="D197" s="466">
        <v>44146</v>
      </c>
      <c r="E197" s="466">
        <v>44166</v>
      </c>
      <c r="F197" s="466"/>
      <c r="G197" s="453">
        <v>43</v>
      </c>
      <c r="H197" s="454">
        <v>28371</v>
      </c>
      <c r="I197" s="453" t="s">
        <v>748</v>
      </c>
      <c r="J197" s="485" t="s">
        <v>42</v>
      </c>
      <c r="K197" s="455" t="s">
        <v>447</v>
      </c>
      <c r="L197" s="455" t="s">
        <v>446</v>
      </c>
      <c r="M197" s="455" t="s">
        <v>448</v>
      </c>
      <c r="N197" s="455"/>
      <c r="O197" s="464" t="s">
        <v>751</v>
      </c>
      <c r="P197" s="464" t="s">
        <v>751</v>
      </c>
      <c r="Q197" s="464" t="s">
        <v>751</v>
      </c>
      <c r="R197" s="464">
        <v>165.9</v>
      </c>
      <c r="S197" s="464">
        <v>102.1</v>
      </c>
      <c r="T197" s="471">
        <v>37.0965028643514</v>
      </c>
      <c r="U197" s="464" t="s">
        <v>941</v>
      </c>
      <c r="V197" s="464" t="s">
        <v>750</v>
      </c>
      <c r="W197" s="465"/>
      <c r="X197" s="466"/>
      <c r="Y197" s="466"/>
      <c r="Z197" s="464" t="s">
        <v>926</v>
      </c>
      <c r="AA197" s="466">
        <v>44094</v>
      </c>
      <c r="AB197" s="464" t="s">
        <v>932</v>
      </c>
      <c r="AC197" s="466"/>
      <c r="AE197" s="464" t="s">
        <v>750</v>
      </c>
      <c r="AF197" s="466"/>
      <c r="AH197" s="472" t="s">
        <v>750</v>
      </c>
      <c r="AI197" s="472" t="s">
        <v>750</v>
      </c>
      <c r="AJ197" s="472" t="s">
        <v>750</v>
      </c>
      <c r="AK197" s="472" t="s">
        <v>750</v>
      </c>
      <c r="AL197" s="477"/>
      <c r="AM197" s="472"/>
      <c r="AN197" s="472" t="s">
        <v>750</v>
      </c>
      <c r="AO197" s="472" t="s">
        <v>750</v>
      </c>
      <c r="AP197" s="472" t="s">
        <v>750</v>
      </c>
      <c r="AQ197" s="472"/>
      <c r="AR197" s="474"/>
      <c r="AS197" s="472"/>
      <c r="AT197" s="472"/>
      <c r="AU197" s="491" t="s">
        <v>750</v>
      </c>
      <c r="AV197" s="492"/>
      <c r="AW197" s="491" t="s">
        <v>751</v>
      </c>
      <c r="AX197" s="492" t="s">
        <v>821</v>
      </c>
    </row>
    <row r="198" spans="1:50" s="464" customFormat="1" ht="28.8">
      <c r="A198" s="481" t="s">
        <v>666</v>
      </c>
      <c r="B198" s="453" t="s">
        <v>31</v>
      </c>
      <c r="C198" s="466">
        <v>44137</v>
      </c>
      <c r="D198" s="466">
        <v>44144</v>
      </c>
      <c r="E198" s="466">
        <v>44165</v>
      </c>
      <c r="F198" s="466"/>
      <c r="G198" s="453">
        <v>47</v>
      </c>
      <c r="H198" s="454">
        <v>26813</v>
      </c>
      <c r="I198" s="453" t="s">
        <v>749</v>
      </c>
      <c r="J198" s="485" t="s">
        <v>42</v>
      </c>
      <c r="K198" s="455"/>
      <c r="L198" s="455"/>
      <c r="M198" s="455"/>
      <c r="N198" s="455"/>
      <c r="O198" s="464" t="s">
        <v>751</v>
      </c>
      <c r="P198" s="464" t="s">
        <v>751</v>
      </c>
      <c r="Q198" s="464" t="s">
        <v>751</v>
      </c>
      <c r="R198" s="464">
        <v>162.85</v>
      </c>
      <c r="S198" s="464">
        <v>79.5</v>
      </c>
      <c r="T198" s="471">
        <v>29.9772370960956</v>
      </c>
      <c r="U198" s="464" t="s">
        <v>941</v>
      </c>
      <c r="V198" s="464" t="s">
        <v>750</v>
      </c>
      <c r="W198" s="465"/>
      <c r="X198" s="466"/>
      <c r="Y198" s="466"/>
      <c r="AA198" s="466"/>
      <c r="AC198" s="466"/>
      <c r="AE198" s="464" t="s">
        <v>750</v>
      </c>
      <c r="AF198" s="466"/>
      <c r="AH198" s="472" t="s">
        <v>750</v>
      </c>
      <c r="AI198" s="472" t="s">
        <v>750</v>
      </c>
      <c r="AJ198" s="472" t="s">
        <v>750</v>
      </c>
      <c r="AK198" s="472" t="s">
        <v>750</v>
      </c>
      <c r="AL198" s="477"/>
      <c r="AM198" s="472"/>
      <c r="AN198" s="472" t="s">
        <v>750</v>
      </c>
      <c r="AO198" s="472" t="s">
        <v>750</v>
      </c>
      <c r="AP198" s="472" t="s">
        <v>750</v>
      </c>
      <c r="AQ198" s="472"/>
      <c r="AR198" s="474"/>
      <c r="AS198" s="472"/>
      <c r="AT198" s="472"/>
      <c r="AU198" s="491" t="s">
        <v>750</v>
      </c>
      <c r="AV198" s="492"/>
      <c r="AW198" s="491" t="s">
        <v>751</v>
      </c>
      <c r="AX198" s="492" t="s">
        <v>822</v>
      </c>
    </row>
    <row r="199" spans="1:50" s="464" customFormat="1">
      <c r="A199" s="481" t="s">
        <v>667</v>
      </c>
      <c r="B199" s="453" t="s">
        <v>32</v>
      </c>
      <c r="C199" s="466">
        <v>44132</v>
      </c>
      <c r="D199" s="466">
        <v>44139</v>
      </c>
      <c r="E199" s="466">
        <v>44158</v>
      </c>
      <c r="F199" s="466"/>
      <c r="G199" s="453">
        <v>35</v>
      </c>
      <c r="H199" s="454">
        <v>31311</v>
      </c>
      <c r="I199" s="453" t="s">
        <v>748</v>
      </c>
      <c r="J199" s="485" t="s">
        <v>42</v>
      </c>
      <c r="K199" s="455"/>
      <c r="L199" s="455"/>
      <c r="M199" s="455"/>
      <c r="N199" s="455"/>
      <c r="O199" s="464" t="s">
        <v>751</v>
      </c>
      <c r="P199" s="464" t="s">
        <v>751</v>
      </c>
      <c r="Q199" s="464" t="s">
        <v>750</v>
      </c>
      <c r="R199" s="464">
        <v>172.5</v>
      </c>
      <c r="S199" s="464">
        <v>62.3</v>
      </c>
      <c r="T199" s="471">
        <v>20.936777987817599</v>
      </c>
      <c r="U199" s="464" t="s">
        <v>941</v>
      </c>
      <c r="V199" s="464" t="s">
        <v>750</v>
      </c>
      <c r="W199" s="465"/>
      <c r="X199" s="466"/>
      <c r="Y199" s="466"/>
      <c r="Z199" s="464" t="s">
        <v>926</v>
      </c>
      <c r="AA199" s="466">
        <v>44007</v>
      </c>
      <c r="AB199" s="464" t="s">
        <v>932</v>
      </c>
      <c r="AC199" s="466"/>
      <c r="AE199" s="464" t="s">
        <v>750</v>
      </c>
      <c r="AF199" s="466"/>
      <c r="AH199" s="472" t="s">
        <v>750</v>
      </c>
      <c r="AI199" s="472" t="s">
        <v>750</v>
      </c>
      <c r="AJ199" s="472" t="s">
        <v>750</v>
      </c>
      <c r="AK199" s="472" t="s">
        <v>750</v>
      </c>
      <c r="AL199" s="477"/>
      <c r="AM199" s="472"/>
      <c r="AN199" s="472" t="s">
        <v>750</v>
      </c>
      <c r="AO199" s="472" t="s">
        <v>750</v>
      </c>
      <c r="AP199" s="472" t="s">
        <v>750</v>
      </c>
      <c r="AQ199" s="472"/>
      <c r="AR199" s="474"/>
      <c r="AS199" s="472"/>
      <c r="AT199" s="472"/>
      <c r="AU199" s="491" t="s">
        <v>750</v>
      </c>
      <c r="AV199" s="492"/>
      <c r="AW199" s="491" t="s">
        <v>750</v>
      </c>
      <c r="AX199" s="492"/>
    </row>
    <row r="200" spans="1:50" s="464" customFormat="1">
      <c r="A200" s="481" t="s">
        <v>668</v>
      </c>
      <c r="B200" s="453" t="s">
        <v>33</v>
      </c>
      <c r="C200" s="466">
        <v>44142</v>
      </c>
      <c r="D200" s="466">
        <v>44148</v>
      </c>
      <c r="E200" s="466">
        <v>44167</v>
      </c>
      <c r="F200" s="466"/>
      <c r="G200" s="453">
        <v>48</v>
      </c>
      <c r="H200" s="454">
        <v>26529</v>
      </c>
      <c r="I200" s="453" t="s">
        <v>748</v>
      </c>
      <c r="J200" s="485" t="s">
        <v>1028</v>
      </c>
      <c r="K200" s="455" t="s">
        <v>846</v>
      </c>
      <c r="L200" s="455"/>
      <c r="M200" s="455"/>
      <c r="N200" s="455"/>
      <c r="O200" s="464" t="s">
        <v>751</v>
      </c>
      <c r="P200" s="464" t="s">
        <v>751</v>
      </c>
      <c r="Q200" s="464" t="s">
        <v>751</v>
      </c>
      <c r="R200" s="464">
        <v>158.9</v>
      </c>
      <c r="S200" s="464">
        <v>93.4</v>
      </c>
      <c r="T200" s="471">
        <v>36.991256360099896</v>
      </c>
      <c r="U200" s="464" t="s">
        <v>941</v>
      </c>
      <c r="V200" s="464" t="s">
        <v>750</v>
      </c>
      <c r="W200" s="465"/>
      <c r="X200" s="466"/>
      <c r="Y200" s="466"/>
      <c r="Z200" s="464" t="s">
        <v>926</v>
      </c>
      <c r="AA200" s="466">
        <v>44117</v>
      </c>
      <c r="AB200" s="464" t="s">
        <v>932</v>
      </c>
      <c r="AC200" s="466"/>
      <c r="AE200" s="464" t="s">
        <v>750</v>
      </c>
      <c r="AF200" s="466"/>
      <c r="AH200" s="472" t="s">
        <v>750</v>
      </c>
      <c r="AI200" s="472" t="s">
        <v>750</v>
      </c>
      <c r="AJ200" s="472" t="s">
        <v>750</v>
      </c>
      <c r="AK200" s="472" t="s">
        <v>750</v>
      </c>
      <c r="AL200" s="477"/>
      <c r="AM200" s="472"/>
      <c r="AN200" s="472" t="s">
        <v>750</v>
      </c>
      <c r="AO200" s="472" t="s">
        <v>750</v>
      </c>
      <c r="AP200" s="472" t="s">
        <v>750</v>
      </c>
      <c r="AQ200" s="476" t="s">
        <v>926</v>
      </c>
      <c r="AR200" s="474">
        <v>44159</v>
      </c>
      <c r="AS200" s="472" t="s">
        <v>932</v>
      </c>
      <c r="AT200" s="472"/>
      <c r="AU200" s="491" t="s">
        <v>750</v>
      </c>
      <c r="AV200" s="492"/>
      <c r="AW200" s="491" t="s">
        <v>750</v>
      </c>
      <c r="AX200" s="492"/>
    </row>
    <row r="201" spans="1:50" s="464" customFormat="1">
      <c r="A201" s="453" t="s">
        <v>669</v>
      </c>
      <c r="B201" s="453"/>
      <c r="C201" s="466">
        <v>44111</v>
      </c>
      <c r="D201" s="466">
        <v>44120</v>
      </c>
      <c r="E201" s="466">
        <v>44141</v>
      </c>
      <c r="F201" s="466"/>
      <c r="G201" s="453">
        <v>62</v>
      </c>
      <c r="H201" s="454">
        <v>21311</v>
      </c>
      <c r="I201" s="453" t="s">
        <v>749</v>
      </c>
      <c r="J201" s="485" t="s">
        <v>42</v>
      </c>
      <c r="K201" s="455"/>
      <c r="L201" s="455"/>
      <c r="M201" s="455"/>
      <c r="N201" s="455"/>
      <c r="O201" s="464" t="s">
        <v>751</v>
      </c>
      <c r="P201" s="464" t="s">
        <v>750</v>
      </c>
      <c r="Q201" s="464" t="s">
        <v>750</v>
      </c>
      <c r="R201" s="464">
        <v>173.6</v>
      </c>
      <c r="S201" s="464">
        <v>137.05000000000001</v>
      </c>
      <c r="T201" s="471">
        <v>45.475721506084199</v>
      </c>
      <c r="U201" s="464" t="s">
        <v>941</v>
      </c>
      <c r="V201" s="464" t="s">
        <v>750</v>
      </c>
      <c r="W201" s="465"/>
      <c r="X201" s="466"/>
      <c r="Y201" s="466"/>
      <c r="AA201" s="466"/>
      <c r="AC201" s="466"/>
      <c r="AE201" s="464" t="s">
        <v>750</v>
      </c>
      <c r="AF201" s="466"/>
      <c r="AH201" s="472" t="s">
        <v>750</v>
      </c>
      <c r="AI201" s="472" t="s">
        <v>750</v>
      </c>
      <c r="AJ201" s="472" t="s">
        <v>750</v>
      </c>
      <c r="AK201" s="472" t="s">
        <v>750</v>
      </c>
      <c r="AL201" s="477"/>
      <c r="AM201" s="472"/>
      <c r="AN201" s="472" t="s">
        <v>750</v>
      </c>
      <c r="AO201" s="472" t="s">
        <v>750</v>
      </c>
      <c r="AP201" s="472" t="s">
        <v>750</v>
      </c>
      <c r="AQ201" s="472"/>
      <c r="AR201" s="474"/>
      <c r="AS201" s="472"/>
      <c r="AT201" s="472"/>
      <c r="AU201" s="491" t="s">
        <v>750</v>
      </c>
      <c r="AV201" s="492"/>
      <c r="AW201" s="491" t="s">
        <v>750</v>
      </c>
      <c r="AX201" s="492"/>
    </row>
    <row r="202" spans="1:50" s="464" customFormat="1">
      <c r="A202" s="481" t="s">
        <v>670</v>
      </c>
      <c r="B202" s="453"/>
      <c r="C202" s="463">
        <v>44102</v>
      </c>
      <c r="D202" s="466">
        <v>44109</v>
      </c>
      <c r="E202" s="466">
        <v>44130</v>
      </c>
      <c r="F202" s="466"/>
      <c r="G202" s="453">
        <v>66</v>
      </c>
      <c r="H202" s="454">
        <v>19939</v>
      </c>
      <c r="I202" s="453" t="s">
        <v>749</v>
      </c>
      <c r="J202" s="485" t="s">
        <v>1028</v>
      </c>
      <c r="K202" s="455" t="s">
        <v>445</v>
      </c>
      <c r="L202" s="455" t="s">
        <v>903</v>
      </c>
      <c r="M202" s="455" t="s">
        <v>459</v>
      </c>
      <c r="N202" s="455" t="s">
        <v>844</v>
      </c>
      <c r="O202" s="464" t="s">
        <v>751</v>
      </c>
      <c r="P202" s="464" t="s">
        <v>751</v>
      </c>
      <c r="Q202" s="464" t="s">
        <v>751</v>
      </c>
      <c r="R202" s="464">
        <v>169.95</v>
      </c>
      <c r="S202" s="464">
        <v>119.7</v>
      </c>
      <c r="T202" s="471">
        <v>41.443059806541903</v>
      </c>
      <c r="U202" s="464" t="s">
        <v>942</v>
      </c>
      <c r="V202" s="464" t="s">
        <v>750</v>
      </c>
      <c r="W202" s="465"/>
      <c r="X202" s="466"/>
      <c r="Y202" s="466"/>
      <c r="AA202" s="466"/>
      <c r="AC202" s="466"/>
      <c r="AE202" s="464" t="s">
        <v>750</v>
      </c>
      <c r="AF202" s="466"/>
      <c r="AH202" s="472" t="s">
        <v>750</v>
      </c>
      <c r="AI202" s="472" t="s">
        <v>750</v>
      </c>
      <c r="AJ202" s="472" t="s">
        <v>750</v>
      </c>
      <c r="AK202" s="472" t="s">
        <v>750</v>
      </c>
      <c r="AL202" s="477"/>
      <c r="AM202" s="472"/>
      <c r="AN202" s="472" t="s">
        <v>750</v>
      </c>
      <c r="AO202" s="472" t="s">
        <v>750</v>
      </c>
      <c r="AP202" s="472" t="s">
        <v>750</v>
      </c>
      <c r="AQ202" s="472"/>
      <c r="AR202" s="474"/>
      <c r="AS202" s="472"/>
      <c r="AT202" s="472"/>
      <c r="AU202" s="491" t="s">
        <v>750</v>
      </c>
      <c r="AV202" s="492"/>
      <c r="AW202" s="491" t="s">
        <v>751</v>
      </c>
      <c r="AX202" s="492" t="s">
        <v>823</v>
      </c>
    </row>
    <row r="203" spans="1:50" s="464" customFormat="1">
      <c r="A203" s="453" t="s">
        <v>671</v>
      </c>
      <c r="B203" s="453" t="s">
        <v>34</v>
      </c>
      <c r="C203" s="466">
        <v>44116</v>
      </c>
      <c r="D203" s="466">
        <v>44124</v>
      </c>
      <c r="E203" s="466">
        <v>44145</v>
      </c>
      <c r="F203" s="466"/>
      <c r="G203" s="453">
        <v>49</v>
      </c>
      <c r="H203" s="454">
        <v>25901</v>
      </c>
      <c r="I203" s="453" t="s">
        <v>748</v>
      </c>
      <c r="J203" s="485" t="s">
        <v>42</v>
      </c>
      <c r="K203" s="455" t="s">
        <v>446</v>
      </c>
      <c r="L203" s="455"/>
      <c r="M203" s="455"/>
      <c r="N203" s="455"/>
      <c r="O203" s="464" t="s">
        <v>751</v>
      </c>
      <c r="P203" s="464" t="s">
        <v>751</v>
      </c>
      <c r="Q203" s="464" t="s">
        <v>751</v>
      </c>
      <c r="R203" s="464">
        <v>168.55</v>
      </c>
      <c r="S203" s="464">
        <v>119.1</v>
      </c>
      <c r="T203" s="471">
        <v>41.923182895341299</v>
      </c>
      <c r="U203" s="464" t="s">
        <v>941</v>
      </c>
      <c r="V203" s="464" t="s">
        <v>750</v>
      </c>
      <c r="W203" s="465"/>
      <c r="X203" s="466"/>
      <c r="Y203" s="466"/>
      <c r="AA203" s="466"/>
      <c r="AC203" s="466"/>
      <c r="AE203" s="464" t="s">
        <v>750</v>
      </c>
      <c r="AF203" s="466"/>
      <c r="AH203" s="472" t="s">
        <v>750</v>
      </c>
      <c r="AI203" s="472" t="s">
        <v>750</v>
      </c>
      <c r="AJ203" s="472" t="s">
        <v>750</v>
      </c>
      <c r="AK203" s="472" t="s">
        <v>927</v>
      </c>
      <c r="AL203" s="474">
        <v>44120</v>
      </c>
      <c r="AM203" s="472"/>
      <c r="AN203" s="472" t="s">
        <v>750</v>
      </c>
      <c r="AO203" s="472" t="s">
        <v>750</v>
      </c>
      <c r="AP203" s="472" t="s">
        <v>750</v>
      </c>
      <c r="AQ203" s="472"/>
      <c r="AR203" s="474"/>
      <c r="AS203" s="472"/>
      <c r="AT203" s="472"/>
      <c r="AU203" s="491" t="s">
        <v>750</v>
      </c>
      <c r="AV203" s="492"/>
      <c r="AW203" s="491" t="s">
        <v>750</v>
      </c>
      <c r="AX203" s="492"/>
    </row>
    <row r="204" spans="1:50" s="464" customFormat="1">
      <c r="A204" s="481" t="s">
        <v>672</v>
      </c>
      <c r="B204" s="453"/>
      <c r="C204" s="463">
        <v>44124</v>
      </c>
      <c r="D204" s="466">
        <v>44131</v>
      </c>
      <c r="E204" s="466">
        <v>44152</v>
      </c>
      <c r="F204" s="466"/>
      <c r="G204" s="453">
        <v>57</v>
      </c>
      <c r="H204" s="454">
        <v>23149</v>
      </c>
      <c r="I204" s="453" t="s">
        <v>748</v>
      </c>
      <c r="J204" s="485" t="s">
        <v>42</v>
      </c>
      <c r="K204" s="455"/>
      <c r="L204" s="455"/>
      <c r="M204" s="455"/>
      <c r="N204" s="455"/>
      <c r="O204" s="464" t="s">
        <v>751</v>
      </c>
      <c r="P204" s="464" t="s">
        <v>750</v>
      </c>
      <c r="Q204" s="464" t="s">
        <v>750</v>
      </c>
      <c r="R204" s="464">
        <v>162.80000000000001</v>
      </c>
      <c r="S204" s="464">
        <v>68.900000000000006</v>
      </c>
      <c r="T204" s="471">
        <v>25.996232998689901</v>
      </c>
      <c r="U204" s="464" t="s">
        <v>941</v>
      </c>
      <c r="V204" s="464" t="s">
        <v>750</v>
      </c>
      <c r="W204" s="465"/>
      <c r="X204" s="466"/>
      <c r="Y204" s="466"/>
      <c r="AA204" s="466"/>
      <c r="AC204" s="466"/>
      <c r="AE204" s="464" t="s">
        <v>750</v>
      </c>
      <c r="AF204" s="466"/>
      <c r="AH204" s="472" t="s">
        <v>750</v>
      </c>
      <c r="AI204" s="472" t="s">
        <v>750</v>
      </c>
      <c r="AJ204" s="472" t="s">
        <v>750</v>
      </c>
      <c r="AK204" s="472" t="s">
        <v>750</v>
      </c>
      <c r="AL204" s="477"/>
      <c r="AM204" s="472"/>
      <c r="AN204" s="472" t="s">
        <v>750</v>
      </c>
      <c r="AO204" s="472" t="s">
        <v>750</v>
      </c>
      <c r="AP204" s="472" t="s">
        <v>750</v>
      </c>
      <c r="AQ204" s="472"/>
      <c r="AR204" s="474"/>
      <c r="AS204" s="472"/>
      <c r="AT204" s="472"/>
      <c r="AU204" s="491" t="s">
        <v>750</v>
      </c>
      <c r="AV204" s="492"/>
      <c r="AW204" s="491" t="s">
        <v>751</v>
      </c>
      <c r="AX204" s="492" t="s">
        <v>824</v>
      </c>
    </row>
    <row r="205" spans="1:50" s="464" customFormat="1">
      <c r="A205" s="453" t="s">
        <v>673</v>
      </c>
      <c r="B205" s="453"/>
      <c r="C205" s="466">
        <v>44109</v>
      </c>
      <c r="D205" s="466">
        <v>44116</v>
      </c>
      <c r="E205" s="466">
        <v>44141</v>
      </c>
      <c r="F205" s="466"/>
      <c r="G205" s="453">
        <v>41</v>
      </c>
      <c r="H205" s="454">
        <v>28799</v>
      </c>
      <c r="I205" s="453" t="s">
        <v>749</v>
      </c>
      <c r="J205" s="485" t="s">
        <v>42</v>
      </c>
      <c r="K205" s="455" t="s">
        <v>447</v>
      </c>
      <c r="L205" s="455"/>
      <c r="M205" s="455"/>
      <c r="N205" s="455"/>
      <c r="O205" s="464" t="s">
        <v>751</v>
      </c>
      <c r="P205" s="464" t="s">
        <v>751</v>
      </c>
      <c r="Q205" s="464" t="s">
        <v>751</v>
      </c>
      <c r="R205" s="464">
        <v>184.35</v>
      </c>
      <c r="S205" s="464">
        <v>105.1</v>
      </c>
      <c r="T205" s="471">
        <v>30.925478791366899</v>
      </c>
      <c r="U205" s="464" t="s">
        <v>941</v>
      </c>
      <c r="V205" s="464" t="s">
        <v>750</v>
      </c>
      <c r="W205" s="465"/>
      <c r="X205" s="466"/>
      <c r="Y205" s="466"/>
      <c r="AA205" s="466"/>
      <c r="AC205" s="466"/>
      <c r="AE205" s="464" t="s">
        <v>750</v>
      </c>
      <c r="AF205" s="466"/>
      <c r="AH205" s="472" t="s">
        <v>750</v>
      </c>
      <c r="AI205" s="472" t="s">
        <v>750</v>
      </c>
      <c r="AJ205" s="472" t="s">
        <v>750</v>
      </c>
      <c r="AK205" s="472" t="s">
        <v>750</v>
      </c>
      <c r="AL205" s="477"/>
      <c r="AM205" s="472"/>
      <c r="AN205" s="472" t="s">
        <v>750</v>
      </c>
      <c r="AO205" s="472" t="s">
        <v>750</v>
      </c>
      <c r="AP205" s="472" t="s">
        <v>750</v>
      </c>
      <c r="AQ205" s="472"/>
      <c r="AR205" s="474"/>
      <c r="AS205" s="472"/>
      <c r="AT205" s="472"/>
      <c r="AU205" s="491" t="s">
        <v>750</v>
      </c>
      <c r="AV205" s="492"/>
      <c r="AW205" s="491" t="s">
        <v>750</v>
      </c>
      <c r="AX205" s="492"/>
    </row>
    <row r="206" spans="1:50" s="464" customFormat="1">
      <c r="A206" s="481" t="s">
        <v>674</v>
      </c>
      <c r="B206" s="453"/>
      <c r="C206" s="463">
        <v>44133</v>
      </c>
      <c r="D206" s="466">
        <v>44139</v>
      </c>
      <c r="E206" s="466">
        <v>44158</v>
      </c>
      <c r="F206" s="467">
        <v>44211</v>
      </c>
      <c r="G206" s="453">
        <v>45</v>
      </c>
      <c r="H206" s="454">
        <v>27363</v>
      </c>
      <c r="I206" s="453" t="s">
        <v>748</v>
      </c>
      <c r="J206" s="485" t="s">
        <v>1028</v>
      </c>
      <c r="K206" s="455" t="s">
        <v>447</v>
      </c>
      <c r="L206" s="455" t="s">
        <v>446</v>
      </c>
      <c r="M206" s="455"/>
      <c r="N206" s="455"/>
      <c r="O206" s="464" t="s">
        <v>751</v>
      </c>
      <c r="P206" s="464" t="s">
        <v>751</v>
      </c>
      <c r="Q206" s="464" t="s">
        <v>750</v>
      </c>
      <c r="R206" s="464">
        <v>167.9</v>
      </c>
      <c r="S206" s="464">
        <v>94.05</v>
      </c>
      <c r="T206" s="471">
        <v>33.362409415116602</v>
      </c>
      <c r="U206" s="464" t="s">
        <v>941</v>
      </c>
      <c r="V206" s="464" t="s">
        <v>750</v>
      </c>
      <c r="W206" s="465"/>
      <c r="X206" s="466"/>
      <c r="Y206" s="466"/>
      <c r="Z206" s="464" t="s">
        <v>926</v>
      </c>
      <c r="AA206" s="466">
        <v>44109</v>
      </c>
      <c r="AB206" s="464" t="s">
        <v>932</v>
      </c>
      <c r="AC206" s="466"/>
      <c r="AE206" s="464" t="s">
        <v>750</v>
      </c>
      <c r="AF206" s="466"/>
      <c r="AH206" s="472" t="s">
        <v>750</v>
      </c>
      <c r="AI206" s="472" t="s">
        <v>750</v>
      </c>
      <c r="AJ206" s="472" t="s">
        <v>750</v>
      </c>
      <c r="AK206" s="472" t="s">
        <v>750</v>
      </c>
      <c r="AL206" s="477"/>
      <c r="AM206" s="472"/>
      <c r="AN206" s="472" t="s">
        <v>750</v>
      </c>
      <c r="AO206" s="472" t="s">
        <v>750</v>
      </c>
      <c r="AP206" s="472" t="s">
        <v>750</v>
      </c>
      <c r="AQ206" s="472"/>
      <c r="AR206" s="474"/>
      <c r="AS206" s="472"/>
      <c r="AT206" s="472"/>
      <c r="AU206" s="491" t="s">
        <v>750</v>
      </c>
      <c r="AV206" s="492"/>
      <c r="AW206" s="491" t="s">
        <v>750</v>
      </c>
      <c r="AX206" s="492"/>
    </row>
    <row r="207" spans="1:50" s="464" customFormat="1">
      <c r="A207" s="481" t="s">
        <v>675</v>
      </c>
      <c r="B207" s="453"/>
      <c r="C207" s="463">
        <v>44137</v>
      </c>
      <c r="D207" s="466">
        <v>44144</v>
      </c>
      <c r="E207" s="466">
        <v>44165</v>
      </c>
      <c r="F207" s="466"/>
      <c r="G207" s="453">
        <v>43</v>
      </c>
      <c r="H207" s="454">
        <v>28249</v>
      </c>
      <c r="I207" s="453" t="s">
        <v>748</v>
      </c>
      <c r="J207" s="485" t="s">
        <v>42</v>
      </c>
      <c r="K207" s="455" t="s">
        <v>861</v>
      </c>
      <c r="L207" s="455" t="s">
        <v>904</v>
      </c>
      <c r="M207" s="455"/>
      <c r="N207" s="455"/>
      <c r="O207" s="464" t="s">
        <v>751</v>
      </c>
      <c r="P207" s="464" t="s">
        <v>751</v>
      </c>
      <c r="Q207" s="464" t="s">
        <v>751</v>
      </c>
      <c r="R207" s="464">
        <v>169.3</v>
      </c>
      <c r="S207" s="464">
        <v>59.65</v>
      </c>
      <c r="T207" s="471">
        <v>20.811171674198501</v>
      </c>
      <c r="U207" s="464" t="s">
        <v>941</v>
      </c>
      <c r="V207" s="464" t="s">
        <v>750</v>
      </c>
      <c r="W207" s="465"/>
      <c r="X207" s="466"/>
      <c r="Y207" s="466"/>
      <c r="Z207" s="464" t="s">
        <v>926</v>
      </c>
      <c r="AA207" s="466">
        <v>44120</v>
      </c>
      <c r="AB207" s="464" t="s">
        <v>932</v>
      </c>
      <c r="AC207" s="466"/>
      <c r="AE207" s="464" t="s">
        <v>750</v>
      </c>
      <c r="AF207" s="466"/>
      <c r="AH207" s="472" t="s">
        <v>750</v>
      </c>
      <c r="AI207" s="472" t="s">
        <v>750</v>
      </c>
      <c r="AJ207" s="472" t="s">
        <v>750</v>
      </c>
      <c r="AK207" s="472" t="s">
        <v>926</v>
      </c>
      <c r="AL207" s="477">
        <v>44140</v>
      </c>
      <c r="AM207" s="472" t="s">
        <v>932</v>
      </c>
      <c r="AN207" s="472" t="s">
        <v>750</v>
      </c>
      <c r="AO207" s="472" t="s">
        <v>750</v>
      </c>
      <c r="AP207" s="472" t="s">
        <v>750</v>
      </c>
      <c r="AQ207" s="476" t="s">
        <v>926</v>
      </c>
      <c r="AR207" s="474">
        <v>44153</v>
      </c>
      <c r="AS207" s="472" t="s">
        <v>932</v>
      </c>
      <c r="AT207" s="472"/>
      <c r="AU207" s="491" t="s">
        <v>750</v>
      </c>
      <c r="AV207" s="492"/>
      <c r="AW207" s="491" t="s">
        <v>750</v>
      </c>
      <c r="AX207" s="492"/>
    </row>
    <row r="208" spans="1:50" s="464" customFormat="1" ht="30.6">
      <c r="A208" s="481" t="s">
        <v>676</v>
      </c>
      <c r="B208" s="453"/>
      <c r="C208" s="466">
        <v>44140</v>
      </c>
      <c r="D208" s="466">
        <v>44147</v>
      </c>
      <c r="E208" s="466">
        <v>44166</v>
      </c>
      <c r="F208" s="466"/>
      <c r="G208" s="453">
        <v>51</v>
      </c>
      <c r="H208" s="454">
        <v>25262</v>
      </c>
      <c r="I208" s="453" t="s">
        <v>748</v>
      </c>
      <c r="J208" s="485" t="s">
        <v>42</v>
      </c>
      <c r="K208" s="455"/>
      <c r="L208" s="455"/>
      <c r="M208" s="455"/>
      <c r="N208" s="455"/>
      <c r="O208" s="464" t="s">
        <v>751</v>
      </c>
      <c r="P208" s="464" t="s">
        <v>751</v>
      </c>
      <c r="Q208" s="464" t="s">
        <v>751</v>
      </c>
      <c r="R208" s="464">
        <v>158.5</v>
      </c>
      <c r="S208" s="464">
        <v>58.1</v>
      </c>
      <c r="T208" s="471">
        <v>23.126909412970502</v>
      </c>
      <c r="U208" s="464" t="s">
        <v>941</v>
      </c>
      <c r="V208" s="464" t="s">
        <v>751</v>
      </c>
      <c r="W208" s="465" t="s">
        <v>977</v>
      </c>
      <c r="X208" s="466">
        <v>43815</v>
      </c>
      <c r="Y208" s="466">
        <v>43818</v>
      </c>
      <c r="AA208" s="466"/>
      <c r="AC208" s="466"/>
      <c r="AE208" s="464" t="s">
        <v>750</v>
      </c>
      <c r="AF208" s="466"/>
      <c r="AH208" s="472" t="s">
        <v>750</v>
      </c>
      <c r="AI208" s="472" t="s">
        <v>750</v>
      </c>
      <c r="AJ208" s="472" t="s">
        <v>750</v>
      </c>
      <c r="AK208" s="472" t="s">
        <v>750</v>
      </c>
      <c r="AL208" s="477"/>
      <c r="AM208" s="472"/>
      <c r="AN208" s="472" t="s">
        <v>750</v>
      </c>
      <c r="AO208" s="472" t="s">
        <v>750</v>
      </c>
      <c r="AP208" s="472" t="s">
        <v>750</v>
      </c>
      <c r="AQ208" s="472"/>
      <c r="AR208" s="474"/>
      <c r="AS208" s="472"/>
      <c r="AT208" s="472"/>
      <c r="AU208" s="491" t="s">
        <v>750</v>
      </c>
      <c r="AV208" s="492"/>
      <c r="AW208" s="491" t="s">
        <v>750</v>
      </c>
      <c r="AX208" s="492"/>
    </row>
    <row r="209" spans="1:50" s="464" customFormat="1">
      <c r="A209" s="481" t="s">
        <v>677</v>
      </c>
      <c r="B209" s="453"/>
      <c r="C209" s="466">
        <v>44140</v>
      </c>
      <c r="D209" s="466">
        <v>44147</v>
      </c>
      <c r="E209" s="466">
        <v>44168</v>
      </c>
      <c r="F209" s="466"/>
      <c r="G209" s="453">
        <v>43</v>
      </c>
      <c r="H209" s="454">
        <v>28277</v>
      </c>
      <c r="I209" s="453" t="s">
        <v>749</v>
      </c>
      <c r="J209" s="485" t="s">
        <v>42</v>
      </c>
      <c r="K209" s="455" t="s">
        <v>874</v>
      </c>
      <c r="L209" s="455"/>
      <c r="M209" s="455"/>
      <c r="N209" s="455"/>
      <c r="O209" s="464" t="s">
        <v>751</v>
      </c>
      <c r="P209" s="464" t="s">
        <v>751</v>
      </c>
      <c r="Q209" s="464" t="s">
        <v>751</v>
      </c>
      <c r="R209" s="464">
        <v>172.5</v>
      </c>
      <c r="S209" s="464">
        <v>71.599999999999994</v>
      </c>
      <c r="T209" s="471">
        <v>24.062171812644401</v>
      </c>
      <c r="U209" s="464" t="s">
        <v>941</v>
      </c>
      <c r="V209" s="464" t="s">
        <v>750</v>
      </c>
      <c r="W209" s="465"/>
      <c r="X209" s="466"/>
      <c r="Y209" s="466"/>
      <c r="Z209" s="464" t="s">
        <v>926</v>
      </c>
      <c r="AA209" s="466">
        <v>43985</v>
      </c>
      <c r="AB209" s="464" t="s">
        <v>932</v>
      </c>
      <c r="AC209" s="466"/>
      <c r="AE209" s="464" t="s">
        <v>750</v>
      </c>
      <c r="AF209" s="466"/>
      <c r="AH209" s="472" t="s">
        <v>750</v>
      </c>
      <c r="AI209" s="472" t="s">
        <v>750</v>
      </c>
      <c r="AJ209" s="472" t="s">
        <v>750</v>
      </c>
      <c r="AK209" s="472" t="s">
        <v>750</v>
      </c>
      <c r="AL209" s="477"/>
      <c r="AM209" s="472"/>
      <c r="AN209" s="472" t="s">
        <v>750</v>
      </c>
      <c r="AO209" s="472" t="s">
        <v>750</v>
      </c>
      <c r="AP209" s="472" t="s">
        <v>750</v>
      </c>
      <c r="AQ209" s="472"/>
      <c r="AR209" s="474"/>
      <c r="AS209" s="472"/>
      <c r="AT209" s="472"/>
      <c r="AU209" s="491" t="s">
        <v>750</v>
      </c>
      <c r="AV209" s="492"/>
      <c r="AW209" s="491" t="s">
        <v>751</v>
      </c>
      <c r="AX209" s="492" t="s">
        <v>825</v>
      </c>
    </row>
    <row r="210" spans="1:50" s="464" customFormat="1">
      <c r="A210" s="481" t="s">
        <v>678</v>
      </c>
      <c r="B210" s="453"/>
      <c r="C210" s="466">
        <v>44131</v>
      </c>
      <c r="D210" s="466">
        <v>44137</v>
      </c>
      <c r="E210" s="466">
        <v>44169</v>
      </c>
      <c r="F210" s="466"/>
      <c r="G210" s="453">
        <v>58</v>
      </c>
      <c r="H210" s="454">
        <v>22687</v>
      </c>
      <c r="I210" s="453" t="s">
        <v>748</v>
      </c>
      <c r="J210" s="485"/>
      <c r="K210" s="455" t="s">
        <v>447</v>
      </c>
      <c r="L210" s="455" t="s">
        <v>448</v>
      </c>
      <c r="M210" s="455"/>
      <c r="N210" s="455"/>
      <c r="O210" s="464" t="s">
        <v>751</v>
      </c>
      <c r="P210" s="464" t="s">
        <v>751</v>
      </c>
      <c r="Q210" s="464" t="s">
        <v>921</v>
      </c>
      <c r="R210" s="464">
        <v>158.6</v>
      </c>
      <c r="S210" s="464">
        <v>103.15</v>
      </c>
      <c r="T210" s="471">
        <v>41.007459660427202</v>
      </c>
      <c r="U210" s="464" t="s">
        <v>941</v>
      </c>
      <c r="V210" s="464" t="s">
        <v>750</v>
      </c>
      <c r="W210" s="465"/>
      <c r="X210" s="466"/>
      <c r="Y210" s="466"/>
      <c r="Z210" s="464" t="s">
        <v>926</v>
      </c>
      <c r="AA210" s="466">
        <v>44116</v>
      </c>
      <c r="AB210" s="464" t="s">
        <v>932</v>
      </c>
      <c r="AC210" s="466"/>
      <c r="AE210" s="464" t="s">
        <v>750</v>
      </c>
      <c r="AF210" s="466"/>
      <c r="AH210" s="472" t="s">
        <v>750</v>
      </c>
      <c r="AI210" s="472" t="s">
        <v>750</v>
      </c>
      <c r="AJ210" s="472" t="s">
        <v>750</v>
      </c>
      <c r="AK210" s="472" t="s">
        <v>750</v>
      </c>
      <c r="AL210" s="477"/>
      <c r="AM210" s="472"/>
      <c r="AN210" s="472" t="s">
        <v>750</v>
      </c>
      <c r="AO210" s="472" t="s">
        <v>750</v>
      </c>
      <c r="AP210" s="472" t="s">
        <v>750</v>
      </c>
      <c r="AQ210" s="476" t="s">
        <v>926</v>
      </c>
      <c r="AR210" s="474">
        <v>44137</v>
      </c>
      <c r="AS210" s="472" t="s">
        <v>932</v>
      </c>
      <c r="AT210" s="472"/>
      <c r="AU210" s="491" t="s">
        <v>750</v>
      </c>
      <c r="AV210" s="492"/>
      <c r="AW210" s="491" t="s">
        <v>750</v>
      </c>
      <c r="AX210" s="492"/>
    </row>
    <row r="211" spans="1:50" s="464" customFormat="1">
      <c r="A211" s="453" t="s">
        <v>679</v>
      </c>
      <c r="B211" s="453"/>
      <c r="C211" s="466">
        <v>44112</v>
      </c>
      <c r="D211" s="466">
        <v>44118</v>
      </c>
      <c r="E211" s="466">
        <v>44140</v>
      </c>
      <c r="F211" s="466"/>
      <c r="G211" s="453">
        <v>56</v>
      </c>
      <c r="H211" s="454">
        <v>23295</v>
      </c>
      <c r="I211" s="453" t="s">
        <v>748</v>
      </c>
      <c r="J211" s="485" t="s">
        <v>42</v>
      </c>
      <c r="K211" s="455" t="s">
        <v>462</v>
      </c>
      <c r="L211" s="455"/>
      <c r="M211" s="455"/>
      <c r="N211" s="455"/>
      <c r="O211" s="464" t="s">
        <v>751</v>
      </c>
      <c r="P211" s="464" t="s">
        <v>751</v>
      </c>
      <c r="Q211" s="464" t="s">
        <v>751</v>
      </c>
      <c r="R211" s="464">
        <v>164.55</v>
      </c>
      <c r="S211" s="464">
        <v>58.4</v>
      </c>
      <c r="T211" s="471">
        <v>21.568357520639701</v>
      </c>
      <c r="U211" s="464" t="s">
        <v>941</v>
      </c>
      <c r="V211" s="464" t="s">
        <v>750</v>
      </c>
      <c r="W211" s="465"/>
      <c r="X211" s="466"/>
      <c r="Y211" s="466"/>
      <c r="AA211" s="466"/>
      <c r="AC211" s="466"/>
      <c r="AE211" s="464" t="s">
        <v>750</v>
      </c>
      <c r="AF211" s="466"/>
      <c r="AH211" s="472" t="s">
        <v>750</v>
      </c>
      <c r="AI211" s="472" t="s">
        <v>750</v>
      </c>
      <c r="AJ211" s="472" t="s">
        <v>750</v>
      </c>
      <c r="AK211" s="472" t="s">
        <v>750</v>
      </c>
      <c r="AL211" s="477"/>
      <c r="AM211" s="472"/>
      <c r="AN211" s="472" t="s">
        <v>750</v>
      </c>
      <c r="AO211" s="472" t="s">
        <v>750</v>
      </c>
      <c r="AP211" s="472" t="s">
        <v>750</v>
      </c>
      <c r="AQ211" s="472"/>
      <c r="AR211" s="474"/>
      <c r="AS211" s="472"/>
      <c r="AT211" s="472"/>
      <c r="AU211" s="491" t="s">
        <v>750</v>
      </c>
      <c r="AV211" s="492"/>
      <c r="AW211" s="491" t="s">
        <v>750</v>
      </c>
      <c r="AX211" s="492"/>
    </row>
    <row r="212" spans="1:50" s="464" customFormat="1">
      <c r="A212" s="481" t="s">
        <v>680</v>
      </c>
      <c r="B212" s="453"/>
      <c r="C212" s="466">
        <v>44112</v>
      </c>
      <c r="D212" s="466">
        <v>44118</v>
      </c>
      <c r="E212" s="466">
        <v>44140</v>
      </c>
      <c r="F212" s="466"/>
      <c r="G212" s="453">
        <v>53</v>
      </c>
      <c r="H212" s="454">
        <v>24717</v>
      </c>
      <c r="I212" s="453" t="s">
        <v>749</v>
      </c>
      <c r="J212" s="485" t="s">
        <v>42</v>
      </c>
      <c r="K212" s="455"/>
      <c r="L212" s="455"/>
      <c r="M212" s="455"/>
      <c r="N212" s="455"/>
      <c r="O212" s="464" t="s">
        <v>751</v>
      </c>
      <c r="P212" s="464" t="s">
        <v>751</v>
      </c>
      <c r="Q212" s="464" t="s">
        <v>751</v>
      </c>
      <c r="R212" s="464">
        <v>185.35</v>
      </c>
      <c r="S212" s="464">
        <v>97</v>
      </c>
      <c r="T212" s="471">
        <v>28.2349194784486</v>
      </c>
      <c r="U212" s="464" t="s">
        <v>941</v>
      </c>
      <c r="V212" s="464" t="s">
        <v>750</v>
      </c>
      <c r="W212" s="465"/>
      <c r="X212" s="466"/>
      <c r="Y212" s="466"/>
      <c r="Z212" s="464" t="s">
        <v>926</v>
      </c>
      <c r="AA212" s="466">
        <v>44075</v>
      </c>
      <c r="AB212" s="464" t="s">
        <v>932</v>
      </c>
      <c r="AC212" s="466"/>
      <c r="AE212" s="464" t="s">
        <v>750</v>
      </c>
      <c r="AF212" s="466"/>
      <c r="AH212" s="472" t="s">
        <v>750</v>
      </c>
      <c r="AI212" s="472" t="s">
        <v>750</v>
      </c>
      <c r="AJ212" s="472" t="s">
        <v>750</v>
      </c>
      <c r="AK212" s="472" t="s">
        <v>750</v>
      </c>
      <c r="AL212" s="477"/>
      <c r="AM212" s="472"/>
      <c r="AN212" s="472" t="s">
        <v>750</v>
      </c>
      <c r="AO212" s="472" t="s">
        <v>750</v>
      </c>
      <c r="AP212" s="472" t="s">
        <v>750</v>
      </c>
      <c r="AQ212" s="476" t="s">
        <v>926</v>
      </c>
      <c r="AR212" s="474">
        <v>44133</v>
      </c>
      <c r="AS212" s="472" t="s">
        <v>932</v>
      </c>
      <c r="AT212" s="472"/>
      <c r="AU212" s="491" t="s">
        <v>750</v>
      </c>
      <c r="AV212" s="492"/>
      <c r="AW212" s="491" t="s">
        <v>751</v>
      </c>
      <c r="AX212" s="492" t="s">
        <v>826</v>
      </c>
    </row>
    <row r="213" spans="1:50" s="464" customFormat="1">
      <c r="A213" s="481" t="s">
        <v>681</v>
      </c>
      <c r="B213" s="453" t="s">
        <v>35</v>
      </c>
      <c r="C213" s="466">
        <v>44130</v>
      </c>
      <c r="D213" s="466">
        <v>44139</v>
      </c>
      <c r="E213" s="466">
        <v>44159</v>
      </c>
      <c r="F213" s="466"/>
      <c r="G213" s="453">
        <v>19</v>
      </c>
      <c r="H213" s="454">
        <v>37116</v>
      </c>
      <c r="I213" s="453" t="s">
        <v>749</v>
      </c>
      <c r="J213" s="485" t="s">
        <v>42</v>
      </c>
      <c r="K213" s="455"/>
      <c r="L213" s="455"/>
      <c r="M213" s="455"/>
      <c r="N213" s="455"/>
      <c r="O213" s="464" t="s">
        <v>751</v>
      </c>
      <c r="P213" s="464" t="s">
        <v>751</v>
      </c>
      <c r="Q213" s="464" t="s">
        <v>921</v>
      </c>
      <c r="R213" s="464">
        <v>179.6</v>
      </c>
      <c r="S213" s="464">
        <v>53.1</v>
      </c>
      <c r="T213" s="471">
        <v>16.461971914821799</v>
      </c>
      <c r="U213" s="464" t="s">
        <v>941</v>
      </c>
      <c r="V213" s="464" t="s">
        <v>750</v>
      </c>
      <c r="W213" s="465"/>
      <c r="X213" s="466"/>
      <c r="Y213" s="466"/>
      <c r="Z213" s="464" t="s">
        <v>926</v>
      </c>
      <c r="AA213" s="466">
        <v>44099</v>
      </c>
      <c r="AB213" s="464" t="s">
        <v>932</v>
      </c>
      <c r="AC213" s="466"/>
      <c r="AE213" s="464" t="s">
        <v>750</v>
      </c>
      <c r="AF213" s="466"/>
      <c r="AH213" s="472" t="s">
        <v>750</v>
      </c>
      <c r="AI213" s="472" t="s">
        <v>750</v>
      </c>
      <c r="AJ213" s="472" t="s">
        <v>750</v>
      </c>
      <c r="AK213" s="472" t="s">
        <v>750</v>
      </c>
      <c r="AL213" s="477"/>
      <c r="AM213" s="472"/>
      <c r="AN213" s="472" t="s">
        <v>750</v>
      </c>
      <c r="AO213" s="472" t="s">
        <v>750</v>
      </c>
      <c r="AP213" s="472" t="s">
        <v>750</v>
      </c>
      <c r="AQ213" s="472"/>
      <c r="AR213" s="474"/>
      <c r="AS213" s="472"/>
      <c r="AT213" s="472"/>
      <c r="AU213" s="491" t="s">
        <v>751</v>
      </c>
      <c r="AV213" s="492" t="s">
        <v>767</v>
      </c>
      <c r="AW213" s="491"/>
      <c r="AX213" s="492"/>
    </row>
    <row r="214" spans="1:50" s="464" customFormat="1">
      <c r="A214" s="481" t="s">
        <v>682</v>
      </c>
      <c r="B214" s="453"/>
      <c r="C214" s="466">
        <v>44174</v>
      </c>
      <c r="D214" s="466">
        <v>44181</v>
      </c>
      <c r="E214" s="475" t="s">
        <v>444</v>
      </c>
      <c r="F214" s="466"/>
      <c r="G214" s="453">
        <v>21</v>
      </c>
      <c r="H214" s="454">
        <v>36357</v>
      </c>
      <c r="I214" s="453" t="s">
        <v>748</v>
      </c>
      <c r="J214" s="485" t="s">
        <v>42</v>
      </c>
      <c r="K214" s="455" t="s">
        <v>875</v>
      </c>
      <c r="L214" s="455"/>
      <c r="M214" s="455"/>
      <c r="N214" s="455"/>
      <c r="O214" s="464" t="s">
        <v>751</v>
      </c>
      <c r="P214" s="464" t="s">
        <v>751</v>
      </c>
      <c r="Q214" s="464" t="s">
        <v>921</v>
      </c>
      <c r="R214" s="464">
        <v>171</v>
      </c>
      <c r="S214" s="464">
        <v>72.849999999999994</v>
      </c>
      <c r="T214" s="471">
        <v>24.913648644027202</v>
      </c>
      <c r="U214" s="464" t="s">
        <v>941</v>
      </c>
      <c r="V214" s="464" t="s">
        <v>750</v>
      </c>
      <c r="W214" s="465"/>
      <c r="X214" s="466"/>
      <c r="Y214" s="466"/>
      <c r="Z214" s="464" t="s">
        <v>926</v>
      </c>
      <c r="AA214" s="466">
        <v>44168</v>
      </c>
      <c r="AB214" s="464" t="s">
        <v>932</v>
      </c>
      <c r="AC214" s="466"/>
      <c r="AE214" s="464" t="s">
        <v>750</v>
      </c>
      <c r="AF214" s="466"/>
      <c r="AH214" s="472" t="s">
        <v>750</v>
      </c>
      <c r="AI214" s="472" t="s">
        <v>750</v>
      </c>
      <c r="AJ214" s="472" t="s">
        <v>750</v>
      </c>
      <c r="AK214" s="472" t="s">
        <v>750</v>
      </c>
      <c r="AL214" s="477"/>
      <c r="AM214" s="472"/>
      <c r="AN214" s="472"/>
      <c r="AO214" s="472"/>
      <c r="AP214" s="472"/>
      <c r="AQ214" s="472"/>
      <c r="AR214" s="474"/>
      <c r="AS214" s="472"/>
      <c r="AT214" s="472"/>
      <c r="AU214" s="491" t="s">
        <v>750</v>
      </c>
      <c r="AV214" s="492"/>
      <c r="AW214" s="491" t="s">
        <v>750</v>
      </c>
      <c r="AX214" s="492"/>
    </row>
    <row r="215" spans="1:50" s="464" customFormat="1">
      <c r="A215" s="481" t="s">
        <v>683</v>
      </c>
      <c r="B215" s="453" t="s">
        <v>36</v>
      </c>
      <c r="C215" s="466">
        <v>44111</v>
      </c>
      <c r="D215" s="466">
        <v>44118</v>
      </c>
      <c r="E215" s="466">
        <v>44139</v>
      </c>
      <c r="F215" s="467">
        <v>44209</v>
      </c>
      <c r="G215" s="453">
        <v>45</v>
      </c>
      <c r="H215" s="454">
        <v>27631</v>
      </c>
      <c r="I215" s="453" t="s">
        <v>748</v>
      </c>
      <c r="J215" s="485" t="s">
        <v>1028</v>
      </c>
      <c r="K215" s="455" t="s">
        <v>861</v>
      </c>
      <c r="L215" s="455" t="s">
        <v>846</v>
      </c>
      <c r="M215" s="455"/>
      <c r="N215" s="455"/>
      <c r="O215" s="464" t="s">
        <v>751</v>
      </c>
      <c r="P215" s="464" t="s">
        <v>751</v>
      </c>
      <c r="Q215" s="464" t="s">
        <v>751</v>
      </c>
      <c r="R215" s="464">
        <v>168</v>
      </c>
      <c r="S215" s="464">
        <v>74.3</v>
      </c>
      <c r="T215" s="471">
        <v>26.325113378684801</v>
      </c>
      <c r="U215" s="464" t="s">
        <v>941</v>
      </c>
      <c r="V215" s="464" t="s">
        <v>750</v>
      </c>
      <c r="W215" s="465"/>
      <c r="X215" s="466"/>
      <c r="Y215" s="466"/>
      <c r="AA215" s="466"/>
      <c r="AC215" s="466"/>
      <c r="AE215" s="464" t="s">
        <v>750</v>
      </c>
      <c r="AF215" s="466"/>
      <c r="AH215" s="472" t="s">
        <v>750</v>
      </c>
      <c r="AI215" s="472" t="s">
        <v>750</v>
      </c>
      <c r="AJ215" s="472" t="s">
        <v>750</v>
      </c>
      <c r="AK215" s="472" t="s">
        <v>750</v>
      </c>
      <c r="AL215" s="477"/>
      <c r="AM215" s="472"/>
      <c r="AN215" s="472" t="s">
        <v>750</v>
      </c>
      <c r="AO215" s="472" t="s">
        <v>750</v>
      </c>
      <c r="AP215" s="472" t="s">
        <v>750</v>
      </c>
      <c r="AQ215" s="472"/>
      <c r="AR215" s="474"/>
      <c r="AS215" s="472"/>
      <c r="AT215" s="472"/>
      <c r="AU215" s="491" t="s">
        <v>750</v>
      </c>
      <c r="AV215" s="492"/>
      <c r="AW215" s="491" t="s">
        <v>750</v>
      </c>
      <c r="AX215" s="492"/>
    </row>
    <row r="216" spans="1:50" s="464" customFormat="1">
      <c r="A216" s="481" t="s">
        <v>684</v>
      </c>
      <c r="B216" s="453" t="s">
        <v>37</v>
      </c>
      <c r="C216" s="466">
        <v>44148</v>
      </c>
      <c r="D216" s="466">
        <v>44155</v>
      </c>
      <c r="E216" s="466">
        <v>44176</v>
      </c>
      <c r="F216" s="466"/>
      <c r="G216" s="453">
        <v>45</v>
      </c>
      <c r="H216" s="454">
        <v>27603</v>
      </c>
      <c r="I216" s="453" t="s">
        <v>748</v>
      </c>
      <c r="J216" s="485" t="s">
        <v>42</v>
      </c>
      <c r="K216" s="455"/>
      <c r="L216" s="455"/>
      <c r="M216" s="455"/>
      <c r="N216" s="455"/>
      <c r="O216" s="464" t="s">
        <v>751</v>
      </c>
      <c r="P216" s="464" t="s">
        <v>750</v>
      </c>
      <c r="Q216" s="464" t="s">
        <v>750</v>
      </c>
      <c r="R216" s="464">
        <v>175.95</v>
      </c>
      <c r="S216" s="464">
        <v>68.5</v>
      </c>
      <c r="T216" s="471">
        <v>22.126464697265899</v>
      </c>
      <c r="U216" s="464" t="s">
        <v>941</v>
      </c>
      <c r="V216" s="464" t="s">
        <v>750</v>
      </c>
      <c r="W216" s="465"/>
      <c r="X216" s="466"/>
      <c r="Y216" s="466"/>
      <c r="AA216" s="466"/>
      <c r="AC216" s="466"/>
      <c r="AE216" s="464" t="s">
        <v>750</v>
      </c>
      <c r="AF216" s="466"/>
      <c r="AH216" s="472" t="s">
        <v>750</v>
      </c>
      <c r="AI216" s="472" t="s">
        <v>750</v>
      </c>
      <c r="AJ216" s="472" t="s">
        <v>750</v>
      </c>
      <c r="AK216" s="472" t="s">
        <v>750</v>
      </c>
      <c r="AL216" s="477"/>
      <c r="AM216" s="472"/>
      <c r="AN216" s="472" t="s">
        <v>750</v>
      </c>
      <c r="AO216" s="472" t="s">
        <v>750</v>
      </c>
      <c r="AP216" s="472" t="s">
        <v>750</v>
      </c>
      <c r="AQ216" s="472"/>
      <c r="AR216" s="474"/>
      <c r="AS216" s="472"/>
      <c r="AT216" s="472"/>
      <c r="AU216" s="491" t="s">
        <v>750</v>
      </c>
      <c r="AV216" s="492"/>
      <c r="AW216" s="491" t="s">
        <v>750</v>
      </c>
      <c r="AX216" s="492"/>
    </row>
    <row r="217" spans="1:50" s="464" customFormat="1">
      <c r="A217" s="481" t="s">
        <v>685</v>
      </c>
      <c r="B217" s="453" t="s">
        <v>38</v>
      </c>
      <c r="C217" s="466">
        <v>44099</v>
      </c>
      <c r="D217" s="466">
        <v>44106</v>
      </c>
      <c r="E217" s="466">
        <v>44127</v>
      </c>
      <c r="F217" s="466"/>
      <c r="G217" s="453">
        <v>54</v>
      </c>
      <c r="H217" s="454">
        <v>24062</v>
      </c>
      <c r="I217" s="453" t="s">
        <v>748</v>
      </c>
      <c r="J217" s="485" t="s">
        <v>42</v>
      </c>
      <c r="K217" s="455"/>
      <c r="L217" s="455"/>
      <c r="M217" s="455"/>
      <c r="N217" s="455"/>
      <c r="O217" s="464" t="s">
        <v>751</v>
      </c>
      <c r="P217" s="464" t="s">
        <v>921</v>
      </c>
      <c r="Q217" s="464" t="s">
        <v>921</v>
      </c>
      <c r="R217" s="464">
        <v>159.5</v>
      </c>
      <c r="S217" s="464">
        <v>89.05</v>
      </c>
      <c r="T217" s="471">
        <v>35.003586835821103</v>
      </c>
      <c r="U217" s="464" t="s">
        <v>941</v>
      </c>
      <c r="V217" s="464" t="s">
        <v>750</v>
      </c>
      <c r="W217" s="465"/>
      <c r="X217" s="466"/>
      <c r="Y217" s="466"/>
      <c r="Z217" s="464" t="s">
        <v>926</v>
      </c>
      <c r="AA217" s="466">
        <v>43999</v>
      </c>
      <c r="AB217" s="464" t="s">
        <v>932</v>
      </c>
      <c r="AC217" s="466"/>
      <c r="AE217" s="464" t="s">
        <v>750</v>
      </c>
      <c r="AF217" s="466"/>
      <c r="AH217" s="472" t="s">
        <v>750</v>
      </c>
      <c r="AI217" s="472" t="s">
        <v>750</v>
      </c>
      <c r="AJ217" s="472" t="s">
        <v>750</v>
      </c>
      <c r="AK217" s="472" t="s">
        <v>750</v>
      </c>
      <c r="AL217" s="477"/>
      <c r="AM217" s="472"/>
      <c r="AN217" s="472" t="s">
        <v>750</v>
      </c>
      <c r="AO217" s="472" t="s">
        <v>750</v>
      </c>
      <c r="AP217" s="472" t="s">
        <v>750</v>
      </c>
      <c r="AQ217" s="472"/>
      <c r="AR217" s="474"/>
      <c r="AS217" s="472"/>
      <c r="AT217" s="472"/>
      <c r="AU217" s="491" t="s">
        <v>750</v>
      </c>
      <c r="AV217" s="492"/>
      <c r="AW217" s="491" t="s">
        <v>750</v>
      </c>
      <c r="AX217" s="492"/>
    </row>
    <row r="218" spans="1:50" s="464" customFormat="1" ht="122.4">
      <c r="A218" s="481" t="s">
        <v>686</v>
      </c>
      <c r="B218" s="453"/>
      <c r="C218" s="466">
        <v>44134</v>
      </c>
      <c r="D218" s="466">
        <v>44140</v>
      </c>
      <c r="E218" s="466">
        <v>44165</v>
      </c>
      <c r="F218" s="466"/>
      <c r="G218" s="453">
        <v>36</v>
      </c>
      <c r="H218" s="454">
        <v>30657</v>
      </c>
      <c r="I218" s="453" t="s">
        <v>749</v>
      </c>
      <c r="J218" s="485" t="s">
        <v>42</v>
      </c>
      <c r="K218" s="455"/>
      <c r="L218" s="455"/>
      <c r="M218" s="455"/>
      <c r="N218" s="455"/>
      <c r="O218" s="464" t="s">
        <v>751</v>
      </c>
      <c r="P218" s="464" t="s">
        <v>750</v>
      </c>
      <c r="Q218" s="464" t="s">
        <v>750</v>
      </c>
      <c r="R218" s="464">
        <v>179.5</v>
      </c>
      <c r="S218" s="464">
        <v>117.4</v>
      </c>
      <c r="T218" s="471">
        <v>36.436712936740001</v>
      </c>
      <c r="U218" s="464" t="s">
        <v>941</v>
      </c>
      <c r="V218" s="464" t="s">
        <v>751</v>
      </c>
      <c r="W218" s="465" t="s">
        <v>978</v>
      </c>
      <c r="X218" s="466">
        <v>44019</v>
      </c>
      <c r="Y218" s="466">
        <v>44022</v>
      </c>
      <c r="Z218" s="464" t="s">
        <v>927</v>
      </c>
      <c r="AA218" s="466"/>
      <c r="AC218" s="466">
        <v>44064</v>
      </c>
      <c r="AD218" s="464" t="s">
        <v>931</v>
      </c>
      <c r="AE218" s="464" t="s">
        <v>751</v>
      </c>
      <c r="AF218" s="466">
        <v>43788</v>
      </c>
      <c r="AG218" s="464" t="s">
        <v>932</v>
      </c>
      <c r="AH218" s="472" t="s">
        <v>750</v>
      </c>
      <c r="AI218" s="472" t="s">
        <v>750</v>
      </c>
      <c r="AJ218" s="472" t="s">
        <v>750</v>
      </c>
      <c r="AK218" s="472" t="s">
        <v>750</v>
      </c>
      <c r="AL218" s="477"/>
      <c r="AM218" s="472"/>
      <c r="AN218" s="472" t="s">
        <v>750</v>
      </c>
      <c r="AO218" s="472" t="s">
        <v>750</v>
      </c>
      <c r="AP218" s="472" t="s">
        <v>750</v>
      </c>
      <c r="AQ218" s="472"/>
      <c r="AR218" s="474"/>
      <c r="AS218" s="472"/>
      <c r="AT218" s="472"/>
      <c r="AU218" s="491" t="s">
        <v>750</v>
      </c>
      <c r="AV218" s="492"/>
      <c r="AW218" s="491" t="s">
        <v>751</v>
      </c>
      <c r="AX218" s="492" t="s">
        <v>827</v>
      </c>
    </row>
    <row r="219" spans="1:50" s="464" customFormat="1">
      <c r="A219" s="481" t="s">
        <v>687</v>
      </c>
      <c r="B219" s="453"/>
      <c r="C219" s="463">
        <v>44104</v>
      </c>
      <c r="D219" s="466">
        <v>44111</v>
      </c>
      <c r="E219" s="466">
        <v>44132</v>
      </c>
      <c r="F219" s="466"/>
      <c r="G219" s="453">
        <v>59</v>
      </c>
      <c r="H219" s="454">
        <v>22270</v>
      </c>
      <c r="I219" s="453" t="s">
        <v>748</v>
      </c>
      <c r="J219" s="485" t="s">
        <v>42</v>
      </c>
      <c r="K219" s="455"/>
      <c r="L219" s="455"/>
      <c r="M219" s="455"/>
      <c r="N219" s="455"/>
      <c r="O219" s="464" t="s">
        <v>751</v>
      </c>
      <c r="P219" s="464" t="s">
        <v>750</v>
      </c>
      <c r="Q219" s="464" t="s">
        <v>750</v>
      </c>
      <c r="R219" s="464">
        <v>162.9</v>
      </c>
      <c r="S219" s="464">
        <v>110.5</v>
      </c>
      <c r="T219" s="471">
        <v>41.640900182051702</v>
      </c>
      <c r="U219" s="464" t="s">
        <v>941</v>
      </c>
      <c r="V219" s="464" t="s">
        <v>750</v>
      </c>
      <c r="W219" s="465"/>
      <c r="X219" s="466"/>
      <c r="Y219" s="466"/>
      <c r="AA219" s="466"/>
      <c r="AC219" s="466"/>
      <c r="AE219" s="464" t="s">
        <v>750</v>
      </c>
      <c r="AF219" s="466"/>
      <c r="AH219" s="472" t="s">
        <v>750</v>
      </c>
      <c r="AI219" s="472" t="s">
        <v>750</v>
      </c>
      <c r="AJ219" s="472" t="s">
        <v>750</v>
      </c>
      <c r="AK219" s="472" t="s">
        <v>750</v>
      </c>
      <c r="AL219" s="477"/>
      <c r="AM219" s="472"/>
      <c r="AN219" s="472" t="s">
        <v>750</v>
      </c>
      <c r="AO219" s="472" t="s">
        <v>750</v>
      </c>
      <c r="AP219" s="472" t="s">
        <v>750</v>
      </c>
      <c r="AQ219" s="472"/>
      <c r="AR219" s="474"/>
      <c r="AS219" s="472"/>
      <c r="AT219" s="472"/>
      <c r="AU219" s="491" t="s">
        <v>750</v>
      </c>
      <c r="AV219" s="492"/>
      <c r="AW219" s="491" t="s">
        <v>750</v>
      </c>
      <c r="AX219" s="492"/>
    </row>
    <row r="220" spans="1:50" s="464" customFormat="1" ht="30.6">
      <c r="A220" s="481" t="s">
        <v>688</v>
      </c>
      <c r="B220" s="453"/>
      <c r="C220" s="466">
        <v>44145</v>
      </c>
      <c r="D220" s="466">
        <v>44152</v>
      </c>
      <c r="E220" s="466">
        <v>44173</v>
      </c>
      <c r="F220" s="466">
        <v>44225</v>
      </c>
      <c r="G220" s="453">
        <v>19</v>
      </c>
      <c r="H220" s="454">
        <v>37189</v>
      </c>
      <c r="I220" s="453" t="s">
        <v>748</v>
      </c>
      <c r="J220" s="485" t="s">
        <v>42</v>
      </c>
      <c r="K220" s="455"/>
      <c r="L220" s="455"/>
      <c r="M220" s="455"/>
      <c r="N220" s="455"/>
      <c r="O220" s="464" t="s">
        <v>751</v>
      </c>
      <c r="P220" s="464" t="s">
        <v>751</v>
      </c>
      <c r="Q220" s="464" t="s">
        <v>751</v>
      </c>
      <c r="R220" s="464">
        <v>173.05</v>
      </c>
      <c r="S220" s="464">
        <v>67.099999999999994</v>
      </c>
      <c r="T220" s="471">
        <v>22.406772922967601</v>
      </c>
      <c r="U220" s="464" t="s">
        <v>941</v>
      </c>
      <c r="V220" s="464" t="s">
        <v>751</v>
      </c>
      <c r="W220" s="465" t="s">
        <v>979</v>
      </c>
      <c r="X220" s="466">
        <v>43849</v>
      </c>
      <c r="Y220" s="466">
        <v>43851</v>
      </c>
      <c r="AA220" s="466"/>
      <c r="AC220" s="466"/>
      <c r="AE220" s="464" t="s">
        <v>751</v>
      </c>
      <c r="AF220" s="466">
        <v>43850</v>
      </c>
      <c r="AG220" s="464" t="s">
        <v>932</v>
      </c>
      <c r="AH220" s="472" t="s">
        <v>750</v>
      </c>
      <c r="AI220" s="472" t="s">
        <v>750</v>
      </c>
      <c r="AJ220" s="472" t="s">
        <v>750</v>
      </c>
      <c r="AK220" s="472" t="s">
        <v>750</v>
      </c>
      <c r="AL220" s="477"/>
      <c r="AM220" s="472"/>
      <c r="AN220" s="472" t="s">
        <v>750</v>
      </c>
      <c r="AO220" s="472" t="s">
        <v>750</v>
      </c>
      <c r="AP220" s="472" t="s">
        <v>750</v>
      </c>
      <c r="AQ220" s="472"/>
      <c r="AR220" s="474"/>
      <c r="AS220" s="472"/>
      <c r="AT220" s="472"/>
      <c r="AU220" s="491" t="s">
        <v>750</v>
      </c>
      <c r="AV220" s="492"/>
      <c r="AW220" s="491" t="s">
        <v>750</v>
      </c>
      <c r="AX220" s="492"/>
    </row>
    <row r="221" spans="1:50" s="464" customFormat="1" ht="28.8">
      <c r="A221" s="481" t="s">
        <v>689</v>
      </c>
      <c r="B221" s="453"/>
      <c r="C221" s="466">
        <v>44125</v>
      </c>
      <c r="D221" s="466">
        <v>44132</v>
      </c>
      <c r="E221" s="466">
        <v>44153</v>
      </c>
      <c r="F221" s="466"/>
      <c r="G221" s="453">
        <v>45</v>
      </c>
      <c r="H221" s="454">
        <v>27464</v>
      </c>
      <c r="I221" s="453" t="s">
        <v>748</v>
      </c>
      <c r="J221" s="485" t="s">
        <v>42</v>
      </c>
      <c r="K221" s="455"/>
      <c r="L221" s="455"/>
      <c r="M221" s="455"/>
      <c r="N221" s="455"/>
      <c r="O221" s="464" t="s">
        <v>751</v>
      </c>
      <c r="P221" s="464" t="s">
        <v>751</v>
      </c>
      <c r="Q221" s="464" t="s">
        <v>751</v>
      </c>
      <c r="R221" s="464">
        <v>161.75</v>
      </c>
      <c r="S221" s="464">
        <v>55.6</v>
      </c>
      <c r="T221" s="471">
        <v>21.251334777799801</v>
      </c>
      <c r="U221" s="464" t="s">
        <v>941</v>
      </c>
      <c r="V221" s="464" t="s">
        <v>750</v>
      </c>
      <c r="W221" s="465"/>
      <c r="X221" s="466"/>
      <c r="Y221" s="466"/>
      <c r="AA221" s="466"/>
      <c r="AC221" s="466"/>
      <c r="AE221" s="464" t="s">
        <v>750</v>
      </c>
      <c r="AF221" s="466"/>
      <c r="AH221" s="472" t="s">
        <v>750</v>
      </c>
      <c r="AI221" s="472" t="s">
        <v>750</v>
      </c>
      <c r="AJ221" s="472" t="s">
        <v>750</v>
      </c>
      <c r="AK221" s="472" t="s">
        <v>750</v>
      </c>
      <c r="AL221" s="477"/>
      <c r="AM221" s="472"/>
      <c r="AN221" s="472" t="s">
        <v>750</v>
      </c>
      <c r="AO221" s="472" t="s">
        <v>750</v>
      </c>
      <c r="AP221" s="472" t="s">
        <v>750</v>
      </c>
      <c r="AQ221" s="472"/>
      <c r="AR221" s="474"/>
      <c r="AS221" s="472"/>
      <c r="AT221" s="472"/>
      <c r="AU221" s="491" t="s">
        <v>751</v>
      </c>
      <c r="AV221" s="492" t="s">
        <v>768</v>
      </c>
      <c r="AW221" s="491"/>
      <c r="AX221" s="492"/>
    </row>
    <row r="222" spans="1:50" s="464" customFormat="1" ht="20.399999999999999">
      <c r="A222" s="481" t="s">
        <v>690</v>
      </c>
      <c r="B222" s="453"/>
      <c r="C222" s="466">
        <v>44153</v>
      </c>
      <c r="D222" s="466">
        <v>44159</v>
      </c>
      <c r="E222" s="475" t="s">
        <v>444</v>
      </c>
      <c r="F222" s="466"/>
      <c r="G222" s="453">
        <v>36</v>
      </c>
      <c r="H222" s="454">
        <v>30667</v>
      </c>
      <c r="I222" s="453" t="s">
        <v>748</v>
      </c>
      <c r="J222" s="485" t="s">
        <v>42</v>
      </c>
      <c r="K222" s="455"/>
      <c r="L222" s="455"/>
      <c r="M222" s="455"/>
      <c r="N222" s="455"/>
      <c r="O222" s="464" t="s">
        <v>751</v>
      </c>
      <c r="P222" s="464" t="s">
        <v>751</v>
      </c>
      <c r="Q222" s="464" t="s">
        <v>921</v>
      </c>
      <c r="R222" s="464">
        <v>163.1</v>
      </c>
      <c r="S222" s="464">
        <v>80.900000000000006</v>
      </c>
      <c r="T222" s="471">
        <v>30.411693126844501</v>
      </c>
      <c r="U222" s="464" t="s">
        <v>941</v>
      </c>
      <c r="V222" s="464" t="s">
        <v>751</v>
      </c>
      <c r="W222" s="465" t="s">
        <v>980</v>
      </c>
      <c r="X222" s="466">
        <v>44090</v>
      </c>
      <c r="Y222" s="466">
        <v>44104</v>
      </c>
      <c r="Z222" s="464" t="s">
        <v>926</v>
      </c>
      <c r="AA222" s="466">
        <v>44092</v>
      </c>
      <c r="AB222" s="464" t="s">
        <v>931</v>
      </c>
      <c r="AC222" s="466"/>
      <c r="AE222" s="464" t="s">
        <v>750</v>
      </c>
      <c r="AF222" s="466"/>
      <c r="AH222" s="472" t="s">
        <v>750</v>
      </c>
      <c r="AI222" s="472" t="s">
        <v>750</v>
      </c>
      <c r="AJ222" s="472" t="s">
        <v>750</v>
      </c>
      <c r="AK222" s="472" t="s">
        <v>750</v>
      </c>
      <c r="AL222" s="477"/>
      <c r="AM222" s="472"/>
      <c r="AN222" s="472"/>
      <c r="AO222" s="472"/>
      <c r="AP222" s="472"/>
      <c r="AQ222" s="472"/>
      <c r="AR222" s="474"/>
      <c r="AS222" s="472"/>
      <c r="AT222" s="472"/>
      <c r="AU222" s="491" t="s">
        <v>750</v>
      </c>
      <c r="AV222" s="492"/>
      <c r="AW222" s="491" t="s">
        <v>750</v>
      </c>
      <c r="AX222" s="492"/>
    </row>
    <row r="223" spans="1:50" s="464" customFormat="1">
      <c r="A223" s="481" t="s">
        <v>691</v>
      </c>
      <c r="B223" s="453"/>
      <c r="C223" s="466">
        <v>44084</v>
      </c>
      <c r="D223" s="466">
        <v>44091</v>
      </c>
      <c r="E223" s="466">
        <v>44112</v>
      </c>
      <c r="F223" s="466">
        <v>44147</v>
      </c>
      <c r="G223" s="453">
        <v>48</v>
      </c>
      <c r="H223" s="454">
        <v>26282</v>
      </c>
      <c r="I223" s="453" t="s">
        <v>748</v>
      </c>
      <c r="J223" s="485" t="s">
        <v>42</v>
      </c>
      <c r="K223" s="455"/>
      <c r="L223" s="455"/>
      <c r="M223" s="455"/>
      <c r="N223" s="455"/>
      <c r="O223" s="464" t="s">
        <v>751</v>
      </c>
      <c r="P223" s="464" t="s">
        <v>751</v>
      </c>
      <c r="Q223" s="464" t="s">
        <v>751</v>
      </c>
      <c r="R223" s="464">
        <v>159.44999999999999</v>
      </c>
      <c r="S223" s="464">
        <v>71.5</v>
      </c>
      <c r="T223" s="471">
        <v>28.1226987446361</v>
      </c>
      <c r="U223" s="464" t="s">
        <v>941</v>
      </c>
      <c r="V223" s="464" t="s">
        <v>750</v>
      </c>
      <c r="W223" s="465"/>
      <c r="X223" s="466"/>
      <c r="Y223" s="466"/>
      <c r="AA223" s="466"/>
      <c r="AC223" s="466"/>
      <c r="AE223" s="464" t="s">
        <v>750</v>
      </c>
      <c r="AF223" s="466"/>
      <c r="AH223" s="472" t="s">
        <v>750</v>
      </c>
      <c r="AI223" s="472" t="s">
        <v>750</v>
      </c>
      <c r="AJ223" s="472" t="s">
        <v>750</v>
      </c>
      <c r="AK223" s="472" t="s">
        <v>750</v>
      </c>
      <c r="AL223" s="477"/>
      <c r="AM223" s="472"/>
      <c r="AN223" s="472" t="s">
        <v>750</v>
      </c>
      <c r="AO223" s="472" t="s">
        <v>750</v>
      </c>
      <c r="AP223" s="472" t="s">
        <v>750</v>
      </c>
      <c r="AQ223" s="472"/>
      <c r="AR223" s="474"/>
      <c r="AS223" s="472"/>
      <c r="AT223" s="472"/>
      <c r="AU223" s="491" t="s">
        <v>750</v>
      </c>
      <c r="AV223" s="492"/>
      <c r="AW223" s="491" t="s">
        <v>750</v>
      </c>
      <c r="AX223" s="492"/>
    </row>
    <row r="224" spans="1:50" s="464" customFormat="1" ht="48">
      <c r="A224" s="481" t="s">
        <v>692</v>
      </c>
      <c r="B224" s="453"/>
      <c r="C224" s="466">
        <v>44137</v>
      </c>
      <c r="D224" s="466">
        <v>44144</v>
      </c>
      <c r="E224" s="466">
        <v>44179</v>
      </c>
      <c r="F224" s="467">
        <v>44216</v>
      </c>
      <c r="G224" s="453">
        <v>56</v>
      </c>
      <c r="H224" s="454">
        <v>23334</v>
      </c>
      <c r="I224" s="453" t="s">
        <v>749</v>
      </c>
      <c r="J224" s="485" t="s">
        <v>42</v>
      </c>
      <c r="K224" s="455"/>
      <c r="L224" s="455"/>
      <c r="M224" s="455"/>
      <c r="N224" s="455"/>
      <c r="O224" s="464" t="s">
        <v>751</v>
      </c>
      <c r="P224" s="464" t="s">
        <v>750</v>
      </c>
      <c r="Q224" s="464" t="s">
        <v>751</v>
      </c>
      <c r="R224" s="464">
        <v>176.55</v>
      </c>
      <c r="S224" s="464">
        <v>90.4</v>
      </c>
      <c r="T224" s="471">
        <v>29.002336468649499</v>
      </c>
      <c r="U224" s="464" t="s">
        <v>941</v>
      </c>
      <c r="V224" s="464" t="s">
        <v>750</v>
      </c>
      <c r="W224" s="465"/>
      <c r="X224" s="466"/>
      <c r="Y224" s="466"/>
      <c r="AA224" s="466"/>
      <c r="AC224" s="466"/>
      <c r="AE224" s="464" t="s">
        <v>750</v>
      </c>
      <c r="AF224" s="466"/>
      <c r="AH224" s="472" t="s">
        <v>750</v>
      </c>
      <c r="AI224" s="472" t="s">
        <v>750</v>
      </c>
      <c r="AJ224" s="472" t="s">
        <v>750</v>
      </c>
      <c r="AK224" s="472" t="s">
        <v>750</v>
      </c>
      <c r="AL224" s="477"/>
      <c r="AM224" s="472"/>
      <c r="AN224" s="472" t="s">
        <v>1006</v>
      </c>
      <c r="AO224" s="472" t="s">
        <v>750</v>
      </c>
      <c r="AP224" s="472" t="s">
        <v>1016</v>
      </c>
      <c r="AQ224" s="476" t="s">
        <v>926</v>
      </c>
      <c r="AR224" s="474">
        <v>44163</v>
      </c>
      <c r="AS224" s="504" t="s">
        <v>931</v>
      </c>
      <c r="AT224" s="472"/>
      <c r="AU224" s="491" t="s">
        <v>750</v>
      </c>
      <c r="AV224" s="492"/>
      <c r="AW224" s="491" t="s">
        <v>750</v>
      </c>
      <c r="AX224" s="492"/>
    </row>
    <row r="225" spans="1:50" s="464" customFormat="1" ht="28.8">
      <c r="A225" s="481" t="s">
        <v>693</v>
      </c>
      <c r="B225" s="453"/>
      <c r="C225" s="466">
        <v>44095</v>
      </c>
      <c r="D225" s="466">
        <v>44102</v>
      </c>
      <c r="E225" s="466">
        <v>44123</v>
      </c>
      <c r="F225" s="466"/>
      <c r="G225" s="453">
        <v>74</v>
      </c>
      <c r="H225" s="454">
        <v>16983</v>
      </c>
      <c r="I225" s="453" t="s">
        <v>749</v>
      </c>
      <c r="J225" s="485" t="s">
        <v>42</v>
      </c>
      <c r="K225" s="455" t="s">
        <v>876</v>
      </c>
      <c r="L225" s="455" t="s">
        <v>905</v>
      </c>
      <c r="M225" s="455"/>
      <c r="N225" s="455"/>
      <c r="O225" s="464" t="s">
        <v>751</v>
      </c>
      <c r="P225" s="464" t="s">
        <v>751</v>
      </c>
      <c r="Q225" s="464" t="s">
        <v>751</v>
      </c>
      <c r="R225" s="464">
        <v>169</v>
      </c>
      <c r="S225" s="464">
        <v>93</v>
      </c>
      <c r="T225" s="471">
        <v>32.561885088057103</v>
      </c>
      <c r="U225" s="464" t="s">
        <v>942</v>
      </c>
      <c r="V225" s="464" t="s">
        <v>750</v>
      </c>
      <c r="W225" s="465"/>
      <c r="X225" s="466"/>
      <c r="Y225" s="466"/>
      <c r="Z225" s="464" t="s">
        <v>926</v>
      </c>
      <c r="AA225" s="466">
        <v>43999</v>
      </c>
      <c r="AB225" s="464" t="s">
        <v>932</v>
      </c>
      <c r="AC225" s="466"/>
      <c r="AE225" s="464" t="s">
        <v>750</v>
      </c>
      <c r="AF225" s="466"/>
      <c r="AH225" s="472" t="s">
        <v>990</v>
      </c>
      <c r="AI225" s="472" t="s">
        <v>750</v>
      </c>
      <c r="AJ225" s="472" t="s">
        <v>750</v>
      </c>
      <c r="AK225" s="472" t="s">
        <v>750</v>
      </c>
      <c r="AL225" s="477"/>
      <c r="AM225" s="472"/>
      <c r="AN225" s="472" t="s">
        <v>750</v>
      </c>
      <c r="AO225" s="472" t="s">
        <v>750</v>
      </c>
      <c r="AP225" s="472" t="s">
        <v>750</v>
      </c>
      <c r="AQ225" s="472"/>
      <c r="AR225" s="474"/>
      <c r="AS225" s="472"/>
      <c r="AT225" s="472"/>
      <c r="AU225" s="491" t="s">
        <v>750</v>
      </c>
      <c r="AV225" s="492"/>
      <c r="AW225" s="491" t="s">
        <v>751</v>
      </c>
      <c r="AX225" s="492" t="s">
        <v>828</v>
      </c>
    </row>
    <row r="226" spans="1:50" s="464" customFormat="1">
      <c r="A226" s="481" t="s">
        <v>694</v>
      </c>
      <c r="B226" s="453"/>
      <c r="C226" s="466">
        <v>44084</v>
      </c>
      <c r="D226" s="466">
        <v>44091</v>
      </c>
      <c r="E226" s="466">
        <v>44112</v>
      </c>
      <c r="F226" s="466">
        <v>44147</v>
      </c>
      <c r="G226" s="453">
        <v>41</v>
      </c>
      <c r="H226" s="454">
        <v>28986</v>
      </c>
      <c r="I226" s="453" t="s">
        <v>748</v>
      </c>
      <c r="J226" s="485" t="s">
        <v>42</v>
      </c>
      <c r="K226" s="455"/>
      <c r="L226" s="455"/>
      <c r="M226" s="455"/>
      <c r="N226" s="455"/>
      <c r="O226" s="464" t="s">
        <v>751</v>
      </c>
      <c r="P226" s="464" t="s">
        <v>751</v>
      </c>
      <c r="Q226" s="464" t="s">
        <v>751</v>
      </c>
      <c r="R226" s="464">
        <v>167.05</v>
      </c>
      <c r="S226" s="464">
        <v>58.349999999999902</v>
      </c>
      <c r="T226" s="471">
        <v>20.909704745831</v>
      </c>
      <c r="U226" s="464" t="s">
        <v>941</v>
      </c>
      <c r="V226" s="464" t="s">
        <v>750</v>
      </c>
      <c r="W226" s="465"/>
      <c r="X226" s="466"/>
      <c r="Y226" s="466"/>
      <c r="AA226" s="466"/>
      <c r="AC226" s="466"/>
      <c r="AE226" s="464" t="s">
        <v>750</v>
      </c>
      <c r="AF226" s="466"/>
      <c r="AH226" s="472" t="s">
        <v>750</v>
      </c>
      <c r="AI226" s="472" t="s">
        <v>750</v>
      </c>
      <c r="AJ226" s="472" t="s">
        <v>750</v>
      </c>
      <c r="AK226" s="472" t="s">
        <v>750</v>
      </c>
      <c r="AL226" s="477"/>
      <c r="AM226" s="472"/>
      <c r="AN226" s="472" t="s">
        <v>750</v>
      </c>
      <c r="AO226" s="472" t="s">
        <v>750</v>
      </c>
      <c r="AP226" s="472" t="s">
        <v>750</v>
      </c>
      <c r="AQ226" s="472"/>
      <c r="AR226" s="474"/>
      <c r="AS226" s="472"/>
      <c r="AT226" s="472"/>
      <c r="AU226" s="491" t="s">
        <v>750</v>
      </c>
      <c r="AV226" s="492"/>
      <c r="AW226" s="491" t="s">
        <v>750</v>
      </c>
      <c r="AX226" s="492"/>
    </row>
    <row r="227" spans="1:50" s="464" customFormat="1">
      <c r="A227" s="481" t="s">
        <v>695</v>
      </c>
      <c r="B227" s="453"/>
      <c r="C227" s="466">
        <v>44088</v>
      </c>
      <c r="D227" s="466">
        <v>44095</v>
      </c>
      <c r="E227" s="466">
        <v>44116</v>
      </c>
      <c r="F227" s="466">
        <v>44144</v>
      </c>
      <c r="G227" s="453">
        <v>70</v>
      </c>
      <c r="H227" s="454">
        <v>18416</v>
      </c>
      <c r="I227" s="453" t="s">
        <v>748</v>
      </c>
      <c r="J227" s="485" t="s">
        <v>42</v>
      </c>
      <c r="K227" s="455" t="s">
        <v>877</v>
      </c>
      <c r="L227" s="455" t="s">
        <v>906</v>
      </c>
      <c r="M227" s="455"/>
      <c r="N227" s="455"/>
      <c r="O227" s="464" t="s">
        <v>751</v>
      </c>
      <c r="P227" s="464" t="s">
        <v>751</v>
      </c>
      <c r="Q227" s="464" t="s">
        <v>751</v>
      </c>
      <c r="R227" s="464">
        <v>171.05</v>
      </c>
      <c r="S227" s="464">
        <v>119.75</v>
      </c>
      <c r="T227" s="471">
        <v>40.928833303526702</v>
      </c>
      <c r="U227" s="464" t="s">
        <v>942</v>
      </c>
      <c r="V227" s="464" t="s">
        <v>750</v>
      </c>
      <c r="W227" s="465"/>
      <c r="X227" s="466"/>
      <c r="Y227" s="466"/>
      <c r="AA227" s="466"/>
      <c r="AC227" s="466"/>
      <c r="AE227" s="464" t="s">
        <v>750</v>
      </c>
      <c r="AF227" s="466"/>
      <c r="AH227" s="472" t="s">
        <v>750</v>
      </c>
      <c r="AI227" s="472" t="s">
        <v>750</v>
      </c>
      <c r="AJ227" s="472" t="s">
        <v>750</v>
      </c>
      <c r="AK227" s="472" t="s">
        <v>750</v>
      </c>
      <c r="AL227" s="477"/>
      <c r="AM227" s="472"/>
      <c r="AN227" s="472" t="s">
        <v>750</v>
      </c>
      <c r="AO227" s="472" t="s">
        <v>750</v>
      </c>
      <c r="AP227" s="472" t="s">
        <v>750</v>
      </c>
      <c r="AQ227" s="472"/>
      <c r="AR227" s="474"/>
      <c r="AS227" s="472"/>
      <c r="AT227" s="472"/>
      <c r="AU227" s="491" t="s">
        <v>750</v>
      </c>
      <c r="AV227" s="492"/>
      <c r="AW227" s="491" t="s">
        <v>751</v>
      </c>
      <c r="AX227" s="492" t="s">
        <v>829</v>
      </c>
    </row>
    <row r="228" spans="1:50" s="464" customFormat="1">
      <c r="A228" s="481" t="s">
        <v>696</v>
      </c>
      <c r="B228" s="453"/>
      <c r="C228" s="466">
        <v>44102</v>
      </c>
      <c r="D228" s="466">
        <v>44109</v>
      </c>
      <c r="E228" s="466">
        <v>44130</v>
      </c>
      <c r="F228" s="466"/>
      <c r="G228" s="453">
        <v>38</v>
      </c>
      <c r="H228" s="454">
        <v>29947</v>
      </c>
      <c r="I228" s="453" t="s">
        <v>749</v>
      </c>
      <c r="J228" s="485" t="s">
        <v>42</v>
      </c>
      <c r="K228" s="455" t="s">
        <v>878</v>
      </c>
      <c r="L228" s="455"/>
      <c r="M228" s="455"/>
      <c r="N228" s="455"/>
      <c r="O228" s="464" t="s">
        <v>751</v>
      </c>
      <c r="P228" s="464" t="s">
        <v>750</v>
      </c>
      <c r="Q228" s="464" t="s">
        <v>750</v>
      </c>
      <c r="R228" s="464">
        <v>185.5</v>
      </c>
      <c r="S228" s="464">
        <v>106.5</v>
      </c>
      <c r="T228" s="471">
        <v>30.9500802813115</v>
      </c>
      <c r="U228" s="464" t="s">
        <v>941</v>
      </c>
      <c r="V228" s="464" t="s">
        <v>750</v>
      </c>
      <c r="W228" s="465"/>
      <c r="X228" s="466"/>
      <c r="Y228" s="466"/>
      <c r="AA228" s="466"/>
      <c r="AC228" s="466"/>
      <c r="AE228" s="464" t="s">
        <v>750</v>
      </c>
      <c r="AF228" s="466"/>
      <c r="AH228" s="472" t="s">
        <v>750</v>
      </c>
      <c r="AI228" s="472" t="s">
        <v>750</v>
      </c>
      <c r="AJ228" s="472" t="s">
        <v>750</v>
      </c>
      <c r="AK228" s="472" t="s">
        <v>750</v>
      </c>
      <c r="AL228" s="477"/>
      <c r="AM228" s="472"/>
      <c r="AN228" s="472" t="s">
        <v>750</v>
      </c>
      <c r="AO228" s="472" t="s">
        <v>750</v>
      </c>
      <c r="AP228" s="472" t="s">
        <v>750</v>
      </c>
      <c r="AQ228" s="472"/>
      <c r="AR228" s="474"/>
      <c r="AS228" s="472"/>
      <c r="AT228" s="472"/>
      <c r="AU228" s="491" t="s">
        <v>750</v>
      </c>
      <c r="AV228" s="492"/>
      <c r="AW228" s="491" t="s">
        <v>750</v>
      </c>
      <c r="AX228" s="492"/>
    </row>
    <row r="229" spans="1:50" s="464" customFormat="1">
      <c r="A229" s="481" t="s">
        <v>697</v>
      </c>
      <c r="B229" s="453"/>
      <c r="C229" s="466">
        <v>44146</v>
      </c>
      <c r="D229" s="466">
        <v>44153</v>
      </c>
      <c r="E229" s="466">
        <v>44174</v>
      </c>
      <c r="F229" s="466"/>
      <c r="G229" s="453">
        <v>22</v>
      </c>
      <c r="H229" s="454">
        <v>35982</v>
      </c>
      <c r="I229" s="453" t="s">
        <v>748</v>
      </c>
      <c r="J229" s="485" t="s">
        <v>1028</v>
      </c>
      <c r="K229" s="455"/>
      <c r="L229" s="455"/>
      <c r="M229" s="455"/>
      <c r="N229" s="455"/>
      <c r="O229" s="464" t="s">
        <v>751</v>
      </c>
      <c r="P229" s="464" t="s">
        <v>751</v>
      </c>
      <c r="Q229" s="464" t="s">
        <v>921</v>
      </c>
      <c r="R229" s="464">
        <v>163.55000000000001</v>
      </c>
      <c r="S229" s="464">
        <v>66.8</v>
      </c>
      <c r="T229" s="471">
        <v>24.973267294992301</v>
      </c>
      <c r="U229" s="464" t="s">
        <v>941</v>
      </c>
      <c r="V229" s="464" t="s">
        <v>750</v>
      </c>
      <c r="W229" s="465"/>
      <c r="X229" s="466"/>
      <c r="Y229" s="466"/>
      <c r="Z229" s="464" t="s">
        <v>926</v>
      </c>
      <c r="AA229" s="466">
        <v>44141</v>
      </c>
      <c r="AB229" s="464" t="s">
        <v>932</v>
      </c>
      <c r="AC229" s="466"/>
      <c r="AE229" s="464" t="s">
        <v>750</v>
      </c>
      <c r="AF229" s="466"/>
      <c r="AH229" s="472" t="s">
        <v>750</v>
      </c>
      <c r="AI229" s="472" t="s">
        <v>750</v>
      </c>
      <c r="AJ229" s="472" t="s">
        <v>750</v>
      </c>
      <c r="AK229" s="472" t="s">
        <v>750</v>
      </c>
      <c r="AL229" s="477"/>
      <c r="AM229" s="472"/>
      <c r="AN229" s="472" t="s">
        <v>750</v>
      </c>
      <c r="AO229" s="472" t="s">
        <v>750</v>
      </c>
      <c r="AP229" s="472" t="s">
        <v>750</v>
      </c>
      <c r="AQ229" s="472"/>
      <c r="AR229" s="474"/>
      <c r="AS229" s="472"/>
      <c r="AT229" s="472"/>
      <c r="AU229" s="491" t="s">
        <v>750</v>
      </c>
      <c r="AV229" s="492"/>
      <c r="AW229" s="491" t="s">
        <v>750</v>
      </c>
      <c r="AX229" s="492"/>
    </row>
    <row r="230" spans="1:50" s="464" customFormat="1">
      <c r="A230" s="453" t="s">
        <v>698</v>
      </c>
      <c r="B230" s="453"/>
      <c r="C230" s="466">
        <v>44112</v>
      </c>
      <c r="D230" s="466">
        <v>44119</v>
      </c>
      <c r="E230" s="466">
        <v>44140</v>
      </c>
      <c r="F230" s="466"/>
      <c r="G230" s="453">
        <v>65</v>
      </c>
      <c r="H230" s="454">
        <v>20130</v>
      </c>
      <c r="I230" s="453" t="s">
        <v>748</v>
      </c>
      <c r="J230" s="485" t="s">
        <v>42</v>
      </c>
      <c r="K230" s="455"/>
      <c r="L230" s="455"/>
      <c r="M230" s="455"/>
      <c r="N230" s="455"/>
      <c r="O230" s="464" t="s">
        <v>751</v>
      </c>
      <c r="P230" s="464" t="s">
        <v>750</v>
      </c>
      <c r="Q230" s="464" t="s">
        <v>750</v>
      </c>
      <c r="R230" s="464">
        <v>167.35</v>
      </c>
      <c r="S230" s="464">
        <v>64.449999999999903</v>
      </c>
      <c r="T230" s="471">
        <v>23.0129073130609</v>
      </c>
      <c r="U230" s="464" t="s">
        <v>941</v>
      </c>
      <c r="V230" s="464" t="s">
        <v>750</v>
      </c>
      <c r="W230" s="465"/>
      <c r="X230" s="466"/>
      <c r="Y230" s="466"/>
      <c r="AA230" s="466"/>
      <c r="AC230" s="466"/>
      <c r="AE230" s="464" t="s">
        <v>750</v>
      </c>
      <c r="AF230" s="466"/>
      <c r="AH230" s="472" t="s">
        <v>750</v>
      </c>
      <c r="AI230" s="472" t="s">
        <v>750</v>
      </c>
      <c r="AJ230" s="472" t="s">
        <v>750</v>
      </c>
      <c r="AK230" s="472" t="s">
        <v>750</v>
      </c>
      <c r="AL230" s="477"/>
      <c r="AM230" s="472"/>
      <c r="AN230" s="472" t="s">
        <v>750</v>
      </c>
      <c r="AO230" s="472" t="s">
        <v>750</v>
      </c>
      <c r="AP230" s="472" t="s">
        <v>750</v>
      </c>
      <c r="AQ230" s="472"/>
      <c r="AR230" s="474"/>
      <c r="AS230" s="472"/>
      <c r="AT230" s="472"/>
      <c r="AU230" s="491" t="s">
        <v>750</v>
      </c>
      <c r="AV230" s="492"/>
      <c r="AW230" s="491" t="s">
        <v>750</v>
      </c>
      <c r="AX230" s="492"/>
    </row>
    <row r="231" spans="1:50" s="464" customFormat="1" ht="28.8">
      <c r="A231" s="481" t="s">
        <v>699</v>
      </c>
      <c r="B231" s="453"/>
      <c r="C231" s="466">
        <v>44131</v>
      </c>
      <c r="D231" s="466">
        <v>44138</v>
      </c>
      <c r="E231" s="466">
        <v>44158</v>
      </c>
      <c r="F231" s="466"/>
      <c r="G231" s="453">
        <v>24</v>
      </c>
      <c r="H231" s="454">
        <v>35055</v>
      </c>
      <c r="I231" s="453" t="s">
        <v>748</v>
      </c>
      <c r="J231" s="485" t="s">
        <v>42</v>
      </c>
      <c r="K231" s="455"/>
      <c r="L231" s="455"/>
      <c r="M231" s="455"/>
      <c r="N231" s="455"/>
      <c r="O231" s="464" t="s">
        <v>751</v>
      </c>
      <c r="P231" s="464" t="s">
        <v>751</v>
      </c>
      <c r="Q231" s="464" t="s">
        <v>921</v>
      </c>
      <c r="R231" s="464">
        <v>177</v>
      </c>
      <c r="S231" s="464">
        <v>113.4</v>
      </c>
      <c r="T231" s="471">
        <v>36.196495259982697</v>
      </c>
      <c r="U231" s="464" t="s">
        <v>941</v>
      </c>
      <c r="V231" s="464" t="s">
        <v>750</v>
      </c>
      <c r="W231" s="465"/>
      <c r="X231" s="466"/>
      <c r="Y231" s="466"/>
      <c r="AA231" s="466"/>
      <c r="AC231" s="466"/>
      <c r="AE231" s="464" t="s">
        <v>750</v>
      </c>
      <c r="AF231" s="466"/>
      <c r="AH231" s="472" t="s">
        <v>750</v>
      </c>
      <c r="AI231" s="472" t="s">
        <v>750</v>
      </c>
      <c r="AJ231" s="472" t="s">
        <v>750</v>
      </c>
      <c r="AK231" s="472" t="s">
        <v>750</v>
      </c>
      <c r="AL231" s="477"/>
      <c r="AM231" s="472"/>
      <c r="AN231" s="472" t="s">
        <v>750</v>
      </c>
      <c r="AO231" s="472" t="s">
        <v>750</v>
      </c>
      <c r="AP231" s="472" t="s">
        <v>750</v>
      </c>
      <c r="AQ231" s="472"/>
      <c r="AR231" s="474"/>
      <c r="AS231" s="472"/>
      <c r="AT231" s="472"/>
      <c r="AU231" s="491" t="s">
        <v>751</v>
      </c>
      <c r="AV231" s="492" t="s">
        <v>769</v>
      </c>
      <c r="AW231" s="491"/>
      <c r="AX231" s="492"/>
    </row>
    <row r="232" spans="1:50" s="464" customFormat="1">
      <c r="A232" s="481" t="s">
        <v>700</v>
      </c>
      <c r="B232" s="453"/>
      <c r="C232" s="466">
        <v>44141</v>
      </c>
      <c r="D232" s="466">
        <v>44148</v>
      </c>
      <c r="E232" s="466">
        <v>44169</v>
      </c>
      <c r="F232" s="466"/>
      <c r="G232" s="453">
        <v>31</v>
      </c>
      <c r="H232" s="454">
        <v>32478</v>
      </c>
      <c r="I232" s="453" t="s">
        <v>748</v>
      </c>
      <c r="J232" s="485" t="s">
        <v>42</v>
      </c>
      <c r="K232" s="455" t="s">
        <v>869</v>
      </c>
      <c r="L232" s="455"/>
      <c r="M232" s="455"/>
      <c r="N232" s="455"/>
      <c r="O232" s="464" t="s">
        <v>751</v>
      </c>
      <c r="P232" s="464" t="s">
        <v>921</v>
      </c>
      <c r="Q232" s="464" t="s">
        <v>921</v>
      </c>
      <c r="R232" s="464">
        <v>156.19999999999999</v>
      </c>
      <c r="S232" s="464">
        <v>83.8</v>
      </c>
      <c r="T232" s="471">
        <v>34.346458216180999</v>
      </c>
      <c r="U232" s="464" t="s">
        <v>941</v>
      </c>
      <c r="V232" s="464" t="s">
        <v>750</v>
      </c>
      <c r="W232" s="465"/>
      <c r="X232" s="466"/>
      <c r="Y232" s="466"/>
      <c r="Z232" s="464" t="s">
        <v>926</v>
      </c>
      <c r="AA232" s="466">
        <v>44116</v>
      </c>
      <c r="AB232" s="464" t="s">
        <v>932</v>
      </c>
      <c r="AC232" s="466"/>
      <c r="AE232" s="464" t="s">
        <v>750</v>
      </c>
      <c r="AF232" s="466"/>
      <c r="AH232" s="472" t="s">
        <v>750</v>
      </c>
      <c r="AI232" s="472" t="s">
        <v>750</v>
      </c>
      <c r="AJ232" s="472" t="s">
        <v>750</v>
      </c>
      <c r="AK232" s="472" t="s">
        <v>926</v>
      </c>
      <c r="AL232" s="477">
        <v>44147</v>
      </c>
      <c r="AM232" s="472" t="s">
        <v>932</v>
      </c>
      <c r="AN232" s="472" t="s">
        <v>750</v>
      </c>
      <c r="AO232" s="472" t="s">
        <v>750</v>
      </c>
      <c r="AP232" s="472" t="s">
        <v>750</v>
      </c>
      <c r="AQ232" s="472"/>
      <c r="AR232" s="474"/>
      <c r="AS232" s="472"/>
      <c r="AT232" s="472"/>
      <c r="AU232" s="491" t="s">
        <v>750</v>
      </c>
      <c r="AV232" s="492"/>
      <c r="AW232" s="491" t="s">
        <v>750</v>
      </c>
      <c r="AX232" s="492"/>
    </row>
    <row r="233" spans="1:50" s="464" customFormat="1">
      <c r="A233" s="481" t="s">
        <v>701</v>
      </c>
      <c r="B233" s="453"/>
      <c r="C233" s="466">
        <v>44145</v>
      </c>
      <c r="D233" s="466">
        <v>44152</v>
      </c>
      <c r="E233" s="475" t="s">
        <v>444</v>
      </c>
      <c r="F233" s="466"/>
      <c r="G233" s="453">
        <v>41</v>
      </c>
      <c r="H233" s="454">
        <v>29020</v>
      </c>
      <c r="I233" s="453" t="s">
        <v>749</v>
      </c>
      <c r="J233" s="485" t="s">
        <v>1029</v>
      </c>
      <c r="K233" s="455"/>
      <c r="L233" s="455"/>
      <c r="M233" s="455"/>
      <c r="N233" s="455"/>
      <c r="O233" s="464" t="s">
        <v>751</v>
      </c>
      <c r="P233" s="464" t="s">
        <v>750</v>
      </c>
      <c r="Q233" s="464" t="s">
        <v>750</v>
      </c>
      <c r="R233" s="464">
        <v>159</v>
      </c>
      <c r="S233" s="464">
        <v>56.8</v>
      </c>
      <c r="T233" s="471">
        <v>22.467465685692801</v>
      </c>
      <c r="U233" s="464" t="s">
        <v>941</v>
      </c>
      <c r="V233" s="464" t="s">
        <v>750</v>
      </c>
      <c r="W233" s="465"/>
      <c r="X233" s="466"/>
      <c r="Y233" s="466"/>
      <c r="Z233" s="464" t="s">
        <v>926</v>
      </c>
      <c r="AA233" s="466">
        <v>44134</v>
      </c>
      <c r="AB233" s="464" t="s">
        <v>932</v>
      </c>
      <c r="AC233" s="466"/>
      <c r="AE233" s="464" t="s">
        <v>750</v>
      </c>
      <c r="AF233" s="466"/>
      <c r="AH233" s="472" t="s">
        <v>750</v>
      </c>
      <c r="AI233" s="472" t="s">
        <v>750</v>
      </c>
      <c r="AJ233" s="472" t="s">
        <v>750</v>
      </c>
      <c r="AK233" s="472" t="s">
        <v>750</v>
      </c>
      <c r="AL233" s="477"/>
      <c r="AM233" s="472"/>
      <c r="AN233" s="472"/>
      <c r="AO233" s="472"/>
      <c r="AP233" s="472"/>
      <c r="AQ233" s="472"/>
      <c r="AR233" s="474"/>
      <c r="AS233" s="472"/>
      <c r="AT233" s="472"/>
      <c r="AU233" s="491" t="s">
        <v>750</v>
      </c>
      <c r="AV233" s="492"/>
      <c r="AW233" s="491" t="s">
        <v>750</v>
      </c>
      <c r="AX233" s="492"/>
    </row>
    <row r="234" spans="1:50" s="464" customFormat="1">
      <c r="A234" s="481" t="s">
        <v>702</v>
      </c>
      <c r="B234" s="453"/>
      <c r="C234" s="466">
        <v>44145</v>
      </c>
      <c r="D234" s="466">
        <v>44152</v>
      </c>
      <c r="E234" s="475" t="s">
        <v>444</v>
      </c>
      <c r="F234" s="466"/>
      <c r="G234" s="453">
        <v>40</v>
      </c>
      <c r="H234" s="454">
        <v>29424</v>
      </c>
      <c r="I234" s="453" t="s">
        <v>749</v>
      </c>
      <c r="J234" s="485" t="s">
        <v>42</v>
      </c>
      <c r="K234" s="455"/>
      <c r="L234" s="455"/>
      <c r="M234" s="455"/>
      <c r="N234" s="455"/>
      <c r="O234" s="464" t="s">
        <v>751</v>
      </c>
      <c r="P234" s="464" t="s">
        <v>750</v>
      </c>
      <c r="Q234" s="464" t="s">
        <v>750</v>
      </c>
      <c r="R234" s="464">
        <v>173.14999999999901</v>
      </c>
      <c r="S234" s="464">
        <v>65.3</v>
      </c>
      <c r="T234" s="471">
        <v>21.7805172606013</v>
      </c>
      <c r="U234" s="464" t="s">
        <v>941</v>
      </c>
      <c r="V234" s="464" t="s">
        <v>750</v>
      </c>
      <c r="W234" s="465"/>
      <c r="X234" s="466"/>
      <c r="Y234" s="466"/>
      <c r="Z234" s="464" t="s">
        <v>926</v>
      </c>
      <c r="AA234" s="466">
        <v>44134</v>
      </c>
      <c r="AB234" s="464" t="s">
        <v>932</v>
      </c>
      <c r="AC234" s="466"/>
      <c r="AE234" s="464" t="s">
        <v>750</v>
      </c>
      <c r="AF234" s="466"/>
      <c r="AH234" s="472" t="s">
        <v>750</v>
      </c>
      <c r="AI234" s="472" t="s">
        <v>750</v>
      </c>
      <c r="AJ234" s="472" t="s">
        <v>750</v>
      </c>
      <c r="AK234" s="472" t="s">
        <v>750</v>
      </c>
      <c r="AL234" s="477"/>
      <c r="AM234" s="472"/>
      <c r="AN234" s="472"/>
      <c r="AO234" s="472"/>
      <c r="AP234" s="472"/>
      <c r="AQ234" s="472"/>
      <c r="AR234" s="474"/>
      <c r="AS234" s="472"/>
      <c r="AT234" s="472"/>
      <c r="AU234" s="491" t="s">
        <v>750</v>
      </c>
      <c r="AV234" s="492"/>
      <c r="AW234" s="491" t="s">
        <v>750</v>
      </c>
      <c r="AX234" s="492"/>
    </row>
    <row r="235" spans="1:50" s="464" customFormat="1">
      <c r="A235" s="481" t="s">
        <v>703</v>
      </c>
      <c r="B235" s="453"/>
      <c r="C235" s="466">
        <v>44117</v>
      </c>
      <c r="D235" s="466">
        <v>44125</v>
      </c>
      <c r="E235" s="466">
        <v>44145</v>
      </c>
      <c r="F235" s="466"/>
      <c r="G235" s="453">
        <v>50</v>
      </c>
      <c r="H235" s="454">
        <v>25604</v>
      </c>
      <c r="I235" s="453" t="s">
        <v>749</v>
      </c>
      <c r="J235" s="485" t="s">
        <v>42</v>
      </c>
      <c r="K235" s="455" t="s">
        <v>846</v>
      </c>
      <c r="L235" s="455" t="s">
        <v>862</v>
      </c>
      <c r="M235" s="455" t="s">
        <v>867</v>
      </c>
      <c r="N235" s="455"/>
      <c r="O235" s="464" t="s">
        <v>751</v>
      </c>
      <c r="P235" s="464" t="s">
        <v>750</v>
      </c>
      <c r="Q235" s="464" t="s">
        <v>921</v>
      </c>
      <c r="R235" s="464">
        <v>175</v>
      </c>
      <c r="S235" s="464">
        <v>110.7</v>
      </c>
      <c r="T235" s="471">
        <v>36.146938775510201</v>
      </c>
      <c r="U235" s="464" t="s">
        <v>941</v>
      </c>
      <c r="V235" s="464" t="s">
        <v>750</v>
      </c>
      <c r="W235" s="465"/>
      <c r="X235" s="466"/>
      <c r="Y235" s="466"/>
      <c r="Z235" s="464" t="s">
        <v>926</v>
      </c>
      <c r="AA235" s="466">
        <v>44013</v>
      </c>
      <c r="AB235" s="464" t="s">
        <v>932</v>
      </c>
      <c r="AC235" s="466"/>
      <c r="AE235" s="464" t="s">
        <v>750</v>
      </c>
      <c r="AF235" s="466"/>
      <c r="AH235" s="472" t="s">
        <v>750</v>
      </c>
      <c r="AI235" s="472" t="s">
        <v>750</v>
      </c>
      <c r="AJ235" s="472" t="s">
        <v>750</v>
      </c>
      <c r="AK235" s="472" t="s">
        <v>750</v>
      </c>
      <c r="AL235" s="477"/>
      <c r="AM235" s="472"/>
      <c r="AN235" s="472" t="s">
        <v>750</v>
      </c>
      <c r="AO235" s="472" t="s">
        <v>750</v>
      </c>
      <c r="AP235" s="472" t="s">
        <v>750</v>
      </c>
      <c r="AQ235" s="472"/>
      <c r="AR235" s="474"/>
      <c r="AS235" s="472"/>
      <c r="AT235" s="472"/>
      <c r="AU235" s="491" t="s">
        <v>750</v>
      </c>
      <c r="AV235" s="492"/>
      <c r="AW235" s="491" t="s">
        <v>750</v>
      </c>
      <c r="AX235" s="492"/>
    </row>
    <row r="236" spans="1:50" s="464" customFormat="1" ht="91.8">
      <c r="A236" s="481" t="s">
        <v>704</v>
      </c>
      <c r="B236" s="453"/>
      <c r="C236" s="467">
        <v>44111</v>
      </c>
      <c r="D236" s="467">
        <v>44119</v>
      </c>
      <c r="E236" s="467">
        <v>44139</v>
      </c>
      <c r="F236" s="467"/>
      <c r="G236" s="453">
        <v>24</v>
      </c>
      <c r="H236" s="454">
        <v>35332</v>
      </c>
      <c r="I236" s="453" t="s">
        <v>748</v>
      </c>
      <c r="J236" s="485" t="s">
        <v>42</v>
      </c>
      <c r="K236" s="455"/>
      <c r="L236" s="455"/>
      <c r="M236" s="455"/>
      <c r="N236" s="455"/>
      <c r="O236" s="468" t="s">
        <v>751</v>
      </c>
      <c r="P236" s="468" t="s">
        <v>751</v>
      </c>
      <c r="Q236" s="468" t="s">
        <v>921</v>
      </c>
      <c r="R236" s="468">
        <v>186.1</v>
      </c>
      <c r="S236" s="468">
        <v>63.2</v>
      </c>
      <c r="T236" s="471">
        <v>18.248380672770399</v>
      </c>
      <c r="U236" s="468" t="s">
        <v>941</v>
      </c>
      <c r="V236" s="468" t="s">
        <v>751</v>
      </c>
      <c r="W236" s="469" t="s">
        <v>981</v>
      </c>
      <c r="X236" s="467">
        <v>44035</v>
      </c>
      <c r="Y236" s="467">
        <v>44042</v>
      </c>
      <c r="Z236" s="464" t="s">
        <v>926</v>
      </c>
      <c r="AA236" s="467">
        <v>44039</v>
      </c>
      <c r="AB236" s="468" t="s">
        <v>932</v>
      </c>
      <c r="AC236" s="467"/>
      <c r="AD236" s="468"/>
      <c r="AE236" s="468" t="s">
        <v>750</v>
      </c>
      <c r="AF236" s="467"/>
      <c r="AG236" s="468"/>
      <c r="AH236" s="473" t="s">
        <v>750</v>
      </c>
      <c r="AI236" s="473" t="s">
        <v>750</v>
      </c>
      <c r="AJ236" s="473" t="s">
        <v>750</v>
      </c>
      <c r="AK236" s="473" t="s">
        <v>750</v>
      </c>
      <c r="AL236" s="478"/>
      <c r="AM236" s="473"/>
      <c r="AN236" s="473" t="s">
        <v>750</v>
      </c>
      <c r="AO236" s="473" t="s">
        <v>750</v>
      </c>
      <c r="AP236" s="473" t="s">
        <v>750</v>
      </c>
      <c r="AQ236" s="473"/>
      <c r="AR236" s="479"/>
      <c r="AS236" s="473"/>
      <c r="AT236" s="473"/>
      <c r="AU236" s="491" t="s">
        <v>750</v>
      </c>
      <c r="AV236" s="492"/>
      <c r="AW236" s="491" t="s">
        <v>750</v>
      </c>
      <c r="AX236" s="492"/>
    </row>
    <row r="237" spans="1:50" s="464" customFormat="1">
      <c r="A237" s="481" t="s">
        <v>705</v>
      </c>
      <c r="B237" s="453"/>
      <c r="C237" s="466">
        <v>44123</v>
      </c>
      <c r="D237" s="466">
        <v>44130</v>
      </c>
      <c r="E237" s="466">
        <v>44153</v>
      </c>
      <c r="F237" s="466"/>
      <c r="G237" s="453">
        <v>24</v>
      </c>
      <c r="H237" s="454">
        <v>35297</v>
      </c>
      <c r="I237" s="453" t="s">
        <v>748</v>
      </c>
      <c r="J237" s="485" t="s">
        <v>42</v>
      </c>
      <c r="K237" s="455" t="s">
        <v>453</v>
      </c>
      <c r="L237" s="455"/>
      <c r="M237" s="455"/>
      <c r="N237" s="455"/>
      <c r="O237" s="464" t="s">
        <v>751</v>
      </c>
      <c r="P237" s="464" t="s">
        <v>751</v>
      </c>
      <c r="Q237" s="464" t="s">
        <v>750</v>
      </c>
      <c r="R237" s="464">
        <v>169.05</v>
      </c>
      <c r="S237" s="464">
        <v>103.25</v>
      </c>
      <c r="T237" s="471">
        <v>36.129313549166099</v>
      </c>
      <c r="U237" s="464" t="s">
        <v>941</v>
      </c>
      <c r="V237" s="464" t="s">
        <v>750</v>
      </c>
      <c r="W237" s="465"/>
      <c r="X237" s="466"/>
      <c r="Y237" s="466"/>
      <c r="Z237" s="464" t="s">
        <v>926</v>
      </c>
      <c r="AA237" s="466">
        <v>44102</v>
      </c>
      <c r="AB237" s="464" t="s">
        <v>932</v>
      </c>
      <c r="AC237" s="466"/>
      <c r="AE237" s="464" t="s">
        <v>750</v>
      </c>
      <c r="AF237" s="466"/>
      <c r="AH237" s="472" t="s">
        <v>750</v>
      </c>
      <c r="AI237" s="472" t="s">
        <v>750</v>
      </c>
      <c r="AJ237" s="472" t="s">
        <v>750</v>
      </c>
      <c r="AK237" s="472" t="s">
        <v>750</v>
      </c>
      <c r="AL237" s="477"/>
      <c r="AM237" s="472"/>
      <c r="AN237" s="472" t="s">
        <v>750</v>
      </c>
      <c r="AO237" s="472" t="s">
        <v>750</v>
      </c>
      <c r="AP237" s="472" t="s">
        <v>750</v>
      </c>
      <c r="AQ237" s="472"/>
      <c r="AR237" s="474"/>
      <c r="AS237" s="472"/>
      <c r="AT237" s="472"/>
      <c r="AU237" s="491" t="s">
        <v>750</v>
      </c>
      <c r="AV237" s="492"/>
      <c r="AW237" s="491" t="s">
        <v>750</v>
      </c>
      <c r="AX237" s="492"/>
    </row>
    <row r="238" spans="1:50" s="464" customFormat="1">
      <c r="A238" s="481" t="s">
        <v>706</v>
      </c>
      <c r="B238" s="453"/>
      <c r="C238" s="466">
        <v>44098</v>
      </c>
      <c r="D238" s="466">
        <v>44105</v>
      </c>
      <c r="E238" s="466">
        <v>44126</v>
      </c>
      <c r="F238" s="466"/>
      <c r="G238" s="453">
        <v>85</v>
      </c>
      <c r="H238" s="454">
        <v>12727</v>
      </c>
      <c r="I238" s="453" t="s">
        <v>748</v>
      </c>
      <c r="J238" s="485" t="s">
        <v>42</v>
      </c>
      <c r="K238" s="455"/>
      <c r="L238" s="455"/>
      <c r="M238" s="455"/>
      <c r="N238" s="455"/>
      <c r="O238" s="464" t="s">
        <v>751</v>
      </c>
      <c r="P238" s="464" t="s">
        <v>750</v>
      </c>
      <c r="Q238" s="464" t="s">
        <v>750</v>
      </c>
      <c r="R238" s="464">
        <v>170.05</v>
      </c>
      <c r="S238" s="464">
        <v>77</v>
      </c>
      <c r="T238" s="471">
        <v>26.627932822566901</v>
      </c>
      <c r="U238" s="464" t="s">
        <v>942</v>
      </c>
      <c r="V238" s="464" t="s">
        <v>750</v>
      </c>
      <c r="W238" s="465"/>
      <c r="X238" s="466"/>
      <c r="Y238" s="466"/>
      <c r="AA238" s="466"/>
      <c r="AC238" s="466"/>
      <c r="AE238" s="464" t="s">
        <v>750</v>
      </c>
      <c r="AF238" s="466"/>
      <c r="AH238" s="472" t="s">
        <v>750</v>
      </c>
      <c r="AI238" s="472" t="s">
        <v>750</v>
      </c>
      <c r="AJ238" s="472" t="s">
        <v>750</v>
      </c>
      <c r="AK238" s="472" t="s">
        <v>750</v>
      </c>
      <c r="AL238" s="477"/>
      <c r="AM238" s="472"/>
      <c r="AN238" s="472" t="s">
        <v>750</v>
      </c>
      <c r="AO238" s="472" t="s">
        <v>750</v>
      </c>
      <c r="AP238" s="472" t="s">
        <v>750</v>
      </c>
      <c r="AQ238" s="472"/>
      <c r="AR238" s="474"/>
      <c r="AS238" s="472"/>
      <c r="AT238" s="472"/>
      <c r="AU238" s="491" t="s">
        <v>750</v>
      </c>
      <c r="AV238" s="492"/>
      <c r="AW238" s="491" t="s">
        <v>750</v>
      </c>
      <c r="AX238" s="492"/>
    </row>
    <row r="239" spans="1:50" s="464" customFormat="1" ht="30.6">
      <c r="A239" s="481" t="s">
        <v>707</v>
      </c>
      <c r="B239" s="453" t="s">
        <v>40</v>
      </c>
      <c r="C239" s="466">
        <v>44116</v>
      </c>
      <c r="D239" s="466">
        <v>44123</v>
      </c>
      <c r="E239" s="466">
        <v>44144</v>
      </c>
      <c r="F239" s="466"/>
      <c r="G239" s="453">
        <v>27</v>
      </c>
      <c r="H239" s="454">
        <v>34192</v>
      </c>
      <c r="I239" s="453" t="s">
        <v>749</v>
      </c>
      <c r="J239" s="485" t="s">
        <v>42</v>
      </c>
      <c r="K239" s="455" t="s">
        <v>461</v>
      </c>
      <c r="L239" s="455"/>
      <c r="M239" s="455"/>
      <c r="N239" s="455"/>
      <c r="O239" s="464" t="s">
        <v>751</v>
      </c>
      <c r="P239" s="464" t="s">
        <v>751</v>
      </c>
      <c r="Q239" s="464" t="s">
        <v>751</v>
      </c>
      <c r="R239" s="464">
        <v>175.1</v>
      </c>
      <c r="S239" s="464">
        <v>76.2</v>
      </c>
      <c r="T239" s="471">
        <v>24.853220856744599</v>
      </c>
      <c r="U239" s="464" t="s">
        <v>941</v>
      </c>
      <c r="V239" s="464" t="s">
        <v>751</v>
      </c>
      <c r="W239" s="465" t="s">
        <v>982</v>
      </c>
      <c r="X239" s="466">
        <v>44081</v>
      </c>
      <c r="Y239" s="466">
        <v>44091</v>
      </c>
      <c r="Z239" s="464" t="s">
        <v>926</v>
      </c>
      <c r="AA239" s="466">
        <v>44081</v>
      </c>
      <c r="AB239" s="464" t="s">
        <v>931</v>
      </c>
      <c r="AC239" s="466"/>
      <c r="AE239" s="464" t="s">
        <v>750</v>
      </c>
      <c r="AF239" s="466"/>
      <c r="AH239" s="472" t="s">
        <v>750</v>
      </c>
      <c r="AI239" s="472" t="s">
        <v>750</v>
      </c>
      <c r="AJ239" s="472" t="s">
        <v>750</v>
      </c>
      <c r="AK239" s="472" t="s">
        <v>750</v>
      </c>
      <c r="AL239" s="477"/>
      <c r="AM239" s="472"/>
      <c r="AN239" s="472" t="s">
        <v>750</v>
      </c>
      <c r="AO239" s="472" t="s">
        <v>750</v>
      </c>
      <c r="AP239" s="472" t="s">
        <v>750</v>
      </c>
      <c r="AQ239" s="472"/>
      <c r="AR239" s="474"/>
      <c r="AS239" s="472"/>
      <c r="AT239" s="472"/>
      <c r="AU239" s="491" t="s">
        <v>750</v>
      </c>
      <c r="AV239" s="492"/>
      <c r="AW239" s="491" t="s">
        <v>750</v>
      </c>
      <c r="AX239" s="492"/>
    </row>
    <row r="240" spans="1:50" s="464" customFormat="1">
      <c r="A240" s="481" t="s">
        <v>708</v>
      </c>
      <c r="B240" s="453"/>
      <c r="C240" s="466">
        <v>44146</v>
      </c>
      <c r="D240" s="466">
        <v>44154</v>
      </c>
      <c r="E240" s="466">
        <v>44174</v>
      </c>
      <c r="F240" s="466"/>
      <c r="G240" s="453">
        <v>33</v>
      </c>
      <c r="H240" s="454">
        <v>32057</v>
      </c>
      <c r="I240" s="453" t="s">
        <v>749</v>
      </c>
      <c r="J240" s="485" t="s">
        <v>42</v>
      </c>
      <c r="K240" s="455" t="s">
        <v>869</v>
      </c>
      <c r="L240" s="455"/>
      <c r="M240" s="455"/>
      <c r="N240" s="455"/>
      <c r="O240" s="464" t="s">
        <v>751</v>
      </c>
      <c r="P240" s="464" t="s">
        <v>751</v>
      </c>
      <c r="Q240" s="464" t="s">
        <v>751</v>
      </c>
      <c r="R240" s="464">
        <v>166.85</v>
      </c>
      <c r="S240" s="464">
        <v>110.7</v>
      </c>
      <c r="T240" s="471">
        <v>39.764470050879197</v>
      </c>
      <c r="U240" s="464" t="s">
        <v>941</v>
      </c>
      <c r="V240" s="464" t="s">
        <v>750</v>
      </c>
      <c r="W240" s="465"/>
      <c r="X240" s="466"/>
      <c r="Y240" s="466"/>
      <c r="Z240" s="464" t="s">
        <v>926</v>
      </c>
      <c r="AA240" s="466">
        <v>44132</v>
      </c>
      <c r="AB240" s="464" t="s">
        <v>932</v>
      </c>
      <c r="AC240" s="466"/>
      <c r="AE240" s="464" t="s">
        <v>750</v>
      </c>
      <c r="AF240" s="466"/>
      <c r="AH240" s="472" t="s">
        <v>750</v>
      </c>
      <c r="AI240" s="472" t="s">
        <v>750</v>
      </c>
      <c r="AJ240" s="472" t="s">
        <v>750</v>
      </c>
      <c r="AK240" s="472" t="s">
        <v>926</v>
      </c>
      <c r="AL240" s="477">
        <v>44153</v>
      </c>
      <c r="AM240" s="472"/>
      <c r="AN240" s="472" t="s">
        <v>750</v>
      </c>
      <c r="AO240" s="472" t="s">
        <v>750</v>
      </c>
      <c r="AP240" s="472" t="s">
        <v>750</v>
      </c>
      <c r="AQ240" s="472"/>
      <c r="AR240" s="474"/>
      <c r="AS240" s="472"/>
      <c r="AT240" s="472"/>
      <c r="AU240" s="491" t="s">
        <v>750</v>
      </c>
      <c r="AV240" s="492"/>
      <c r="AW240" s="491" t="s">
        <v>750</v>
      </c>
      <c r="AX240" s="492"/>
    </row>
    <row r="241" spans="1:50" s="464" customFormat="1">
      <c r="A241" s="481" t="s">
        <v>709</v>
      </c>
      <c r="B241" s="453"/>
      <c r="C241" s="466">
        <v>44148</v>
      </c>
      <c r="D241" s="466">
        <v>44155</v>
      </c>
      <c r="E241" s="466">
        <v>44174</v>
      </c>
      <c r="F241" s="466"/>
      <c r="G241" s="453">
        <v>24</v>
      </c>
      <c r="H241" s="454">
        <v>35263</v>
      </c>
      <c r="I241" s="453" t="s">
        <v>748</v>
      </c>
      <c r="J241" s="485" t="s">
        <v>42</v>
      </c>
      <c r="K241" s="455"/>
      <c r="L241" s="455"/>
      <c r="M241" s="455"/>
      <c r="N241" s="455"/>
      <c r="O241" s="464" t="s">
        <v>751</v>
      </c>
      <c r="P241" s="464" t="s">
        <v>751</v>
      </c>
      <c r="Q241" s="464" t="s">
        <v>750</v>
      </c>
      <c r="R241" s="464">
        <v>164.2</v>
      </c>
      <c r="S241" s="464">
        <v>85.3</v>
      </c>
      <c r="T241" s="471">
        <v>31.637541336506199</v>
      </c>
      <c r="U241" s="464" t="s">
        <v>941</v>
      </c>
      <c r="V241" s="464" t="s">
        <v>750</v>
      </c>
      <c r="W241" s="465"/>
      <c r="X241" s="466"/>
      <c r="Y241" s="466"/>
      <c r="Z241" s="464" t="s">
        <v>926</v>
      </c>
      <c r="AA241" s="466">
        <v>44032</v>
      </c>
      <c r="AB241" s="464" t="s">
        <v>932</v>
      </c>
      <c r="AC241" s="466"/>
      <c r="AE241" s="464" t="s">
        <v>750</v>
      </c>
      <c r="AF241" s="466"/>
      <c r="AH241" s="472" t="s">
        <v>750</v>
      </c>
      <c r="AI241" s="472" t="s">
        <v>750</v>
      </c>
      <c r="AJ241" s="472" t="s">
        <v>750</v>
      </c>
      <c r="AK241" s="472" t="s">
        <v>928</v>
      </c>
      <c r="AL241" s="477">
        <v>44155</v>
      </c>
      <c r="AM241" s="472"/>
      <c r="AN241" s="472" t="s">
        <v>750</v>
      </c>
      <c r="AO241" s="472" t="s">
        <v>750</v>
      </c>
      <c r="AP241" s="472" t="s">
        <v>750</v>
      </c>
      <c r="AQ241" s="472"/>
      <c r="AR241" s="474"/>
      <c r="AS241" s="472"/>
      <c r="AT241" s="472"/>
      <c r="AU241" s="491" t="s">
        <v>750</v>
      </c>
      <c r="AV241" s="492"/>
      <c r="AW241" s="491" t="s">
        <v>750</v>
      </c>
      <c r="AX241" s="492"/>
    </row>
    <row r="242" spans="1:50" s="464" customFormat="1" ht="20.399999999999999">
      <c r="A242" s="481" t="s">
        <v>710</v>
      </c>
      <c r="B242" s="453"/>
      <c r="C242" s="466">
        <v>44123</v>
      </c>
      <c r="D242" s="466">
        <v>44131</v>
      </c>
      <c r="E242" s="466">
        <v>44151</v>
      </c>
      <c r="F242" s="466"/>
      <c r="G242" s="453">
        <v>40</v>
      </c>
      <c r="H242" s="454">
        <v>29340</v>
      </c>
      <c r="I242" s="453" t="s">
        <v>749</v>
      </c>
      <c r="J242" s="485" t="s">
        <v>42</v>
      </c>
      <c r="K242" s="455"/>
      <c r="L242" s="455"/>
      <c r="M242" s="455"/>
      <c r="N242" s="455"/>
      <c r="O242" s="464" t="s">
        <v>751</v>
      </c>
      <c r="P242" s="464" t="s">
        <v>751</v>
      </c>
      <c r="Q242" s="464" t="s">
        <v>751</v>
      </c>
      <c r="R242" s="464">
        <v>179.5</v>
      </c>
      <c r="S242" s="464">
        <v>75.3</v>
      </c>
      <c r="T242" s="471">
        <v>23.370395946648401</v>
      </c>
      <c r="U242" s="464" t="s">
        <v>941</v>
      </c>
      <c r="V242" s="464" t="s">
        <v>751</v>
      </c>
      <c r="W242" s="465" t="s">
        <v>983</v>
      </c>
      <c r="X242" s="466">
        <v>43774</v>
      </c>
      <c r="Y242" s="466">
        <v>43775</v>
      </c>
      <c r="Z242" s="464" t="s">
        <v>927</v>
      </c>
      <c r="AA242" s="466"/>
      <c r="AC242" s="466">
        <v>44046</v>
      </c>
      <c r="AD242" s="464" t="s">
        <v>932</v>
      </c>
      <c r="AE242" s="464" t="s">
        <v>750</v>
      </c>
      <c r="AF242" s="466"/>
      <c r="AH242" s="472" t="s">
        <v>750</v>
      </c>
      <c r="AI242" s="472" t="s">
        <v>750</v>
      </c>
      <c r="AJ242" s="472" t="s">
        <v>750</v>
      </c>
      <c r="AK242" s="472" t="s">
        <v>750</v>
      </c>
      <c r="AL242" s="477"/>
      <c r="AM242" s="472"/>
      <c r="AN242" s="472" t="s">
        <v>750</v>
      </c>
      <c r="AO242" s="472" t="s">
        <v>750</v>
      </c>
      <c r="AP242" s="472" t="s">
        <v>750</v>
      </c>
      <c r="AQ242" s="472"/>
      <c r="AR242" s="474"/>
      <c r="AS242" s="472"/>
      <c r="AT242" s="472"/>
      <c r="AU242" s="491" t="s">
        <v>750</v>
      </c>
      <c r="AV242" s="492"/>
      <c r="AW242" s="491" t="s">
        <v>750</v>
      </c>
      <c r="AX242" s="492"/>
    </row>
    <row r="243" spans="1:50" s="464" customFormat="1">
      <c r="A243" s="481" t="s">
        <v>711</v>
      </c>
      <c r="B243" s="453"/>
      <c r="C243" s="466">
        <v>44131</v>
      </c>
      <c r="D243" s="466">
        <v>44138</v>
      </c>
      <c r="E243" s="466">
        <v>44159</v>
      </c>
      <c r="F243" s="466"/>
      <c r="G243" s="453">
        <v>49</v>
      </c>
      <c r="H243" s="454">
        <v>26194</v>
      </c>
      <c r="I243" s="453" t="s">
        <v>748</v>
      </c>
      <c r="J243" s="485" t="s">
        <v>42</v>
      </c>
      <c r="K243" s="455" t="s">
        <v>879</v>
      </c>
      <c r="L243" s="455"/>
      <c r="M243" s="455"/>
      <c r="N243" s="455"/>
      <c r="O243" s="464" t="s">
        <v>751</v>
      </c>
      <c r="P243" s="464" t="s">
        <v>751</v>
      </c>
      <c r="Q243" s="464" t="s">
        <v>921</v>
      </c>
      <c r="R243" s="464">
        <v>171.5</v>
      </c>
      <c r="S243" s="464">
        <v>69.099999999999994</v>
      </c>
      <c r="T243" s="471">
        <v>23.493612355396099</v>
      </c>
      <c r="U243" s="464" t="s">
        <v>941</v>
      </c>
      <c r="V243" s="464" t="s">
        <v>750</v>
      </c>
      <c r="W243" s="465"/>
      <c r="X243" s="466"/>
      <c r="Y243" s="466"/>
      <c r="AA243" s="466"/>
      <c r="AC243" s="466"/>
      <c r="AE243" s="464" t="s">
        <v>750</v>
      </c>
      <c r="AF243" s="466"/>
      <c r="AH243" s="472" t="s">
        <v>750</v>
      </c>
      <c r="AI243" s="472" t="s">
        <v>750</v>
      </c>
      <c r="AJ243" s="472" t="s">
        <v>750</v>
      </c>
      <c r="AK243" s="472" t="s">
        <v>750</v>
      </c>
      <c r="AL243" s="477"/>
      <c r="AM243" s="472"/>
      <c r="AN243" s="472" t="s">
        <v>750</v>
      </c>
      <c r="AO243" s="472" t="s">
        <v>750</v>
      </c>
      <c r="AP243" s="472" t="s">
        <v>750</v>
      </c>
      <c r="AQ243" s="472"/>
      <c r="AR243" s="474"/>
      <c r="AS243" s="472"/>
      <c r="AT243" s="472"/>
      <c r="AU243" s="491" t="s">
        <v>750</v>
      </c>
      <c r="AV243" s="492"/>
      <c r="AW243" s="491" t="s">
        <v>750</v>
      </c>
      <c r="AX243" s="492"/>
    </row>
    <row r="244" spans="1:50" s="464" customFormat="1">
      <c r="A244" s="481" t="s">
        <v>712</v>
      </c>
      <c r="B244" s="453"/>
      <c r="C244" s="466">
        <v>44140</v>
      </c>
      <c r="D244" s="466">
        <v>44147</v>
      </c>
      <c r="E244" s="466">
        <v>44168</v>
      </c>
      <c r="F244" s="466"/>
      <c r="G244" s="453">
        <v>30</v>
      </c>
      <c r="H244" s="454">
        <v>33177</v>
      </c>
      <c r="I244" s="453" t="s">
        <v>748</v>
      </c>
      <c r="J244" s="485" t="s">
        <v>42</v>
      </c>
      <c r="K244" s="455"/>
      <c r="L244" s="455"/>
      <c r="M244" s="455"/>
      <c r="N244" s="455"/>
      <c r="O244" s="464" t="s">
        <v>751</v>
      </c>
      <c r="P244" s="464" t="s">
        <v>750</v>
      </c>
      <c r="Q244" s="464" t="s">
        <v>750</v>
      </c>
      <c r="R244" s="464">
        <v>160.5</v>
      </c>
      <c r="S244" s="464">
        <v>73.8</v>
      </c>
      <c r="T244" s="471">
        <v>28.648790287361301</v>
      </c>
      <c r="U244" s="464" t="s">
        <v>941</v>
      </c>
      <c r="V244" s="464" t="s">
        <v>750</v>
      </c>
      <c r="W244" s="465"/>
      <c r="X244" s="466"/>
      <c r="Y244" s="466"/>
      <c r="Z244" s="464" t="s">
        <v>926</v>
      </c>
      <c r="AA244" s="466">
        <v>44044</v>
      </c>
      <c r="AB244" s="464" t="s">
        <v>932</v>
      </c>
      <c r="AC244" s="466"/>
      <c r="AE244" s="464" t="s">
        <v>750</v>
      </c>
      <c r="AF244" s="466"/>
      <c r="AH244" s="472" t="s">
        <v>750</v>
      </c>
      <c r="AI244" s="472" t="s">
        <v>750</v>
      </c>
      <c r="AJ244" s="472" t="s">
        <v>750</v>
      </c>
      <c r="AK244" s="472" t="s">
        <v>750</v>
      </c>
      <c r="AL244" s="477"/>
      <c r="AM244" s="472"/>
      <c r="AN244" s="472" t="s">
        <v>750</v>
      </c>
      <c r="AO244" s="472" t="s">
        <v>750</v>
      </c>
      <c r="AP244" s="472" t="s">
        <v>750</v>
      </c>
      <c r="AQ244" s="472"/>
      <c r="AR244" s="474"/>
      <c r="AS244" s="472"/>
      <c r="AT244" s="472"/>
      <c r="AU244" s="491" t="s">
        <v>750</v>
      </c>
      <c r="AV244" s="492"/>
      <c r="AW244" s="491" t="s">
        <v>750</v>
      </c>
      <c r="AX244" s="492"/>
    </row>
    <row r="245" spans="1:50" s="464" customFormat="1">
      <c r="A245" s="481" t="s">
        <v>713</v>
      </c>
      <c r="B245" s="453"/>
      <c r="C245" s="466">
        <v>44153</v>
      </c>
      <c r="D245" s="466">
        <v>44158</v>
      </c>
      <c r="E245" s="466">
        <v>44180</v>
      </c>
      <c r="F245" s="466"/>
      <c r="G245" s="453">
        <v>56</v>
      </c>
      <c r="H245" s="454">
        <v>23526</v>
      </c>
      <c r="I245" s="453" t="s">
        <v>748</v>
      </c>
      <c r="J245" s="485" t="s">
        <v>1028</v>
      </c>
      <c r="K245" s="455" t="s">
        <v>844</v>
      </c>
      <c r="L245" s="455" t="s">
        <v>846</v>
      </c>
      <c r="M245" s="455"/>
      <c r="N245" s="455"/>
      <c r="O245" s="464" t="s">
        <v>751</v>
      </c>
      <c r="P245" s="464" t="s">
        <v>751</v>
      </c>
      <c r="Q245" s="464" t="s">
        <v>751</v>
      </c>
      <c r="R245" s="464">
        <v>179.55</v>
      </c>
      <c r="S245" s="464">
        <v>159.05000000000001</v>
      </c>
      <c r="T245" s="471">
        <v>49.335877209655202</v>
      </c>
      <c r="U245" s="464" t="s">
        <v>941</v>
      </c>
      <c r="V245" s="464" t="s">
        <v>750</v>
      </c>
      <c r="W245" s="465"/>
      <c r="X245" s="466"/>
      <c r="Y245" s="466"/>
      <c r="Z245" s="464" t="s">
        <v>926</v>
      </c>
      <c r="AA245" s="466">
        <v>44147</v>
      </c>
      <c r="AB245" s="464" t="s">
        <v>932</v>
      </c>
      <c r="AC245" s="466"/>
      <c r="AE245" s="464" t="s">
        <v>750</v>
      </c>
      <c r="AF245" s="466"/>
      <c r="AH245" s="472" t="s">
        <v>750</v>
      </c>
      <c r="AI245" s="472" t="s">
        <v>750</v>
      </c>
      <c r="AJ245" s="472" t="s">
        <v>750</v>
      </c>
      <c r="AK245" s="472" t="s">
        <v>750</v>
      </c>
      <c r="AL245" s="477"/>
      <c r="AM245" s="472"/>
      <c r="AN245" s="472" t="s">
        <v>750</v>
      </c>
      <c r="AO245" s="472" t="s">
        <v>750</v>
      </c>
      <c r="AP245" s="472" t="s">
        <v>750</v>
      </c>
      <c r="AQ245" s="472"/>
      <c r="AR245" s="474"/>
      <c r="AS245" s="472"/>
      <c r="AT245" s="472"/>
      <c r="AU245" s="491" t="s">
        <v>750</v>
      </c>
      <c r="AV245" s="492"/>
      <c r="AW245" s="491" t="s">
        <v>751</v>
      </c>
      <c r="AX245" s="492" t="s">
        <v>830</v>
      </c>
    </row>
    <row r="246" spans="1:50" s="464" customFormat="1">
      <c r="A246" s="481" t="s">
        <v>714</v>
      </c>
      <c r="B246" s="453"/>
      <c r="C246" s="466">
        <v>44124</v>
      </c>
      <c r="D246" s="466">
        <v>44131</v>
      </c>
      <c r="E246" s="466">
        <v>44152</v>
      </c>
      <c r="F246" s="466"/>
      <c r="G246" s="453">
        <v>37</v>
      </c>
      <c r="H246" s="454">
        <v>30316</v>
      </c>
      <c r="I246" s="453" t="s">
        <v>748</v>
      </c>
      <c r="J246" s="485" t="s">
        <v>42</v>
      </c>
      <c r="K246" s="455"/>
      <c r="L246" s="455"/>
      <c r="M246" s="455"/>
      <c r="N246" s="455"/>
      <c r="O246" s="464" t="s">
        <v>751</v>
      </c>
      <c r="P246" s="464" t="s">
        <v>751</v>
      </c>
      <c r="Q246" s="464" t="s">
        <v>751</v>
      </c>
      <c r="R246" s="464">
        <v>160.19999999999999</v>
      </c>
      <c r="S246" s="464">
        <v>63</v>
      </c>
      <c r="T246" s="471">
        <v>24.547966726984502</v>
      </c>
      <c r="U246" s="464" t="s">
        <v>941</v>
      </c>
      <c r="V246" s="464" t="s">
        <v>750</v>
      </c>
      <c r="W246" s="465"/>
      <c r="X246" s="466"/>
      <c r="Y246" s="466"/>
      <c r="Z246" s="464" t="s">
        <v>926</v>
      </c>
      <c r="AA246" s="466">
        <v>43983</v>
      </c>
      <c r="AB246" s="464" t="s">
        <v>932</v>
      </c>
      <c r="AC246" s="466"/>
      <c r="AE246" s="464" t="s">
        <v>750</v>
      </c>
      <c r="AF246" s="466"/>
      <c r="AH246" s="472" t="s">
        <v>750</v>
      </c>
      <c r="AI246" s="472" t="s">
        <v>750</v>
      </c>
      <c r="AJ246" s="472" t="s">
        <v>750</v>
      </c>
      <c r="AK246" s="472" t="s">
        <v>750</v>
      </c>
      <c r="AL246" s="477"/>
      <c r="AM246" s="472"/>
      <c r="AN246" s="472" t="s">
        <v>750</v>
      </c>
      <c r="AO246" s="472" t="s">
        <v>750</v>
      </c>
      <c r="AP246" s="472" t="s">
        <v>750</v>
      </c>
      <c r="AQ246" s="476" t="s">
        <v>926</v>
      </c>
      <c r="AR246" s="474">
        <v>44137</v>
      </c>
      <c r="AS246" s="472" t="s">
        <v>932</v>
      </c>
      <c r="AT246" s="472"/>
      <c r="AU246" s="491" t="s">
        <v>750</v>
      </c>
      <c r="AV246" s="492"/>
      <c r="AW246" s="491" t="s">
        <v>750</v>
      </c>
      <c r="AX246" s="492"/>
    </row>
    <row r="247" spans="1:50" s="464" customFormat="1">
      <c r="A247" s="481" t="s">
        <v>715</v>
      </c>
      <c r="B247" s="453"/>
      <c r="C247" s="466">
        <v>44117</v>
      </c>
      <c r="D247" s="466">
        <v>44124</v>
      </c>
      <c r="E247" s="466">
        <v>44145</v>
      </c>
      <c r="F247" s="466"/>
      <c r="G247" s="453">
        <v>50</v>
      </c>
      <c r="H247" s="454">
        <v>25775</v>
      </c>
      <c r="I247" s="453" t="s">
        <v>749</v>
      </c>
      <c r="J247" s="485" t="s">
        <v>42</v>
      </c>
      <c r="K247" s="455" t="s">
        <v>450</v>
      </c>
      <c r="L247" s="455" t="s">
        <v>448</v>
      </c>
      <c r="M247" s="455"/>
      <c r="N247" s="455"/>
      <c r="O247" s="464" t="s">
        <v>751</v>
      </c>
      <c r="P247" s="464" t="s">
        <v>751</v>
      </c>
      <c r="Q247" s="464" t="s">
        <v>921</v>
      </c>
      <c r="R247" s="464">
        <v>185.5</v>
      </c>
      <c r="S247" s="464">
        <v>91.25</v>
      </c>
      <c r="T247" s="471">
        <v>26.5182612738936</v>
      </c>
      <c r="U247" s="464" t="s">
        <v>941</v>
      </c>
      <c r="V247" s="464" t="s">
        <v>750</v>
      </c>
      <c r="W247" s="465"/>
      <c r="X247" s="466"/>
      <c r="Y247" s="466"/>
      <c r="Z247" s="464" t="s">
        <v>926</v>
      </c>
      <c r="AA247" s="466">
        <v>43950</v>
      </c>
      <c r="AB247" s="464" t="s">
        <v>932</v>
      </c>
      <c r="AC247" s="466"/>
      <c r="AE247" s="464" t="s">
        <v>750</v>
      </c>
      <c r="AF247" s="466"/>
      <c r="AH247" s="472" t="s">
        <v>750</v>
      </c>
      <c r="AI247" s="472" t="s">
        <v>750</v>
      </c>
      <c r="AJ247" s="472" t="s">
        <v>750</v>
      </c>
      <c r="AK247" s="472" t="s">
        <v>750</v>
      </c>
      <c r="AL247" s="477"/>
      <c r="AM247" s="472"/>
      <c r="AN247" s="472" t="s">
        <v>750</v>
      </c>
      <c r="AO247" s="472" t="s">
        <v>750</v>
      </c>
      <c r="AP247" s="472" t="s">
        <v>750</v>
      </c>
      <c r="AQ247" s="472"/>
      <c r="AR247" s="474"/>
      <c r="AS247" s="472"/>
      <c r="AT247" s="472"/>
      <c r="AU247" s="491" t="s">
        <v>750</v>
      </c>
      <c r="AV247" s="492"/>
      <c r="AW247" s="491" t="s">
        <v>750</v>
      </c>
      <c r="AX247" s="492"/>
    </row>
    <row r="248" spans="1:50" s="464" customFormat="1">
      <c r="A248" s="481" t="s">
        <v>716</v>
      </c>
      <c r="B248" s="453"/>
      <c r="C248" s="466">
        <v>44123</v>
      </c>
      <c r="D248" s="466">
        <v>44130</v>
      </c>
      <c r="E248" s="466">
        <v>44151</v>
      </c>
      <c r="F248" s="466"/>
      <c r="G248" s="453">
        <v>28</v>
      </c>
      <c r="H248" s="454">
        <v>33790</v>
      </c>
      <c r="I248" s="453" t="s">
        <v>748</v>
      </c>
      <c r="J248" s="485" t="s">
        <v>42</v>
      </c>
      <c r="K248" s="455" t="s">
        <v>448</v>
      </c>
      <c r="L248" s="455" t="s">
        <v>466</v>
      </c>
      <c r="M248" s="455"/>
      <c r="N248" s="455"/>
      <c r="O248" s="464" t="s">
        <v>751</v>
      </c>
      <c r="P248" s="464" t="s">
        <v>751</v>
      </c>
      <c r="Q248" s="464" t="s">
        <v>751</v>
      </c>
      <c r="R248" s="464">
        <v>163.5</v>
      </c>
      <c r="S248" s="464">
        <v>66.7</v>
      </c>
      <c r="T248" s="471">
        <v>24.951135800390901</v>
      </c>
      <c r="U248" s="464" t="s">
        <v>941</v>
      </c>
      <c r="V248" s="464" t="s">
        <v>750</v>
      </c>
      <c r="W248" s="465"/>
      <c r="X248" s="466"/>
      <c r="Y248" s="466"/>
      <c r="AA248" s="466"/>
      <c r="AC248" s="466"/>
      <c r="AE248" s="464" t="s">
        <v>750</v>
      </c>
      <c r="AF248" s="466"/>
      <c r="AH248" s="472" t="s">
        <v>750</v>
      </c>
      <c r="AI248" s="472" t="s">
        <v>750</v>
      </c>
      <c r="AJ248" s="472" t="s">
        <v>750</v>
      </c>
      <c r="AK248" s="472" t="s">
        <v>750</v>
      </c>
      <c r="AL248" s="477"/>
      <c r="AM248" s="472"/>
      <c r="AN248" s="472" t="s">
        <v>750</v>
      </c>
      <c r="AO248" s="472" t="s">
        <v>750</v>
      </c>
      <c r="AP248" s="472" t="s">
        <v>750</v>
      </c>
      <c r="AQ248" s="472"/>
      <c r="AR248" s="474"/>
      <c r="AS248" s="472"/>
      <c r="AT248" s="472"/>
      <c r="AU248" s="491" t="s">
        <v>750</v>
      </c>
      <c r="AV248" s="492"/>
      <c r="AW248" s="491" t="s">
        <v>751</v>
      </c>
      <c r="AX248" s="492" t="s">
        <v>831</v>
      </c>
    </row>
    <row r="249" spans="1:50" s="464" customFormat="1">
      <c r="A249" s="481" t="s">
        <v>717</v>
      </c>
      <c r="B249" s="453"/>
      <c r="C249" s="466">
        <v>44097</v>
      </c>
      <c r="D249" s="466">
        <v>44104</v>
      </c>
      <c r="E249" s="466">
        <v>44125</v>
      </c>
      <c r="F249" s="466"/>
      <c r="G249" s="453">
        <v>67</v>
      </c>
      <c r="H249" s="454">
        <v>19269</v>
      </c>
      <c r="I249" s="453" t="s">
        <v>748</v>
      </c>
      <c r="J249" s="485" t="s">
        <v>42</v>
      </c>
      <c r="K249" s="455" t="s">
        <v>880</v>
      </c>
      <c r="L249" s="455" t="s">
        <v>907</v>
      </c>
      <c r="M249" s="455" t="s">
        <v>453</v>
      </c>
      <c r="N249" s="455" t="s">
        <v>917</v>
      </c>
      <c r="O249" s="464" t="s">
        <v>751</v>
      </c>
      <c r="P249" s="464" t="s">
        <v>750</v>
      </c>
      <c r="Q249" s="464" t="s">
        <v>921</v>
      </c>
      <c r="R249" s="464">
        <v>158.85</v>
      </c>
      <c r="S249" s="464">
        <v>66.900000000000006</v>
      </c>
      <c r="T249" s="471">
        <v>26.512560920187902</v>
      </c>
      <c r="U249" s="464" t="s">
        <v>941</v>
      </c>
      <c r="V249" s="464" t="s">
        <v>750</v>
      </c>
      <c r="W249" s="465"/>
      <c r="X249" s="466"/>
      <c r="Y249" s="466"/>
      <c r="Z249" s="464" t="s">
        <v>926</v>
      </c>
      <c r="AA249" s="466">
        <v>44044</v>
      </c>
      <c r="AB249" s="464" t="s">
        <v>932</v>
      </c>
      <c r="AC249" s="466"/>
      <c r="AE249" s="464" t="s">
        <v>750</v>
      </c>
      <c r="AF249" s="466"/>
      <c r="AH249" s="472" t="s">
        <v>750</v>
      </c>
      <c r="AI249" s="472" t="s">
        <v>750</v>
      </c>
      <c r="AJ249" s="472" t="s">
        <v>750</v>
      </c>
      <c r="AK249" s="472" t="s">
        <v>750</v>
      </c>
      <c r="AL249" s="477"/>
      <c r="AM249" s="472"/>
      <c r="AN249" s="472" t="s">
        <v>750</v>
      </c>
      <c r="AO249" s="472" t="s">
        <v>750</v>
      </c>
      <c r="AP249" s="472" t="s">
        <v>750</v>
      </c>
      <c r="AQ249" s="472"/>
      <c r="AR249" s="474"/>
      <c r="AS249" s="472"/>
      <c r="AT249" s="472"/>
      <c r="AU249" s="491" t="s">
        <v>750</v>
      </c>
      <c r="AV249" s="492"/>
      <c r="AW249" s="491" t="s">
        <v>750</v>
      </c>
      <c r="AX249" s="492"/>
    </row>
    <row r="250" spans="1:50" s="464" customFormat="1" ht="28.8">
      <c r="A250" s="481" t="s">
        <v>718</v>
      </c>
      <c r="B250" s="453"/>
      <c r="C250" s="466">
        <v>44146</v>
      </c>
      <c r="D250" s="466">
        <v>44153</v>
      </c>
      <c r="E250" s="466">
        <v>44174</v>
      </c>
      <c r="F250" s="466"/>
      <c r="G250" s="453">
        <v>29</v>
      </c>
      <c r="H250" s="454">
        <v>33341</v>
      </c>
      <c r="I250" s="453" t="s">
        <v>748</v>
      </c>
      <c r="J250" s="485" t="s">
        <v>42</v>
      </c>
      <c r="K250" s="455"/>
      <c r="L250" s="455"/>
      <c r="M250" s="455"/>
      <c r="N250" s="455"/>
      <c r="O250" s="464" t="s">
        <v>751</v>
      </c>
      <c r="P250" s="464" t="s">
        <v>751</v>
      </c>
      <c r="Q250" s="464" t="s">
        <v>750</v>
      </c>
      <c r="R250" s="464">
        <v>161.44999999999999</v>
      </c>
      <c r="S250" s="464">
        <v>78.900000000000006</v>
      </c>
      <c r="T250" s="471">
        <v>30.269197322461199</v>
      </c>
      <c r="U250" s="464" t="s">
        <v>941</v>
      </c>
      <c r="V250" s="464" t="s">
        <v>750</v>
      </c>
      <c r="W250" s="465"/>
      <c r="X250" s="466"/>
      <c r="Y250" s="466"/>
      <c r="AA250" s="466"/>
      <c r="AC250" s="466"/>
      <c r="AE250" s="464" t="s">
        <v>750</v>
      </c>
      <c r="AF250" s="466"/>
      <c r="AH250" s="472" t="s">
        <v>750</v>
      </c>
      <c r="AI250" s="472" t="s">
        <v>750</v>
      </c>
      <c r="AJ250" s="472" t="s">
        <v>750</v>
      </c>
      <c r="AK250" s="472" t="s">
        <v>750</v>
      </c>
      <c r="AL250" s="477"/>
      <c r="AM250" s="472"/>
      <c r="AN250" s="472" t="s">
        <v>750</v>
      </c>
      <c r="AO250" s="472" t="s">
        <v>750</v>
      </c>
      <c r="AP250" s="472" t="s">
        <v>750</v>
      </c>
      <c r="AQ250" s="472"/>
      <c r="AR250" s="474"/>
      <c r="AS250" s="472"/>
      <c r="AT250" s="472"/>
      <c r="AU250" s="491" t="s">
        <v>750</v>
      </c>
      <c r="AV250" s="492"/>
      <c r="AW250" s="491" t="s">
        <v>751</v>
      </c>
      <c r="AX250" s="492" t="s">
        <v>832</v>
      </c>
    </row>
    <row r="251" spans="1:50" s="464" customFormat="1">
      <c r="A251" s="481" t="s">
        <v>719</v>
      </c>
      <c r="B251" s="453"/>
      <c r="C251" s="466">
        <v>44126</v>
      </c>
      <c r="D251" s="466">
        <v>44133</v>
      </c>
      <c r="E251" s="466">
        <v>44152</v>
      </c>
      <c r="F251" s="466"/>
      <c r="G251" s="453">
        <v>28</v>
      </c>
      <c r="H251" s="454">
        <v>33674</v>
      </c>
      <c r="I251" s="453" t="s">
        <v>748</v>
      </c>
      <c r="J251" s="485" t="s">
        <v>42</v>
      </c>
      <c r="K251" s="455"/>
      <c r="L251" s="455"/>
      <c r="M251" s="455"/>
      <c r="N251" s="455"/>
      <c r="O251" s="464" t="s">
        <v>751</v>
      </c>
      <c r="P251" s="464" t="s">
        <v>751</v>
      </c>
      <c r="Q251" s="464" t="s">
        <v>921</v>
      </c>
      <c r="R251" s="464">
        <v>164.6</v>
      </c>
      <c r="S251" s="464">
        <v>99.3</v>
      </c>
      <c r="T251" s="471">
        <v>36.651317159017196</v>
      </c>
      <c r="U251" s="464" t="s">
        <v>941</v>
      </c>
      <c r="V251" s="464" t="s">
        <v>750</v>
      </c>
      <c r="W251" s="465"/>
      <c r="X251" s="466"/>
      <c r="Y251" s="466"/>
      <c r="AA251" s="466"/>
      <c r="AC251" s="466"/>
      <c r="AE251" s="464" t="s">
        <v>750</v>
      </c>
      <c r="AF251" s="466"/>
      <c r="AH251" s="472" t="s">
        <v>750</v>
      </c>
      <c r="AI251" s="472" t="s">
        <v>750</v>
      </c>
      <c r="AJ251" s="472" t="s">
        <v>750</v>
      </c>
      <c r="AK251" s="472" t="s">
        <v>750</v>
      </c>
      <c r="AL251" s="477"/>
      <c r="AM251" s="472"/>
      <c r="AN251" s="472" t="s">
        <v>750</v>
      </c>
      <c r="AO251" s="472" t="s">
        <v>1010</v>
      </c>
      <c r="AP251" s="472" t="s">
        <v>750</v>
      </c>
      <c r="AQ251" s="472"/>
      <c r="AR251" s="474"/>
      <c r="AS251" s="472"/>
      <c r="AT251" s="472"/>
      <c r="AU251" s="491" t="s">
        <v>750</v>
      </c>
      <c r="AV251" s="492"/>
      <c r="AW251" s="491" t="s">
        <v>750</v>
      </c>
      <c r="AX251" s="492"/>
    </row>
    <row r="252" spans="1:50" s="464" customFormat="1">
      <c r="A252" s="453" t="s">
        <v>720</v>
      </c>
      <c r="B252" s="453"/>
      <c r="C252" s="466">
        <v>44105</v>
      </c>
      <c r="D252" s="466">
        <v>44112</v>
      </c>
      <c r="E252" s="466">
        <v>44133</v>
      </c>
      <c r="F252" s="466"/>
      <c r="G252" s="453">
        <v>68</v>
      </c>
      <c r="H252" s="454">
        <v>19130</v>
      </c>
      <c r="I252" s="453" t="s">
        <v>749</v>
      </c>
      <c r="J252" s="485" t="s">
        <v>42</v>
      </c>
      <c r="K252" s="455"/>
      <c r="L252" s="455"/>
      <c r="M252" s="455"/>
      <c r="N252" s="455"/>
      <c r="O252" s="464" t="s">
        <v>751</v>
      </c>
      <c r="P252" s="464" t="s">
        <v>750</v>
      </c>
      <c r="Q252" s="464" t="s">
        <v>750</v>
      </c>
      <c r="R252" s="464">
        <v>173</v>
      </c>
      <c r="S252" s="464">
        <v>60.6</v>
      </c>
      <c r="T252" s="471">
        <v>20.247920077516699</v>
      </c>
      <c r="U252" s="464" t="s">
        <v>942</v>
      </c>
      <c r="V252" s="464" t="s">
        <v>750</v>
      </c>
      <c r="W252" s="465"/>
      <c r="X252" s="466"/>
      <c r="Y252" s="466"/>
      <c r="AA252" s="466"/>
      <c r="AC252" s="466"/>
      <c r="AE252" s="464" t="s">
        <v>750</v>
      </c>
      <c r="AF252" s="466"/>
      <c r="AH252" s="472" t="s">
        <v>750</v>
      </c>
      <c r="AI252" s="472" t="s">
        <v>750</v>
      </c>
      <c r="AJ252" s="472" t="s">
        <v>750</v>
      </c>
      <c r="AK252" s="472" t="s">
        <v>750</v>
      </c>
      <c r="AL252" s="477"/>
      <c r="AM252" s="472"/>
      <c r="AN252" s="472" t="s">
        <v>750</v>
      </c>
      <c r="AO252" s="472" t="s">
        <v>750</v>
      </c>
      <c r="AP252" s="472" t="s">
        <v>750</v>
      </c>
      <c r="AQ252" s="472"/>
      <c r="AR252" s="474"/>
      <c r="AS252" s="472"/>
      <c r="AT252" s="472"/>
      <c r="AU252" s="491" t="s">
        <v>750</v>
      </c>
      <c r="AV252" s="492"/>
      <c r="AW252" s="491" t="s">
        <v>751</v>
      </c>
      <c r="AX252" s="492" t="s">
        <v>833</v>
      </c>
    </row>
    <row r="253" spans="1:50" s="464" customFormat="1">
      <c r="A253" s="481" t="s">
        <v>721</v>
      </c>
      <c r="B253" s="453"/>
      <c r="C253" s="466">
        <v>44130</v>
      </c>
      <c r="D253" s="466">
        <v>44137</v>
      </c>
      <c r="E253" s="466">
        <v>44158</v>
      </c>
      <c r="F253" s="466"/>
      <c r="G253" s="453">
        <v>60</v>
      </c>
      <c r="H253" s="454">
        <v>22070</v>
      </c>
      <c r="I253" s="453" t="s">
        <v>749</v>
      </c>
      <c r="J253" s="485" t="s">
        <v>42</v>
      </c>
      <c r="K253" s="455"/>
      <c r="L253" s="455"/>
      <c r="M253" s="455"/>
      <c r="N253" s="455"/>
      <c r="O253" s="464" t="s">
        <v>751</v>
      </c>
      <c r="P253" s="464" t="s">
        <v>750</v>
      </c>
      <c r="Q253" s="464" t="s">
        <v>750</v>
      </c>
      <c r="R253" s="464">
        <v>177.45</v>
      </c>
      <c r="S253" s="464">
        <v>85.4</v>
      </c>
      <c r="T253" s="471">
        <v>27.121010279863199</v>
      </c>
      <c r="U253" s="464" t="s">
        <v>941</v>
      </c>
      <c r="V253" s="464" t="s">
        <v>750</v>
      </c>
      <c r="W253" s="465"/>
      <c r="X253" s="466"/>
      <c r="Y253" s="466"/>
      <c r="AA253" s="466"/>
      <c r="AC253" s="466"/>
      <c r="AE253" s="464" t="s">
        <v>750</v>
      </c>
      <c r="AF253" s="466"/>
      <c r="AH253" s="472" t="s">
        <v>750</v>
      </c>
      <c r="AI253" s="472" t="s">
        <v>750</v>
      </c>
      <c r="AJ253" s="472" t="s">
        <v>750</v>
      </c>
      <c r="AK253" s="472" t="s">
        <v>750</v>
      </c>
      <c r="AL253" s="477"/>
      <c r="AM253" s="472"/>
      <c r="AN253" s="472" t="s">
        <v>750</v>
      </c>
      <c r="AO253" s="472" t="s">
        <v>750</v>
      </c>
      <c r="AP253" s="472" t="s">
        <v>750</v>
      </c>
      <c r="AQ253" s="472"/>
      <c r="AR253" s="474"/>
      <c r="AS253" s="472"/>
      <c r="AT253" s="472"/>
      <c r="AU253" s="491" t="s">
        <v>750</v>
      </c>
      <c r="AV253" s="492"/>
      <c r="AW253" s="491" t="s">
        <v>750</v>
      </c>
      <c r="AX253" s="492"/>
    </row>
    <row r="254" spans="1:50" s="464" customFormat="1">
      <c r="A254" s="481" t="s">
        <v>722</v>
      </c>
      <c r="B254" s="453"/>
      <c r="C254" s="466">
        <v>44126</v>
      </c>
      <c r="D254" s="466">
        <v>44133</v>
      </c>
      <c r="E254" s="466">
        <v>44152</v>
      </c>
      <c r="F254" s="466"/>
      <c r="G254" s="453">
        <v>41</v>
      </c>
      <c r="H254" s="454">
        <v>28902</v>
      </c>
      <c r="I254" s="453" t="s">
        <v>748</v>
      </c>
      <c r="J254" s="485" t="s">
        <v>42</v>
      </c>
      <c r="K254" s="455"/>
      <c r="L254" s="455"/>
      <c r="M254" s="455"/>
      <c r="N254" s="455"/>
      <c r="O254" s="464" t="s">
        <v>751</v>
      </c>
      <c r="P254" s="464" t="s">
        <v>751</v>
      </c>
      <c r="Q254" s="464" t="s">
        <v>751</v>
      </c>
      <c r="R254" s="464">
        <v>166.45</v>
      </c>
      <c r="S254" s="464">
        <v>83.8</v>
      </c>
      <c r="T254" s="471">
        <v>30.246590017307799</v>
      </c>
      <c r="U254" s="464" t="s">
        <v>941</v>
      </c>
      <c r="V254" s="464" t="s">
        <v>750</v>
      </c>
      <c r="W254" s="465"/>
      <c r="X254" s="466"/>
      <c r="Y254" s="466"/>
      <c r="Z254" s="502" t="s">
        <v>926</v>
      </c>
      <c r="AA254" s="466">
        <v>44068</v>
      </c>
      <c r="AB254" s="464" t="s">
        <v>932</v>
      </c>
      <c r="AC254" s="466"/>
      <c r="AE254" s="464" t="s">
        <v>750</v>
      </c>
      <c r="AF254" s="466"/>
      <c r="AH254" s="472" t="s">
        <v>750</v>
      </c>
      <c r="AI254" s="472" t="s">
        <v>750</v>
      </c>
      <c r="AJ254" s="472" t="s">
        <v>750</v>
      </c>
      <c r="AK254" s="472" t="s">
        <v>750</v>
      </c>
      <c r="AL254" s="477"/>
      <c r="AM254" s="472"/>
      <c r="AN254" s="472" t="s">
        <v>750</v>
      </c>
      <c r="AO254" s="472" t="s">
        <v>750</v>
      </c>
      <c r="AP254" s="472" t="s">
        <v>750</v>
      </c>
      <c r="AQ254" s="472"/>
      <c r="AR254" s="474"/>
      <c r="AS254" s="472"/>
      <c r="AT254" s="472"/>
      <c r="AU254" s="491" t="s">
        <v>750</v>
      </c>
      <c r="AV254" s="492"/>
      <c r="AW254" s="491" t="s">
        <v>750</v>
      </c>
      <c r="AX254" s="492"/>
    </row>
    <row r="255" spans="1:50" s="464" customFormat="1" ht="24">
      <c r="A255" s="481" t="s">
        <v>723</v>
      </c>
      <c r="B255" s="453"/>
      <c r="C255" s="466">
        <v>44131</v>
      </c>
      <c r="D255" s="466">
        <v>44138</v>
      </c>
      <c r="E255" s="466">
        <v>44159</v>
      </c>
      <c r="F255" s="466"/>
      <c r="G255" s="453">
        <v>52</v>
      </c>
      <c r="H255" s="454">
        <v>24874</v>
      </c>
      <c r="I255" s="453" t="s">
        <v>748</v>
      </c>
      <c r="J255" s="485" t="s">
        <v>42</v>
      </c>
      <c r="K255" s="455" t="s">
        <v>452</v>
      </c>
      <c r="L255" s="455"/>
      <c r="M255" s="455"/>
      <c r="N255" s="455"/>
      <c r="O255" s="464" t="s">
        <v>751</v>
      </c>
      <c r="P255" s="464" t="s">
        <v>750</v>
      </c>
      <c r="Q255" s="464" t="s">
        <v>750</v>
      </c>
      <c r="R255" s="464">
        <v>163.5</v>
      </c>
      <c r="S255" s="464">
        <v>63.5</v>
      </c>
      <c r="T255" s="471">
        <v>23.754079809967301</v>
      </c>
      <c r="U255" s="464" t="s">
        <v>941</v>
      </c>
      <c r="V255" s="464" t="s">
        <v>750</v>
      </c>
      <c r="W255" s="465"/>
      <c r="X255" s="466"/>
      <c r="Y255" s="466"/>
      <c r="Z255" s="502" t="s">
        <v>926</v>
      </c>
      <c r="AA255" s="466">
        <v>44020</v>
      </c>
      <c r="AB255" s="464" t="s">
        <v>932</v>
      </c>
      <c r="AC255" s="466"/>
      <c r="AE255" s="464" t="s">
        <v>750</v>
      </c>
      <c r="AF255" s="466"/>
      <c r="AH255" s="472" t="s">
        <v>750</v>
      </c>
      <c r="AI255" s="472" t="s">
        <v>750</v>
      </c>
      <c r="AJ255" s="472" t="s">
        <v>750</v>
      </c>
      <c r="AK255" s="472" t="s">
        <v>750</v>
      </c>
      <c r="AL255" s="477"/>
      <c r="AM255" s="472"/>
      <c r="AN255" s="472" t="s">
        <v>750</v>
      </c>
      <c r="AO255" s="472" t="s">
        <v>1011</v>
      </c>
      <c r="AP255" s="472" t="s">
        <v>750</v>
      </c>
      <c r="AQ255" s="472"/>
      <c r="AR255" s="474"/>
      <c r="AS255" s="472"/>
      <c r="AT255" s="472"/>
      <c r="AU255" s="491" t="s">
        <v>750</v>
      </c>
      <c r="AV255" s="492"/>
      <c r="AW255" s="491" t="s">
        <v>750</v>
      </c>
      <c r="AX255" s="492"/>
    </row>
    <row r="256" spans="1:50" s="464" customFormat="1">
      <c r="A256" s="481" t="s">
        <v>724</v>
      </c>
      <c r="B256" s="453"/>
      <c r="C256" s="466">
        <v>44151</v>
      </c>
      <c r="D256" s="466">
        <v>44158</v>
      </c>
      <c r="E256" s="466">
        <v>44183</v>
      </c>
      <c r="F256" s="466"/>
      <c r="G256" s="453">
        <v>71</v>
      </c>
      <c r="H256" s="454">
        <v>17949</v>
      </c>
      <c r="I256" s="453" t="s">
        <v>749</v>
      </c>
      <c r="J256" s="485" t="s">
        <v>42</v>
      </c>
      <c r="K256" s="455" t="s">
        <v>846</v>
      </c>
      <c r="L256" s="455" t="s">
        <v>867</v>
      </c>
      <c r="M256" s="455"/>
      <c r="N256" s="455"/>
      <c r="O256" s="464" t="s">
        <v>751</v>
      </c>
      <c r="P256" s="464" t="s">
        <v>751</v>
      </c>
      <c r="Q256" s="464" t="s">
        <v>751</v>
      </c>
      <c r="R256" s="464">
        <v>176.05</v>
      </c>
      <c r="S256" s="464">
        <v>89.4</v>
      </c>
      <c r="T256" s="471">
        <v>28.844662378308499</v>
      </c>
      <c r="U256" s="464" t="s">
        <v>941</v>
      </c>
      <c r="V256" s="464" t="s">
        <v>750</v>
      </c>
      <c r="W256" s="465"/>
      <c r="X256" s="466"/>
      <c r="Y256" s="466"/>
      <c r="AA256" s="466"/>
      <c r="AC256" s="466"/>
      <c r="AE256" s="464" t="s">
        <v>750</v>
      </c>
      <c r="AF256" s="466"/>
      <c r="AH256" s="472" t="s">
        <v>750</v>
      </c>
      <c r="AI256" s="472" t="s">
        <v>750</v>
      </c>
      <c r="AJ256" s="472" t="s">
        <v>750</v>
      </c>
      <c r="AK256" s="472" t="s">
        <v>750</v>
      </c>
      <c r="AL256" s="477"/>
      <c r="AM256" s="472"/>
      <c r="AN256" s="472" t="s">
        <v>750</v>
      </c>
      <c r="AO256" s="472" t="s">
        <v>750</v>
      </c>
      <c r="AP256" s="472" t="s">
        <v>750</v>
      </c>
      <c r="AQ256" s="472"/>
      <c r="AR256" s="474"/>
      <c r="AS256" s="472"/>
      <c r="AT256" s="472"/>
      <c r="AU256" s="491" t="s">
        <v>750</v>
      </c>
      <c r="AV256" s="492"/>
      <c r="AW256" s="491" t="s">
        <v>751</v>
      </c>
      <c r="AX256" s="492" t="s">
        <v>834</v>
      </c>
    </row>
    <row r="257" spans="1:50" s="464" customFormat="1">
      <c r="A257" s="481" t="s">
        <v>725</v>
      </c>
      <c r="B257" s="453"/>
      <c r="C257" s="466">
        <v>44172</v>
      </c>
      <c r="D257" s="466">
        <v>44179</v>
      </c>
      <c r="E257" s="466">
        <v>44200</v>
      </c>
      <c r="F257" s="466"/>
      <c r="G257" s="453">
        <v>59</v>
      </c>
      <c r="H257" s="454">
        <v>22432</v>
      </c>
      <c r="I257" s="453" t="s">
        <v>748</v>
      </c>
      <c r="J257" s="485" t="s">
        <v>42</v>
      </c>
      <c r="K257" s="455" t="s">
        <v>881</v>
      </c>
      <c r="L257" s="455"/>
      <c r="M257" s="455"/>
      <c r="N257" s="455"/>
      <c r="O257" s="464" t="s">
        <v>751</v>
      </c>
      <c r="P257" s="464" t="s">
        <v>751</v>
      </c>
      <c r="Q257" s="464" t="s">
        <v>751</v>
      </c>
      <c r="R257" s="464">
        <v>151.55000000000001</v>
      </c>
      <c r="S257" s="464">
        <v>61.7</v>
      </c>
      <c r="T257" s="471">
        <v>26.864161064796001</v>
      </c>
      <c r="U257" s="464" t="s">
        <v>941</v>
      </c>
      <c r="V257" s="464" t="s">
        <v>750</v>
      </c>
      <c r="W257" s="465"/>
      <c r="X257" s="466"/>
      <c r="Y257" s="466"/>
      <c r="Z257" s="502" t="s">
        <v>926</v>
      </c>
      <c r="AA257" s="466">
        <v>44152</v>
      </c>
      <c r="AB257" s="464" t="s">
        <v>932</v>
      </c>
      <c r="AC257" s="466"/>
      <c r="AE257" s="464" t="s">
        <v>750</v>
      </c>
      <c r="AF257" s="466"/>
      <c r="AH257" s="472" t="s">
        <v>750</v>
      </c>
      <c r="AI257" s="472" t="s">
        <v>750</v>
      </c>
      <c r="AJ257" s="472" t="s">
        <v>750</v>
      </c>
      <c r="AK257" s="472" t="s">
        <v>750</v>
      </c>
      <c r="AL257" s="477"/>
      <c r="AM257" s="472"/>
      <c r="AN257" s="472" t="s">
        <v>750</v>
      </c>
      <c r="AO257" s="472" t="s">
        <v>750</v>
      </c>
      <c r="AP257" s="472" t="s">
        <v>750</v>
      </c>
      <c r="AQ257" s="472"/>
      <c r="AR257" s="474"/>
      <c r="AS257" s="472"/>
      <c r="AT257" s="472"/>
      <c r="AU257" s="491" t="s">
        <v>750</v>
      </c>
      <c r="AV257" s="492"/>
      <c r="AW257" s="491" t="s">
        <v>750</v>
      </c>
      <c r="AX257" s="492"/>
    </row>
    <row r="258" spans="1:50" s="464" customFormat="1">
      <c r="A258" s="481" t="s">
        <v>726</v>
      </c>
      <c r="B258" s="453"/>
      <c r="C258" s="466">
        <v>44174</v>
      </c>
      <c r="D258" s="466">
        <v>44180</v>
      </c>
      <c r="E258" s="466">
        <v>44202</v>
      </c>
      <c r="F258" s="466"/>
      <c r="G258" s="453">
        <v>44</v>
      </c>
      <c r="H258" s="454">
        <v>27803</v>
      </c>
      <c r="I258" s="453" t="s">
        <v>748</v>
      </c>
      <c r="J258" s="485" t="s">
        <v>1028</v>
      </c>
      <c r="K258" s="455"/>
      <c r="L258" s="455"/>
      <c r="M258" s="455"/>
      <c r="N258" s="455"/>
      <c r="O258" s="464" t="s">
        <v>751</v>
      </c>
      <c r="P258" s="464" t="s">
        <v>750</v>
      </c>
      <c r="Q258" s="464" t="s">
        <v>750</v>
      </c>
      <c r="R258" s="464">
        <v>159</v>
      </c>
      <c r="S258" s="464">
        <v>64.3</v>
      </c>
      <c r="T258" s="471">
        <v>25.434120485740198</v>
      </c>
      <c r="U258" s="464" t="s">
        <v>941</v>
      </c>
      <c r="V258" s="464" t="s">
        <v>750</v>
      </c>
      <c r="W258" s="465"/>
      <c r="X258" s="466"/>
      <c r="Y258" s="466"/>
      <c r="Z258" s="502" t="s">
        <v>926</v>
      </c>
      <c r="AA258" s="466">
        <v>44158</v>
      </c>
      <c r="AB258" s="464" t="s">
        <v>932</v>
      </c>
      <c r="AC258" s="466"/>
      <c r="AE258" s="464" t="s">
        <v>750</v>
      </c>
      <c r="AF258" s="466"/>
      <c r="AH258" s="472" t="s">
        <v>750</v>
      </c>
      <c r="AI258" s="472" t="s">
        <v>750</v>
      </c>
      <c r="AJ258" s="472" t="s">
        <v>750</v>
      </c>
      <c r="AK258" s="472" t="s">
        <v>750</v>
      </c>
      <c r="AL258" s="477"/>
      <c r="AM258" s="472"/>
      <c r="AN258" s="472" t="s">
        <v>750</v>
      </c>
      <c r="AO258" s="472" t="s">
        <v>750</v>
      </c>
      <c r="AP258" s="472" t="s">
        <v>750</v>
      </c>
      <c r="AQ258" s="472"/>
      <c r="AR258" s="474"/>
      <c r="AS258" s="472"/>
      <c r="AT258" s="472"/>
      <c r="AU258" s="491" t="s">
        <v>751</v>
      </c>
      <c r="AV258" s="492" t="s">
        <v>467</v>
      </c>
      <c r="AW258" s="491"/>
      <c r="AX258" s="492"/>
    </row>
    <row r="259" spans="1:50" s="464" customFormat="1">
      <c r="A259" s="481" t="s">
        <v>727</v>
      </c>
      <c r="B259" s="453"/>
      <c r="C259" s="466">
        <v>44145</v>
      </c>
      <c r="D259" s="466">
        <v>44152</v>
      </c>
      <c r="E259" s="466">
        <v>44173</v>
      </c>
      <c r="F259" s="466"/>
      <c r="G259" s="453">
        <v>37</v>
      </c>
      <c r="H259" s="454">
        <v>30341</v>
      </c>
      <c r="I259" s="453" t="s">
        <v>749</v>
      </c>
      <c r="J259" s="485" t="s">
        <v>42</v>
      </c>
      <c r="K259" s="455"/>
      <c r="L259" s="455"/>
      <c r="M259" s="455"/>
      <c r="N259" s="455"/>
      <c r="O259" s="464" t="s">
        <v>751</v>
      </c>
      <c r="P259" s="464" t="s">
        <v>750</v>
      </c>
      <c r="Q259" s="464" t="s">
        <v>750</v>
      </c>
      <c r="R259" s="464">
        <v>170.4</v>
      </c>
      <c r="S259" s="464">
        <v>111.5</v>
      </c>
      <c r="T259" s="471">
        <v>38.400394542529</v>
      </c>
      <c r="U259" s="464" t="s">
        <v>941</v>
      </c>
      <c r="V259" s="464" t="s">
        <v>750</v>
      </c>
      <c r="W259" s="465"/>
      <c r="X259" s="466"/>
      <c r="Y259" s="466"/>
      <c r="Z259" s="464" t="s">
        <v>928</v>
      </c>
      <c r="AA259" s="466">
        <v>44124</v>
      </c>
      <c r="AB259" s="464" t="s">
        <v>932</v>
      </c>
      <c r="AC259" s="466"/>
      <c r="AE259" s="464" t="s">
        <v>750</v>
      </c>
      <c r="AF259" s="466"/>
      <c r="AH259" s="472" t="s">
        <v>750</v>
      </c>
      <c r="AI259" s="472" t="s">
        <v>750</v>
      </c>
      <c r="AJ259" s="472" t="s">
        <v>750</v>
      </c>
      <c r="AK259" s="472" t="s">
        <v>927</v>
      </c>
      <c r="AL259" s="474">
        <v>44151</v>
      </c>
      <c r="AM259" s="472"/>
      <c r="AN259" s="472" t="s">
        <v>750</v>
      </c>
      <c r="AO259" s="472" t="s">
        <v>750</v>
      </c>
      <c r="AP259" s="472" t="s">
        <v>750</v>
      </c>
      <c r="AQ259" s="472"/>
      <c r="AR259" s="474"/>
      <c r="AS259" s="472"/>
      <c r="AT259" s="472"/>
      <c r="AU259" s="491" t="s">
        <v>750</v>
      </c>
      <c r="AV259" s="492"/>
      <c r="AW259" s="491" t="s">
        <v>750</v>
      </c>
      <c r="AX259" s="492"/>
    </row>
    <row r="260" spans="1:50" s="464" customFormat="1">
      <c r="A260" s="481" t="s">
        <v>728</v>
      </c>
      <c r="B260" s="453"/>
      <c r="C260" s="466">
        <v>44131</v>
      </c>
      <c r="D260" s="466">
        <v>44138</v>
      </c>
      <c r="E260" s="466">
        <v>44159</v>
      </c>
      <c r="F260" s="466"/>
      <c r="G260" s="453">
        <v>43</v>
      </c>
      <c r="H260" s="454">
        <v>28322</v>
      </c>
      <c r="I260" s="453" t="s">
        <v>749</v>
      </c>
      <c r="J260" s="485" t="s">
        <v>42</v>
      </c>
      <c r="K260" s="455" t="s">
        <v>448</v>
      </c>
      <c r="L260" s="455" t="s">
        <v>908</v>
      </c>
      <c r="M260" s="455" t="s">
        <v>913</v>
      </c>
      <c r="N260" s="455"/>
      <c r="O260" s="464" t="s">
        <v>751</v>
      </c>
      <c r="P260" s="464" t="s">
        <v>750</v>
      </c>
      <c r="Q260" s="464" t="s">
        <v>750</v>
      </c>
      <c r="R260" s="464">
        <v>175.95</v>
      </c>
      <c r="S260" s="464">
        <v>85.8</v>
      </c>
      <c r="T260" s="471">
        <v>27.714608336137498</v>
      </c>
      <c r="U260" s="464" t="s">
        <v>941</v>
      </c>
      <c r="V260" s="464" t="s">
        <v>750</v>
      </c>
      <c r="W260" s="465"/>
      <c r="X260" s="466"/>
      <c r="Y260" s="466"/>
      <c r="Z260" s="464" t="s">
        <v>927</v>
      </c>
      <c r="AA260" s="466"/>
      <c r="AC260" s="466">
        <v>44108</v>
      </c>
      <c r="AD260" s="464" t="s">
        <v>932</v>
      </c>
      <c r="AE260" s="464" t="s">
        <v>750</v>
      </c>
      <c r="AF260" s="466"/>
      <c r="AH260" s="472" t="s">
        <v>750</v>
      </c>
      <c r="AI260" s="472" t="s">
        <v>750</v>
      </c>
      <c r="AJ260" s="472" t="s">
        <v>750</v>
      </c>
      <c r="AK260" s="472" t="s">
        <v>926</v>
      </c>
      <c r="AL260" s="477">
        <v>44133</v>
      </c>
      <c r="AM260" s="472" t="s">
        <v>932</v>
      </c>
      <c r="AN260" s="472" t="s">
        <v>750</v>
      </c>
      <c r="AO260" s="472" t="s">
        <v>750</v>
      </c>
      <c r="AP260" s="472" t="s">
        <v>750</v>
      </c>
      <c r="AQ260" s="476" t="s">
        <v>926</v>
      </c>
      <c r="AR260" s="474">
        <v>44155</v>
      </c>
      <c r="AS260" s="472" t="s">
        <v>932</v>
      </c>
      <c r="AT260" s="472"/>
      <c r="AU260" s="491" t="s">
        <v>750</v>
      </c>
      <c r="AV260" s="492"/>
      <c r="AW260" s="491" t="s">
        <v>750</v>
      </c>
      <c r="AX260" s="492"/>
    </row>
    <row r="261" spans="1:50" s="464" customFormat="1" ht="40.799999999999997">
      <c r="A261" s="481" t="s">
        <v>729</v>
      </c>
      <c r="B261" s="453"/>
      <c r="C261" s="466">
        <v>44148</v>
      </c>
      <c r="D261" s="466">
        <v>44155</v>
      </c>
      <c r="E261" s="466">
        <v>44175</v>
      </c>
      <c r="F261" s="466"/>
      <c r="G261" s="453">
        <v>40</v>
      </c>
      <c r="H261" s="454">
        <v>29253</v>
      </c>
      <c r="I261" s="453" t="s">
        <v>748</v>
      </c>
      <c r="J261" s="485" t="s">
        <v>42</v>
      </c>
      <c r="K261" s="455" t="s">
        <v>882</v>
      </c>
      <c r="L261" s="455"/>
      <c r="M261" s="455"/>
      <c r="N261" s="455"/>
      <c r="O261" s="464" t="s">
        <v>751</v>
      </c>
      <c r="P261" s="464" t="s">
        <v>750</v>
      </c>
      <c r="Q261" s="464" t="s">
        <v>750</v>
      </c>
      <c r="R261" s="464">
        <v>177.14999999999901</v>
      </c>
      <c r="S261" s="464">
        <v>85.7</v>
      </c>
      <c r="T261" s="471">
        <v>27.3085416705004</v>
      </c>
      <c r="U261" s="464" t="s">
        <v>941</v>
      </c>
      <c r="V261" s="464" t="s">
        <v>751</v>
      </c>
      <c r="W261" s="465" t="s">
        <v>984</v>
      </c>
      <c r="X261" s="466">
        <v>43836</v>
      </c>
      <c r="Y261" s="466">
        <v>43854</v>
      </c>
      <c r="Z261" s="502" t="s">
        <v>926</v>
      </c>
      <c r="AA261" s="466">
        <v>44026</v>
      </c>
      <c r="AB261" s="464" t="s">
        <v>932</v>
      </c>
      <c r="AC261" s="466"/>
      <c r="AE261" s="464" t="s">
        <v>751</v>
      </c>
      <c r="AF261" s="466">
        <v>43839</v>
      </c>
      <c r="AG261" s="464" t="s">
        <v>932</v>
      </c>
      <c r="AH261" s="472" t="s">
        <v>750</v>
      </c>
      <c r="AI261" s="472" t="s">
        <v>750</v>
      </c>
      <c r="AJ261" s="472" t="s">
        <v>750</v>
      </c>
      <c r="AK261" s="472" t="s">
        <v>750</v>
      </c>
      <c r="AL261" s="477"/>
      <c r="AM261" s="472"/>
      <c r="AN261" s="472" t="s">
        <v>750</v>
      </c>
      <c r="AO261" s="472" t="s">
        <v>750</v>
      </c>
      <c r="AP261" s="472" t="s">
        <v>750</v>
      </c>
      <c r="AQ261" s="472"/>
      <c r="AR261" s="474"/>
      <c r="AS261" s="472"/>
      <c r="AT261" s="472"/>
      <c r="AU261" s="491" t="s">
        <v>751</v>
      </c>
      <c r="AV261" s="492" t="s">
        <v>770</v>
      </c>
      <c r="AW261" s="491"/>
      <c r="AX261" s="492"/>
    </row>
    <row r="262" spans="1:50" s="464" customFormat="1" ht="48">
      <c r="A262" s="481" t="s">
        <v>730</v>
      </c>
      <c r="B262" s="453"/>
      <c r="C262" s="466">
        <v>44145</v>
      </c>
      <c r="D262" s="466">
        <v>44152</v>
      </c>
      <c r="E262" s="475" t="s">
        <v>444</v>
      </c>
      <c r="F262" s="467">
        <v>44222</v>
      </c>
      <c r="G262" s="453">
        <v>32</v>
      </c>
      <c r="H262" s="454">
        <v>32345</v>
      </c>
      <c r="I262" s="453" t="s">
        <v>748</v>
      </c>
      <c r="J262" s="485" t="s">
        <v>1032</v>
      </c>
      <c r="K262" s="455" t="s">
        <v>448</v>
      </c>
      <c r="L262" s="455"/>
      <c r="M262" s="455"/>
      <c r="N262" s="455"/>
      <c r="O262" s="464" t="s">
        <v>751</v>
      </c>
      <c r="P262" s="464" t="s">
        <v>751</v>
      </c>
      <c r="Q262" s="464" t="s">
        <v>751</v>
      </c>
      <c r="R262" s="464">
        <v>161.64999999999901</v>
      </c>
      <c r="S262" s="464">
        <v>90.8</v>
      </c>
      <c r="T262" s="471">
        <v>34.748369471988397</v>
      </c>
      <c r="U262" s="464" t="s">
        <v>941</v>
      </c>
      <c r="V262" s="464" t="s">
        <v>750</v>
      </c>
      <c r="W262" s="465"/>
      <c r="X262" s="466"/>
      <c r="Y262" s="466"/>
      <c r="AA262" s="466"/>
      <c r="AC262" s="466"/>
      <c r="AE262" s="464" t="s">
        <v>750</v>
      </c>
      <c r="AF262" s="466"/>
      <c r="AH262" s="472" t="s">
        <v>750</v>
      </c>
      <c r="AI262" s="472" t="s">
        <v>750</v>
      </c>
      <c r="AJ262" s="472" t="s">
        <v>750</v>
      </c>
      <c r="AK262" s="472" t="s">
        <v>750</v>
      </c>
      <c r="AL262" s="477"/>
      <c r="AM262" s="472"/>
      <c r="AN262" s="472" t="s">
        <v>1006</v>
      </c>
      <c r="AO262" s="472" t="s">
        <v>1006</v>
      </c>
      <c r="AP262" s="472" t="s">
        <v>1023</v>
      </c>
      <c r="AQ262" s="476" t="s">
        <v>926</v>
      </c>
      <c r="AR262" s="474">
        <v>44191</v>
      </c>
      <c r="AS262" s="504" t="s">
        <v>931</v>
      </c>
      <c r="AT262" s="472"/>
      <c r="AU262" s="491" t="s">
        <v>750</v>
      </c>
      <c r="AV262" s="492"/>
      <c r="AW262" s="491" t="s">
        <v>751</v>
      </c>
      <c r="AX262" s="492" t="s">
        <v>835</v>
      </c>
    </row>
    <row r="263" spans="1:50" s="464" customFormat="1">
      <c r="A263" s="481" t="s">
        <v>731</v>
      </c>
      <c r="B263" s="453"/>
      <c r="C263" s="466">
        <v>44147</v>
      </c>
      <c r="D263" s="466">
        <v>44154</v>
      </c>
      <c r="E263" s="466">
        <v>44175</v>
      </c>
      <c r="F263" s="466"/>
      <c r="G263" s="453">
        <v>42</v>
      </c>
      <c r="H263" s="454">
        <v>28785</v>
      </c>
      <c r="I263" s="453" t="s">
        <v>748</v>
      </c>
      <c r="J263" s="485" t="s">
        <v>42</v>
      </c>
      <c r="K263" s="455"/>
      <c r="L263" s="455"/>
      <c r="M263" s="455"/>
      <c r="N263" s="455"/>
      <c r="O263" s="464" t="s">
        <v>751</v>
      </c>
      <c r="P263" s="464" t="s">
        <v>751</v>
      </c>
      <c r="Q263" s="464" t="s">
        <v>750</v>
      </c>
      <c r="R263" s="464">
        <v>166</v>
      </c>
      <c r="S263" s="464">
        <v>78.900000000000006</v>
      </c>
      <c r="T263" s="471">
        <v>28.632602699956401</v>
      </c>
      <c r="U263" s="464" t="s">
        <v>941</v>
      </c>
      <c r="V263" s="464" t="s">
        <v>750</v>
      </c>
      <c r="W263" s="465"/>
      <c r="X263" s="466"/>
      <c r="Y263" s="466"/>
      <c r="Z263" s="502" t="s">
        <v>926</v>
      </c>
      <c r="AA263" s="466">
        <v>44032</v>
      </c>
      <c r="AB263" s="464" t="s">
        <v>932</v>
      </c>
      <c r="AC263" s="466"/>
      <c r="AE263" s="464" t="s">
        <v>750</v>
      </c>
      <c r="AF263" s="466"/>
      <c r="AH263" s="472" t="s">
        <v>750</v>
      </c>
      <c r="AI263" s="472" t="s">
        <v>750</v>
      </c>
      <c r="AJ263" s="472" t="s">
        <v>750</v>
      </c>
      <c r="AK263" s="472" t="s">
        <v>750</v>
      </c>
      <c r="AL263" s="477"/>
      <c r="AM263" s="472"/>
      <c r="AN263" s="472" t="s">
        <v>750</v>
      </c>
      <c r="AO263" s="472" t="s">
        <v>750</v>
      </c>
      <c r="AP263" s="472" t="s">
        <v>750</v>
      </c>
      <c r="AQ263" s="472"/>
      <c r="AR263" s="474"/>
      <c r="AS263" s="472"/>
      <c r="AT263" s="472"/>
      <c r="AU263" s="491" t="s">
        <v>750</v>
      </c>
      <c r="AV263" s="492"/>
      <c r="AW263" s="491" t="s">
        <v>750</v>
      </c>
      <c r="AX263" s="492"/>
    </row>
    <row r="264" spans="1:50" s="464" customFormat="1">
      <c r="A264" s="481" t="s">
        <v>732</v>
      </c>
      <c r="B264" s="453"/>
      <c r="C264" s="466">
        <v>44145</v>
      </c>
      <c r="D264" s="466">
        <v>44152</v>
      </c>
      <c r="E264" s="466">
        <v>44174</v>
      </c>
      <c r="F264" s="466"/>
      <c r="G264" s="453">
        <v>27</v>
      </c>
      <c r="H264" s="454">
        <v>33959</v>
      </c>
      <c r="I264" s="453" t="s">
        <v>749</v>
      </c>
      <c r="J264" s="485" t="s">
        <v>42</v>
      </c>
      <c r="K264" s="455"/>
      <c r="L264" s="455"/>
      <c r="M264" s="455"/>
      <c r="N264" s="455"/>
      <c r="O264" s="464" t="s">
        <v>751</v>
      </c>
      <c r="P264" s="464" t="s">
        <v>750</v>
      </c>
      <c r="Q264" s="464" t="s">
        <v>751</v>
      </c>
      <c r="R264" s="464">
        <v>175</v>
      </c>
      <c r="S264" s="464">
        <v>96</v>
      </c>
      <c r="T264" s="471">
        <v>31.3469387755102</v>
      </c>
      <c r="U264" s="464" t="s">
        <v>941</v>
      </c>
      <c r="V264" s="464" t="s">
        <v>750</v>
      </c>
      <c r="W264" s="465"/>
      <c r="X264" s="466"/>
      <c r="Y264" s="466"/>
      <c r="Z264" s="464" t="s">
        <v>927</v>
      </c>
      <c r="AA264" s="466"/>
      <c r="AC264" s="466">
        <v>43997</v>
      </c>
      <c r="AD264" s="464" t="s">
        <v>932</v>
      </c>
      <c r="AE264" s="464" t="s">
        <v>750</v>
      </c>
      <c r="AF264" s="466"/>
      <c r="AH264" s="472" t="s">
        <v>750</v>
      </c>
      <c r="AI264" s="472" t="s">
        <v>750</v>
      </c>
      <c r="AJ264" s="472" t="s">
        <v>750</v>
      </c>
      <c r="AK264" s="472" t="s">
        <v>750</v>
      </c>
      <c r="AL264" s="477"/>
      <c r="AM264" s="472"/>
      <c r="AN264" s="472" t="s">
        <v>750</v>
      </c>
      <c r="AO264" s="472" t="s">
        <v>750</v>
      </c>
      <c r="AP264" s="472" t="s">
        <v>750</v>
      </c>
      <c r="AQ264" s="472"/>
      <c r="AR264" s="474"/>
      <c r="AS264" s="472"/>
      <c r="AT264" s="472"/>
      <c r="AU264" s="491" t="s">
        <v>750</v>
      </c>
      <c r="AV264" s="492"/>
      <c r="AW264" s="491" t="s">
        <v>750</v>
      </c>
      <c r="AX264" s="492"/>
    </row>
    <row r="265" spans="1:50" s="464" customFormat="1" ht="48">
      <c r="A265" s="481" t="s">
        <v>733</v>
      </c>
      <c r="B265" s="453"/>
      <c r="C265" s="466">
        <v>44140</v>
      </c>
      <c r="D265" s="466">
        <v>44147</v>
      </c>
      <c r="E265" s="466">
        <v>44169</v>
      </c>
      <c r="F265" s="466"/>
      <c r="G265" s="453">
        <v>53</v>
      </c>
      <c r="H265" s="454">
        <v>24444</v>
      </c>
      <c r="I265" s="453" t="s">
        <v>749</v>
      </c>
      <c r="J265" s="485" t="s">
        <v>42</v>
      </c>
      <c r="K265" s="455"/>
      <c r="L265" s="455"/>
      <c r="M265" s="455"/>
      <c r="N265" s="455"/>
      <c r="O265" s="464" t="s">
        <v>751</v>
      </c>
      <c r="P265" s="464" t="s">
        <v>751</v>
      </c>
      <c r="Q265" s="464" t="s">
        <v>751</v>
      </c>
      <c r="R265" s="464">
        <v>170.7</v>
      </c>
      <c r="S265" s="464">
        <v>75.400000000000006</v>
      </c>
      <c r="T265" s="471">
        <v>25.876426678252699</v>
      </c>
      <c r="U265" s="464" t="s">
        <v>941</v>
      </c>
      <c r="V265" s="464" t="s">
        <v>750</v>
      </c>
      <c r="W265" s="465"/>
      <c r="X265" s="466"/>
      <c r="Y265" s="466"/>
      <c r="AA265" s="466"/>
      <c r="AC265" s="466"/>
      <c r="AE265" s="464" t="s">
        <v>750</v>
      </c>
      <c r="AF265" s="466"/>
      <c r="AH265" s="472" t="s">
        <v>750</v>
      </c>
      <c r="AI265" s="472" t="s">
        <v>995</v>
      </c>
      <c r="AJ265" s="472" t="s">
        <v>750</v>
      </c>
      <c r="AK265" s="472" t="s">
        <v>750</v>
      </c>
      <c r="AL265" s="477"/>
      <c r="AM265" s="472"/>
      <c r="AN265" s="472" t="s">
        <v>750</v>
      </c>
      <c r="AO265" s="472" t="s">
        <v>750</v>
      </c>
      <c r="AP265" s="472" t="s">
        <v>750</v>
      </c>
      <c r="AQ265" s="472"/>
      <c r="AR265" s="474"/>
      <c r="AS265" s="472"/>
      <c r="AT265" s="472"/>
      <c r="AU265" s="491" t="s">
        <v>750</v>
      </c>
      <c r="AV265" s="492"/>
      <c r="AW265" s="491" t="s">
        <v>750</v>
      </c>
      <c r="AX265" s="492"/>
    </row>
    <row r="266" spans="1:50" s="464" customFormat="1">
      <c r="A266" s="481" t="s">
        <v>734</v>
      </c>
      <c r="B266" s="453"/>
      <c r="C266" s="466">
        <v>44131</v>
      </c>
      <c r="D266" s="466">
        <v>44138</v>
      </c>
      <c r="E266" s="466">
        <v>44158</v>
      </c>
      <c r="F266" s="466"/>
      <c r="G266" s="453">
        <v>24</v>
      </c>
      <c r="H266" s="454">
        <v>35202</v>
      </c>
      <c r="I266" s="453" t="s">
        <v>748</v>
      </c>
      <c r="J266" s="485" t="s">
        <v>42</v>
      </c>
      <c r="K266" s="455"/>
      <c r="L266" s="455"/>
      <c r="M266" s="455"/>
      <c r="N266" s="455"/>
      <c r="O266" s="464" t="s">
        <v>751</v>
      </c>
      <c r="P266" s="464" t="s">
        <v>751</v>
      </c>
      <c r="Q266" s="464" t="s">
        <v>750</v>
      </c>
      <c r="R266" s="464">
        <v>161.9</v>
      </c>
      <c r="S266" s="464">
        <v>94.5</v>
      </c>
      <c r="T266" s="471">
        <v>36.052726253747799</v>
      </c>
      <c r="U266" s="464" t="s">
        <v>941</v>
      </c>
      <c r="V266" s="464" t="s">
        <v>750</v>
      </c>
      <c r="W266" s="465"/>
      <c r="X266" s="466"/>
      <c r="Y266" s="466"/>
      <c r="AA266" s="466"/>
      <c r="AC266" s="466"/>
      <c r="AE266" s="464" t="s">
        <v>750</v>
      </c>
      <c r="AF266" s="466"/>
      <c r="AH266" s="472" t="s">
        <v>750</v>
      </c>
      <c r="AI266" s="472" t="s">
        <v>750</v>
      </c>
      <c r="AJ266" s="472" t="s">
        <v>750</v>
      </c>
      <c r="AK266" s="472" t="s">
        <v>926</v>
      </c>
      <c r="AL266" s="477">
        <v>44137</v>
      </c>
      <c r="AM266" s="472" t="s">
        <v>932</v>
      </c>
      <c r="AN266" s="472" t="s">
        <v>750</v>
      </c>
      <c r="AO266" s="472" t="s">
        <v>750</v>
      </c>
      <c r="AP266" s="472" t="s">
        <v>750</v>
      </c>
      <c r="AQ266" s="472"/>
      <c r="AR266" s="474"/>
      <c r="AS266" s="472"/>
      <c r="AT266" s="472"/>
      <c r="AU266" s="491" t="s">
        <v>750</v>
      </c>
      <c r="AV266" s="492"/>
      <c r="AW266" s="491" t="s">
        <v>750</v>
      </c>
      <c r="AX266" s="492"/>
    </row>
    <row r="267" spans="1:50" s="464" customFormat="1" ht="30.6">
      <c r="A267" s="481" t="s">
        <v>735</v>
      </c>
      <c r="B267" s="453"/>
      <c r="C267" s="466">
        <v>44146</v>
      </c>
      <c r="D267" s="466">
        <v>44153</v>
      </c>
      <c r="E267" s="466">
        <v>44174</v>
      </c>
      <c r="F267" s="466"/>
      <c r="G267" s="453">
        <v>27</v>
      </c>
      <c r="H267" s="454">
        <v>34054</v>
      </c>
      <c r="I267" s="453" t="s">
        <v>748</v>
      </c>
      <c r="J267" s="485" t="s">
        <v>42</v>
      </c>
      <c r="K267" s="455"/>
      <c r="L267" s="455"/>
      <c r="M267" s="455"/>
      <c r="N267" s="455"/>
      <c r="O267" s="464" t="s">
        <v>751</v>
      </c>
      <c r="P267" s="464" t="s">
        <v>750</v>
      </c>
      <c r="Q267" s="464" t="s">
        <v>751</v>
      </c>
      <c r="R267" s="464">
        <v>171.9</v>
      </c>
      <c r="S267" s="464">
        <v>69.400000000000006</v>
      </c>
      <c r="T267" s="471">
        <v>23.485927563849401</v>
      </c>
      <c r="U267" s="464" t="s">
        <v>941</v>
      </c>
      <c r="V267" s="464" t="s">
        <v>751</v>
      </c>
      <c r="W267" s="465" t="s">
        <v>985</v>
      </c>
      <c r="X267" s="466">
        <v>44087</v>
      </c>
      <c r="Y267" s="466">
        <v>44101</v>
      </c>
      <c r="Z267" s="502" t="s">
        <v>926</v>
      </c>
      <c r="AA267" s="466">
        <v>44089</v>
      </c>
      <c r="AB267" s="464" t="s">
        <v>931</v>
      </c>
      <c r="AC267" s="466"/>
      <c r="AE267" s="464" t="s">
        <v>750</v>
      </c>
      <c r="AF267" s="466"/>
      <c r="AH267" s="472" t="s">
        <v>750</v>
      </c>
      <c r="AI267" s="472" t="s">
        <v>750</v>
      </c>
      <c r="AJ267" s="472" t="s">
        <v>750</v>
      </c>
      <c r="AK267" s="472" t="s">
        <v>750</v>
      </c>
      <c r="AL267" s="477"/>
      <c r="AM267" s="472"/>
      <c r="AN267" s="472" t="s">
        <v>750</v>
      </c>
      <c r="AO267" s="472" t="s">
        <v>750</v>
      </c>
      <c r="AP267" s="472" t="s">
        <v>750</v>
      </c>
      <c r="AQ267" s="472"/>
      <c r="AR267" s="474"/>
      <c r="AS267" s="472"/>
      <c r="AT267" s="472"/>
      <c r="AU267" s="491" t="s">
        <v>750</v>
      </c>
      <c r="AV267" s="492"/>
      <c r="AW267" s="491" t="s">
        <v>750</v>
      </c>
      <c r="AX267" s="492"/>
    </row>
    <row r="268" spans="1:50" s="464" customFormat="1">
      <c r="A268" s="481" t="s">
        <v>736</v>
      </c>
      <c r="B268" s="453"/>
      <c r="C268" s="466">
        <v>44138</v>
      </c>
      <c r="D268" s="466">
        <v>44145</v>
      </c>
      <c r="E268" s="466">
        <v>44166</v>
      </c>
      <c r="F268" s="466"/>
      <c r="G268" s="453">
        <v>29</v>
      </c>
      <c r="H268" s="454">
        <v>33427</v>
      </c>
      <c r="I268" s="453" t="s">
        <v>748</v>
      </c>
      <c r="J268" s="485" t="s">
        <v>42</v>
      </c>
      <c r="K268" s="455"/>
      <c r="L268" s="455"/>
      <c r="M268" s="455"/>
      <c r="N268" s="455"/>
      <c r="O268" s="464" t="s">
        <v>751</v>
      </c>
      <c r="P268" s="464" t="s">
        <v>921</v>
      </c>
      <c r="Q268" s="464" t="s">
        <v>921</v>
      </c>
      <c r="R268" s="464">
        <v>177.1</v>
      </c>
      <c r="S268" s="464">
        <v>66.900000000000006</v>
      </c>
      <c r="T268" s="471">
        <v>21.329908644862101</v>
      </c>
      <c r="U268" s="464" t="s">
        <v>941</v>
      </c>
      <c r="V268" s="464" t="s">
        <v>750</v>
      </c>
      <c r="W268" s="465"/>
      <c r="X268" s="466"/>
      <c r="Y268" s="466"/>
      <c r="Z268" s="502" t="s">
        <v>926</v>
      </c>
      <c r="AA268" s="466">
        <v>44123</v>
      </c>
      <c r="AB268" s="464" t="s">
        <v>932</v>
      </c>
      <c r="AC268" s="466"/>
      <c r="AE268" s="464" t="s">
        <v>750</v>
      </c>
      <c r="AF268" s="466"/>
      <c r="AH268" s="472" t="s">
        <v>750</v>
      </c>
      <c r="AI268" s="472" t="s">
        <v>750</v>
      </c>
      <c r="AJ268" s="472" t="s">
        <v>750</v>
      </c>
      <c r="AK268" s="472" t="s">
        <v>750</v>
      </c>
      <c r="AL268" s="477"/>
      <c r="AM268" s="472"/>
      <c r="AN268" s="472" t="s">
        <v>750</v>
      </c>
      <c r="AO268" s="472" t="s">
        <v>750</v>
      </c>
      <c r="AP268" s="472" t="s">
        <v>750</v>
      </c>
      <c r="AQ268" s="476" t="s">
        <v>926</v>
      </c>
      <c r="AR268" s="474">
        <v>44154</v>
      </c>
      <c r="AS268" s="472" t="s">
        <v>932</v>
      </c>
      <c r="AT268" s="472"/>
      <c r="AU268" s="491" t="s">
        <v>750</v>
      </c>
      <c r="AV268" s="492"/>
      <c r="AW268" s="491" t="s">
        <v>750</v>
      </c>
      <c r="AX268" s="492"/>
    </row>
    <row r="269" spans="1:50" s="464" customFormat="1">
      <c r="A269" s="481" t="s">
        <v>737</v>
      </c>
      <c r="B269" s="453"/>
      <c r="C269" s="466">
        <v>44137</v>
      </c>
      <c r="D269" s="466">
        <v>44145</v>
      </c>
      <c r="E269" s="466">
        <v>44165</v>
      </c>
      <c r="F269" s="466"/>
      <c r="G269" s="453">
        <v>50</v>
      </c>
      <c r="H269" s="454">
        <v>25698</v>
      </c>
      <c r="I269" s="453" t="s">
        <v>749</v>
      </c>
      <c r="J269" s="485" t="s">
        <v>42</v>
      </c>
      <c r="K269" s="455" t="s">
        <v>841</v>
      </c>
      <c r="L269" s="455" t="s">
        <v>909</v>
      </c>
      <c r="M269" s="455"/>
      <c r="N269" s="455"/>
      <c r="O269" s="464" t="s">
        <v>751</v>
      </c>
      <c r="P269" s="464" t="s">
        <v>921</v>
      </c>
      <c r="Q269" s="464" t="s">
        <v>750</v>
      </c>
      <c r="R269" s="464">
        <v>174.5</v>
      </c>
      <c r="S269" s="464">
        <v>105.7</v>
      </c>
      <c r="T269" s="471">
        <v>34.712358683426203</v>
      </c>
      <c r="U269" s="464" t="s">
        <v>941</v>
      </c>
      <c r="V269" s="464" t="s">
        <v>750</v>
      </c>
      <c r="W269" s="465"/>
      <c r="X269" s="466"/>
      <c r="Y269" s="466"/>
      <c r="AA269" s="466"/>
      <c r="AC269" s="466"/>
      <c r="AE269" s="464" t="s">
        <v>750</v>
      </c>
      <c r="AF269" s="466"/>
      <c r="AH269" s="472" t="s">
        <v>750</v>
      </c>
      <c r="AI269" s="472" t="s">
        <v>750</v>
      </c>
      <c r="AJ269" s="472" t="s">
        <v>750</v>
      </c>
      <c r="AK269" s="472" t="s">
        <v>750</v>
      </c>
      <c r="AL269" s="477"/>
      <c r="AM269" s="472"/>
      <c r="AN269" s="472" t="s">
        <v>750</v>
      </c>
      <c r="AO269" s="472" t="s">
        <v>750</v>
      </c>
      <c r="AP269" s="472" t="s">
        <v>750</v>
      </c>
      <c r="AQ269" s="472"/>
      <c r="AR269" s="474"/>
      <c r="AS269" s="472"/>
      <c r="AT269" s="472"/>
      <c r="AU269" s="491" t="s">
        <v>750</v>
      </c>
      <c r="AV269" s="492"/>
      <c r="AW269" s="491" t="s">
        <v>751</v>
      </c>
      <c r="AX269" s="492" t="s">
        <v>836</v>
      </c>
    </row>
    <row r="270" spans="1:50" s="464" customFormat="1" ht="28.8">
      <c r="A270" s="481" t="s">
        <v>738</v>
      </c>
      <c r="B270" s="453"/>
      <c r="C270" s="466">
        <v>44147</v>
      </c>
      <c r="D270" s="466">
        <v>44154</v>
      </c>
      <c r="E270" s="466">
        <v>44175</v>
      </c>
      <c r="F270" s="466"/>
      <c r="G270" s="453">
        <v>38</v>
      </c>
      <c r="H270" s="454">
        <v>29908</v>
      </c>
      <c r="I270" s="453" t="s">
        <v>749</v>
      </c>
      <c r="J270" s="485" t="s">
        <v>1029</v>
      </c>
      <c r="K270" s="455"/>
      <c r="L270" s="455"/>
      <c r="M270" s="455"/>
      <c r="N270" s="455"/>
      <c r="O270" s="464" t="s">
        <v>751</v>
      </c>
      <c r="P270" s="464" t="s">
        <v>751</v>
      </c>
      <c r="Q270" s="464" t="s">
        <v>921</v>
      </c>
      <c r="R270" s="464">
        <v>182.14999999999901</v>
      </c>
      <c r="S270" s="464">
        <v>84.8</v>
      </c>
      <c r="T270" s="471">
        <v>25.558625889305599</v>
      </c>
      <c r="U270" s="464" t="s">
        <v>941</v>
      </c>
      <c r="V270" s="464" t="s">
        <v>750</v>
      </c>
      <c r="W270" s="465"/>
      <c r="X270" s="466"/>
      <c r="Y270" s="466"/>
      <c r="AA270" s="466"/>
      <c r="AC270" s="466"/>
      <c r="AE270" s="464" t="s">
        <v>750</v>
      </c>
      <c r="AF270" s="466"/>
      <c r="AH270" s="472" t="s">
        <v>750</v>
      </c>
      <c r="AI270" s="472" t="s">
        <v>750</v>
      </c>
      <c r="AJ270" s="472" t="s">
        <v>750</v>
      </c>
      <c r="AK270" s="472" t="s">
        <v>750</v>
      </c>
      <c r="AL270" s="477"/>
      <c r="AM270" s="472"/>
      <c r="AN270" s="472" t="s">
        <v>750</v>
      </c>
      <c r="AO270" s="472" t="s">
        <v>750</v>
      </c>
      <c r="AP270" s="472" t="s">
        <v>750</v>
      </c>
      <c r="AQ270" s="472"/>
      <c r="AR270" s="474"/>
      <c r="AS270" s="472"/>
      <c r="AT270" s="472"/>
      <c r="AU270" s="491" t="s">
        <v>750</v>
      </c>
      <c r="AV270" s="492"/>
      <c r="AW270" s="491" t="s">
        <v>751</v>
      </c>
      <c r="AX270" s="492" t="s">
        <v>837</v>
      </c>
    </row>
    <row r="271" spans="1:50" s="464" customFormat="1" ht="43.2">
      <c r="A271" s="481" t="s">
        <v>739</v>
      </c>
      <c r="B271" s="453"/>
      <c r="C271" s="466">
        <v>44139</v>
      </c>
      <c r="D271" s="466">
        <v>44146</v>
      </c>
      <c r="E271" s="466">
        <v>44167</v>
      </c>
      <c r="F271" s="466"/>
      <c r="G271" s="453">
        <v>24</v>
      </c>
      <c r="H271" s="454">
        <v>35259</v>
      </c>
      <c r="I271" s="453" t="s">
        <v>748</v>
      </c>
      <c r="J271" s="485" t="s">
        <v>42</v>
      </c>
      <c r="K271" s="455" t="s">
        <v>869</v>
      </c>
      <c r="L271" s="455" t="s">
        <v>868</v>
      </c>
      <c r="M271" s="455"/>
      <c r="N271" s="455"/>
      <c r="O271" s="464" t="s">
        <v>751</v>
      </c>
      <c r="P271" s="464" t="s">
        <v>751</v>
      </c>
      <c r="Q271" s="464" t="s">
        <v>921</v>
      </c>
      <c r="R271" s="464">
        <v>167</v>
      </c>
      <c r="S271" s="464">
        <v>66.8</v>
      </c>
      <c r="T271" s="471">
        <v>23.952095808383199</v>
      </c>
      <c r="U271" s="464" t="s">
        <v>941</v>
      </c>
      <c r="V271" s="464" t="s">
        <v>750</v>
      </c>
      <c r="W271" s="465"/>
      <c r="X271" s="466"/>
      <c r="Y271" s="466"/>
      <c r="Z271" s="502" t="s">
        <v>926</v>
      </c>
      <c r="AA271" s="466">
        <v>44119</v>
      </c>
      <c r="AB271" s="464" t="s">
        <v>932</v>
      </c>
      <c r="AC271" s="466"/>
      <c r="AE271" s="464" t="s">
        <v>750</v>
      </c>
      <c r="AF271" s="466"/>
      <c r="AH271" s="472" t="s">
        <v>750</v>
      </c>
      <c r="AI271" s="472" t="s">
        <v>750</v>
      </c>
      <c r="AJ271" s="472" t="s">
        <v>750</v>
      </c>
      <c r="AK271" s="472" t="s">
        <v>750</v>
      </c>
      <c r="AL271" s="477"/>
      <c r="AM271" s="472"/>
      <c r="AN271" s="472" t="s">
        <v>750</v>
      </c>
      <c r="AO271" s="472" t="s">
        <v>750</v>
      </c>
      <c r="AP271" s="472" t="s">
        <v>750</v>
      </c>
      <c r="AQ271" s="472"/>
      <c r="AR271" s="474"/>
      <c r="AS271" s="472"/>
      <c r="AT271" s="472"/>
      <c r="AU271" s="491" t="s">
        <v>750</v>
      </c>
      <c r="AV271" s="492"/>
      <c r="AW271" s="491" t="s">
        <v>751</v>
      </c>
      <c r="AX271" s="492" t="s">
        <v>838</v>
      </c>
    </row>
    <row r="272" spans="1:50" s="464" customFormat="1">
      <c r="A272" s="453" t="s">
        <v>740</v>
      </c>
      <c r="B272" s="453"/>
      <c r="C272" s="466">
        <v>44109</v>
      </c>
      <c r="D272" s="466">
        <v>44116</v>
      </c>
      <c r="E272" s="466">
        <v>44137</v>
      </c>
      <c r="F272" s="466"/>
      <c r="G272" s="453">
        <v>65</v>
      </c>
      <c r="H272" s="454">
        <v>20164</v>
      </c>
      <c r="I272" s="453" t="s">
        <v>748</v>
      </c>
      <c r="J272" s="485" t="s">
        <v>42</v>
      </c>
      <c r="K272" s="455"/>
      <c r="L272" s="455"/>
      <c r="M272" s="455"/>
      <c r="N272" s="455"/>
      <c r="O272" s="464" t="s">
        <v>751</v>
      </c>
      <c r="P272" s="464" t="s">
        <v>750</v>
      </c>
      <c r="Q272" s="464" t="s">
        <v>750</v>
      </c>
      <c r="R272" s="464">
        <v>159.05000000000001</v>
      </c>
      <c r="S272" s="464">
        <v>65.099999999999994</v>
      </c>
      <c r="T272" s="471">
        <v>25.7343759774541</v>
      </c>
      <c r="U272" s="464" t="s">
        <v>942</v>
      </c>
      <c r="V272" s="464" t="s">
        <v>750</v>
      </c>
      <c r="W272" s="465"/>
      <c r="X272" s="466"/>
      <c r="Y272" s="466"/>
      <c r="Z272" s="502" t="s">
        <v>926</v>
      </c>
      <c r="AA272" s="466">
        <v>43926</v>
      </c>
      <c r="AB272" s="464" t="s">
        <v>932</v>
      </c>
      <c r="AC272" s="466"/>
      <c r="AE272" s="464" t="s">
        <v>750</v>
      </c>
      <c r="AF272" s="466"/>
      <c r="AH272" s="472" t="s">
        <v>750</v>
      </c>
      <c r="AI272" s="472" t="s">
        <v>750</v>
      </c>
      <c r="AJ272" s="472" t="s">
        <v>750</v>
      </c>
      <c r="AK272" s="472" t="s">
        <v>750</v>
      </c>
      <c r="AL272" s="477"/>
      <c r="AM272" s="472"/>
      <c r="AN272" s="472" t="s">
        <v>750</v>
      </c>
      <c r="AO272" s="472" t="s">
        <v>750</v>
      </c>
      <c r="AP272" s="472" t="s">
        <v>750</v>
      </c>
      <c r="AQ272" s="472"/>
      <c r="AR272" s="474"/>
      <c r="AS272" s="472"/>
      <c r="AT272" s="472"/>
      <c r="AU272" s="491" t="s">
        <v>750</v>
      </c>
      <c r="AV272" s="492"/>
      <c r="AW272" s="491" t="s">
        <v>751</v>
      </c>
      <c r="AX272" s="492" t="s">
        <v>839</v>
      </c>
    </row>
    <row r="273" spans="1:50" s="464" customFormat="1">
      <c r="A273" s="481" t="s">
        <v>741</v>
      </c>
      <c r="B273" s="453"/>
      <c r="C273" s="466">
        <v>44144</v>
      </c>
      <c r="D273" s="466">
        <v>44151</v>
      </c>
      <c r="E273" s="466">
        <v>44172</v>
      </c>
      <c r="F273" s="466"/>
      <c r="G273" s="453">
        <v>27</v>
      </c>
      <c r="H273" s="454">
        <v>33943</v>
      </c>
      <c r="I273" s="453" t="s">
        <v>748</v>
      </c>
      <c r="J273" s="485" t="s">
        <v>42</v>
      </c>
      <c r="K273" s="455"/>
      <c r="L273" s="455"/>
      <c r="M273" s="455"/>
      <c r="N273" s="455"/>
      <c r="O273" s="464" t="s">
        <v>751</v>
      </c>
      <c r="P273" s="464" t="s">
        <v>750</v>
      </c>
      <c r="Q273" s="464" t="s">
        <v>751</v>
      </c>
      <c r="R273" s="464">
        <v>167.45</v>
      </c>
      <c r="S273" s="464">
        <v>76.150000000000006</v>
      </c>
      <c r="T273" s="471">
        <v>27.158113807475701</v>
      </c>
      <c r="U273" s="464" t="s">
        <v>941</v>
      </c>
      <c r="V273" s="464" t="s">
        <v>750</v>
      </c>
      <c r="W273" s="465"/>
      <c r="X273" s="466"/>
      <c r="Y273" s="466"/>
      <c r="Z273" s="502" t="s">
        <v>926</v>
      </c>
      <c r="AA273" s="466">
        <v>44091</v>
      </c>
      <c r="AB273" s="464" t="s">
        <v>932</v>
      </c>
      <c r="AC273" s="466"/>
      <c r="AE273" s="464" t="s">
        <v>750</v>
      </c>
      <c r="AF273" s="466"/>
      <c r="AH273" s="472" t="s">
        <v>750</v>
      </c>
      <c r="AI273" s="472" t="s">
        <v>750</v>
      </c>
      <c r="AJ273" s="472" t="s">
        <v>750</v>
      </c>
      <c r="AK273" s="472" t="s">
        <v>750</v>
      </c>
      <c r="AL273" s="477"/>
      <c r="AM273" s="472"/>
      <c r="AN273" s="472" t="s">
        <v>750</v>
      </c>
      <c r="AO273" s="472" t="s">
        <v>750</v>
      </c>
      <c r="AP273" s="472" t="s">
        <v>750</v>
      </c>
      <c r="AQ273" s="476" t="s">
        <v>926</v>
      </c>
      <c r="AR273" s="474">
        <v>44165</v>
      </c>
      <c r="AS273" s="472" t="s">
        <v>932</v>
      </c>
      <c r="AT273" s="472"/>
      <c r="AU273" s="491" t="s">
        <v>750</v>
      </c>
      <c r="AV273" s="492"/>
      <c r="AW273" s="491" t="s">
        <v>750</v>
      </c>
      <c r="AX273" s="492"/>
    </row>
    <row r="274" spans="1:50" s="464" customFormat="1">
      <c r="A274" s="481" t="s">
        <v>742</v>
      </c>
      <c r="B274" s="453"/>
      <c r="C274" s="466">
        <v>44141</v>
      </c>
      <c r="D274" s="466">
        <v>44148</v>
      </c>
      <c r="E274" s="466">
        <v>44169</v>
      </c>
      <c r="F274" s="466"/>
      <c r="G274" s="453">
        <v>20</v>
      </c>
      <c r="H274" s="454">
        <v>36725</v>
      </c>
      <c r="I274" s="453" t="s">
        <v>748</v>
      </c>
      <c r="J274" s="485" t="s">
        <v>1029</v>
      </c>
      <c r="K274" s="455"/>
      <c r="L274" s="455"/>
      <c r="M274" s="455"/>
      <c r="N274" s="455"/>
      <c r="O274" s="464" t="s">
        <v>751</v>
      </c>
      <c r="P274" s="464" t="s">
        <v>751</v>
      </c>
      <c r="Q274" s="464" t="s">
        <v>751</v>
      </c>
      <c r="R274" s="464">
        <v>143.80000000000001</v>
      </c>
      <c r="S274" s="464">
        <v>60.8</v>
      </c>
      <c r="T274" s="471">
        <v>29.4026048386628</v>
      </c>
      <c r="U274" s="464" t="s">
        <v>941</v>
      </c>
      <c r="V274" s="464" t="s">
        <v>750</v>
      </c>
      <c r="W274" s="465"/>
      <c r="X274" s="466"/>
      <c r="Y274" s="466"/>
      <c r="Z274" s="502" t="s">
        <v>926</v>
      </c>
      <c r="AA274" s="466">
        <v>44040</v>
      </c>
      <c r="AB274" s="464" t="s">
        <v>932</v>
      </c>
      <c r="AC274" s="466"/>
      <c r="AE274" s="464" t="s">
        <v>750</v>
      </c>
      <c r="AF274" s="466"/>
      <c r="AH274" s="472" t="s">
        <v>750</v>
      </c>
      <c r="AI274" s="472" t="s">
        <v>750</v>
      </c>
      <c r="AJ274" s="472" t="s">
        <v>750</v>
      </c>
      <c r="AK274" s="472" t="s">
        <v>750</v>
      </c>
      <c r="AL274" s="477"/>
      <c r="AM274" s="472"/>
      <c r="AN274" s="472" t="s">
        <v>750</v>
      </c>
      <c r="AO274" s="472" t="s">
        <v>750</v>
      </c>
      <c r="AP274" s="472" t="s">
        <v>750</v>
      </c>
      <c r="AQ274" s="472"/>
      <c r="AR274" s="474"/>
      <c r="AS274" s="472"/>
      <c r="AT274" s="472"/>
      <c r="AU274" s="491" t="s">
        <v>750</v>
      </c>
      <c r="AV274" s="492"/>
      <c r="AW274" s="491" t="s">
        <v>750</v>
      </c>
      <c r="AX274" s="492"/>
    </row>
    <row r="275" spans="1:50" s="464" customFormat="1">
      <c r="A275" s="481" t="s">
        <v>743</v>
      </c>
      <c r="B275" s="453" t="s">
        <v>41</v>
      </c>
      <c r="C275" s="466">
        <v>44172</v>
      </c>
      <c r="D275" s="466">
        <v>44180</v>
      </c>
      <c r="E275" s="466">
        <v>44201</v>
      </c>
      <c r="F275" s="466"/>
      <c r="G275" s="453">
        <v>18</v>
      </c>
      <c r="H275" s="454">
        <v>37366</v>
      </c>
      <c r="I275" s="453" t="s">
        <v>749</v>
      </c>
      <c r="J275" s="485" t="s">
        <v>42</v>
      </c>
      <c r="K275" s="455" t="s">
        <v>450</v>
      </c>
      <c r="L275" s="455" t="s">
        <v>464</v>
      </c>
      <c r="M275" s="455"/>
      <c r="N275" s="455"/>
      <c r="O275" s="464" t="s">
        <v>751</v>
      </c>
      <c r="P275" s="464" t="s">
        <v>751</v>
      </c>
      <c r="Q275" s="464" t="s">
        <v>751</v>
      </c>
      <c r="R275" s="464">
        <v>182.14999999999901</v>
      </c>
      <c r="S275" s="464">
        <v>74.7</v>
      </c>
      <c r="T275" s="471">
        <v>22.514497098244501</v>
      </c>
      <c r="U275" s="464" t="s">
        <v>941</v>
      </c>
      <c r="V275" s="464" t="s">
        <v>750</v>
      </c>
      <c r="W275" s="465"/>
      <c r="X275" s="466"/>
      <c r="Y275" s="466"/>
      <c r="Z275" s="502" t="s">
        <v>926</v>
      </c>
      <c r="AA275" s="466">
        <v>44034</v>
      </c>
      <c r="AB275" s="464" t="s">
        <v>932</v>
      </c>
      <c r="AC275" s="466"/>
      <c r="AE275" s="464" t="s">
        <v>750</v>
      </c>
      <c r="AF275" s="466"/>
      <c r="AH275" s="472" t="s">
        <v>750</v>
      </c>
      <c r="AI275" s="472" t="s">
        <v>750</v>
      </c>
      <c r="AJ275" s="472" t="s">
        <v>750</v>
      </c>
      <c r="AK275" s="472" t="s">
        <v>750</v>
      </c>
      <c r="AL275" s="477"/>
      <c r="AM275" s="472"/>
      <c r="AN275" s="472" t="s">
        <v>750</v>
      </c>
      <c r="AO275" s="472" t="s">
        <v>750</v>
      </c>
      <c r="AP275" s="472" t="s">
        <v>750</v>
      </c>
      <c r="AQ275" s="472"/>
      <c r="AR275" s="474"/>
      <c r="AS275" s="472"/>
      <c r="AT275" s="472"/>
      <c r="AU275" s="491" t="s">
        <v>750</v>
      </c>
      <c r="AV275" s="492"/>
      <c r="AW275" s="491" t="s">
        <v>750</v>
      </c>
      <c r="AX275" s="492"/>
    </row>
    <row r="276" spans="1:50" s="464" customFormat="1" ht="81.599999999999994">
      <c r="A276" s="481" t="s">
        <v>744</v>
      </c>
      <c r="B276" s="453" t="s">
        <v>43</v>
      </c>
      <c r="C276" s="466">
        <v>44172</v>
      </c>
      <c r="D276" s="466">
        <v>44180</v>
      </c>
      <c r="E276" s="466">
        <v>44200</v>
      </c>
      <c r="F276" s="466"/>
      <c r="G276" s="453">
        <v>18</v>
      </c>
      <c r="H276" s="454">
        <v>37441</v>
      </c>
      <c r="I276" s="453" t="s">
        <v>749</v>
      </c>
      <c r="J276" s="485" t="s">
        <v>42</v>
      </c>
      <c r="K276" s="455" t="s">
        <v>883</v>
      </c>
      <c r="L276" s="455"/>
      <c r="M276" s="455"/>
      <c r="N276" s="455"/>
      <c r="O276" s="464" t="s">
        <v>751</v>
      </c>
      <c r="P276" s="464" t="s">
        <v>751</v>
      </c>
      <c r="Q276" s="464" t="s">
        <v>921</v>
      </c>
      <c r="R276" s="464">
        <v>181.6</v>
      </c>
      <c r="S276" s="464">
        <v>64.099999999999994</v>
      </c>
      <c r="T276" s="471">
        <v>19.4368705001067</v>
      </c>
      <c r="U276" s="464" t="s">
        <v>941</v>
      </c>
      <c r="V276" s="464" t="s">
        <v>751</v>
      </c>
      <c r="W276" s="465" t="s">
        <v>986</v>
      </c>
      <c r="X276" s="466">
        <v>43889</v>
      </c>
      <c r="Y276" s="466">
        <v>43901</v>
      </c>
      <c r="Z276" s="464" t="s">
        <v>927</v>
      </c>
      <c r="AA276" s="466"/>
      <c r="AC276" s="466">
        <v>43998</v>
      </c>
      <c r="AD276" s="464" t="s">
        <v>932</v>
      </c>
      <c r="AE276" s="464" t="s">
        <v>751</v>
      </c>
      <c r="AF276" s="466">
        <v>43890</v>
      </c>
      <c r="AG276" s="464" t="s">
        <v>932</v>
      </c>
      <c r="AH276" s="472" t="s">
        <v>750</v>
      </c>
      <c r="AI276" s="472" t="s">
        <v>750</v>
      </c>
      <c r="AJ276" s="472" t="s">
        <v>750</v>
      </c>
      <c r="AK276" s="472" t="s">
        <v>750</v>
      </c>
      <c r="AL276" s="477"/>
      <c r="AM276" s="472"/>
      <c r="AN276" s="472" t="s">
        <v>750</v>
      </c>
      <c r="AO276" s="472" t="s">
        <v>750</v>
      </c>
      <c r="AP276" s="472" t="s">
        <v>750</v>
      </c>
      <c r="AQ276" s="472"/>
      <c r="AR276" s="474"/>
      <c r="AS276" s="472"/>
      <c r="AT276" s="472"/>
      <c r="AU276" s="491" t="s">
        <v>750</v>
      </c>
      <c r="AV276" s="492"/>
      <c r="AW276" s="491" t="s">
        <v>750</v>
      </c>
      <c r="AX276" s="492"/>
    </row>
    <row r="277" spans="1:50" s="464" customFormat="1">
      <c r="A277" s="481" t="s">
        <v>745</v>
      </c>
      <c r="B277" s="453" t="s">
        <v>44</v>
      </c>
      <c r="C277" s="466">
        <v>44119</v>
      </c>
      <c r="D277" s="466">
        <v>44126</v>
      </c>
      <c r="E277" s="466">
        <v>44147</v>
      </c>
      <c r="F277" s="466"/>
      <c r="G277" s="453">
        <v>18</v>
      </c>
      <c r="H277" s="454">
        <v>37505</v>
      </c>
      <c r="I277" s="453" t="s">
        <v>748</v>
      </c>
      <c r="J277" s="485" t="s">
        <v>42</v>
      </c>
      <c r="K277" s="455" t="s">
        <v>868</v>
      </c>
      <c r="L277" s="455" t="s">
        <v>468</v>
      </c>
      <c r="M277" s="455"/>
      <c r="N277" s="455"/>
      <c r="O277" s="464" t="s">
        <v>751</v>
      </c>
      <c r="P277" s="464" t="s">
        <v>751</v>
      </c>
      <c r="Q277" s="464" t="s">
        <v>751</v>
      </c>
      <c r="R277" s="464">
        <v>161</v>
      </c>
      <c r="S277" s="464">
        <v>54.3</v>
      </c>
      <c r="T277" s="471">
        <v>20.948265884803799</v>
      </c>
      <c r="U277" s="464" t="s">
        <v>941</v>
      </c>
      <c r="V277" s="464" t="s">
        <v>750</v>
      </c>
      <c r="W277" s="465"/>
      <c r="X277" s="466"/>
      <c r="Y277" s="466"/>
      <c r="AA277" s="466"/>
      <c r="AC277" s="466"/>
      <c r="AE277" s="464" t="s">
        <v>750</v>
      </c>
      <c r="AF277" s="466"/>
      <c r="AH277" s="472" t="s">
        <v>750</v>
      </c>
      <c r="AI277" s="472" t="s">
        <v>750</v>
      </c>
      <c r="AJ277" s="472" t="s">
        <v>750</v>
      </c>
      <c r="AK277" s="472" t="s">
        <v>750</v>
      </c>
      <c r="AL277" s="477"/>
      <c r="AM277" s="472"/>
      <c r="AN277" s="472" t="s">
        <v>750</v>
      </c>
      <c r="AO277" s="472" t="s">
        <v>750</v>
      </c>
      <c r="AP277" s="472" t="s">
        <v>750</v>
      </c>
      <c r="AQ277" s="472"/>
      <c r="AR277" s="474"/>
      <c r="AS277" s="472"/>
      <c r="AT277" s="472"/>
      <c r="AU277" s="491" t="s">
        <v>750</v>
      </c>
      <c r="AV277" s="492"/>
      <c r="AW277" s="491" t="s">
        <v>750</v>
      </c>
      <c r="AX277" s="492"/>
    </row>
    <row r="278" spans="1:50" s="464" customFormat="1" ht="20.399999999999999">
      <c r="A278" s="481" t="s">
        <v>746</v>
      </c>
      <c r="B278" s="453" t="s">
        <v>45</v>
      </c>
      <c r="C278" s="466">
        <v>44175</v>
      </c>
      <c r="D278" s="466">
        <v>44182</v>
      </c>
      <c r="E278" s="466">
        <v>44203</v>
      </c>
      <c r="F278" s="466"/>
      <c r="G278" s="453">
        <v>18</v>
      </c>
      <c r="H278" s="454">
        <v>37504</v>
      </c>
      <c r="I278" s="453" t="s">
        <v>749</v>
      </c>
      <c r="J278" s="485" t="s">
        <v>42</v>
      </c>
      <c r="K278" s="455"/>
      <c r="L278" s="455"/>
      <c r="M278" s="455"/>
      <c r="N278" s="455"/>
      <c r="O278" s="464" t="s">
        <v>751</v>
      </c>
      <c r="P278" s="464" t="s">
        <v>751</v>
      </c>
      <c r="Q278" s="464" t="s">
        <v>750</v>
      </c>
      <c r="R278" s="464">
        <v>186.95</v>
      </c>
      <c r="S278" s="464">
        <v>97.6</v>
      </c>
      <c r="T278" s="471">
        <v>27.9253663112071</v>
      </c>
      <c r="U278" s="464" t="s">
        <v>941</v>
      </c>
      <c r="V278" s="464" t="s">
        <v>751</v>
      </c>
      <c r="W278" s="465" t="s">
        <v>987</v>
      </c>
      <c r="X278" s="466">
        <v>43868</v>
      </c>
      <c r="Y278" s="466">
        <v>43872</v>
      </c>
      <c r="AA278" s="466"/>
      <c r="AC278" s="466"/>
      <c r="AE278" s="464" t="s">
        <v>750</v>
      </c>
      <c r="AF278" s="466"/>
      <c r="AH278" s="472" t="s">
        <v>750</v>
      </c>
      <c r="AI278" s="472" t="s">
        <v>750</v>
      </c>
      <c r="AJ278" s="472" t="s">
        <v>750</v>
      </c>
      <c r="AK278" s="472" t="s">
        <v>750</v>
      </c>
      <c r="AL278" s="477"/>
      <c r="AM278" s="472"/>
      <c r="AN278" s="472" t="s">
        <v>750</v>
      </c>
      <c r="AO278" s="472" t="s">
        <v>750</v>
      </c>
      <c r="AP278" s="472" t="s">
        <v>750</v>
      </c>
      <c r="AQ278" s="472"/>
      <c r="AR278" s="474"/>
      <c r="AS278" s="472"/>
      <c r="AT278" s="472"/>
      <c r="AU278" s="491" t="s">
        <v>750</v>
      </c>
      <c r="AV278" s="492"/>
      <c r="AW278" s="491" t="s">
        <v>750</v>
      </c>
      <c r="AX278" s="492"/>
    </row>
    <row r="279" spans="1:50" s="464" customFormat="1">
      <c r="A279" s="481" t="s">
        <v>747</v>
      </c>
      <c r="B279" s="453" t="s">
        <v>46</v>
      </c>
      <c r="C279" s="466">
        <v>44146</v>
      </c>
      <c r="D279" s="466">
        <v>44153</v>
      </c>
      <c r="E279" s="466">
        <v>44174</v>
      </c>
      <c r="F279" s="466"/>
      <c r="G279" s="453">
        <v>18</v>
      </c>
      <c r="H279" s="454">
        <v>37293</v>
      </c>
      <c r="I279" s="453" t="s">
        <v>749</v>
      </c>
      <c r="J279" s="485" t="s">
        <v>42</v>
      </c>
      <c r="K279" s="455"/>
      <c r="L279" s="455"/>
      <c r="M279" s="455"/>
      <c r="N279" s="455"/>
      <c r="O279" s="464" t="s">
        <v>750</v>
      </c>
      <c r="P279" s="464" t="s">
        <v>751</v>
      </c>
      <c r="Q279" s="464" t="s">
        <v>750</v>
      </c>
      <c r="R279" s="464">
        <v>182.5</v>
      </c>
      <c r="S279" s="464">
        <v>131.5</v>
      </c>
      <c r="T279" s="471">
        <v>39.482079189341299</v>
      </c>
      <c r="U279" s="464" t="s">
        <v>941</v>
      </c>
      <c r="V279" s="464" t="s">
        <v>750</v>
      </c>
      <c r="W279" s="465"/>
      <c r="X279" s="466"/>
      <c r="Y279" s="466"/>
      <c r="AA279" s="466"/>
      <c r="AC279" s="466"/>
      <c r="AE279" s="464" t="s">
        <v>750</v>
      </c>
      <c r="AF279" s="466"/>
      <c r="AH279" s="472" t="s">
        <v>750</v>
      </c>
      <c r="AI279" s="472" t="s">
        <v>750</v>
      </c>
      <c r="AJ279" s="472" t="s">
        <v>750</v>
      </c>
      <c r="AK279" s="472" t="s">
        <v>750</v>
      </c>
      <c r="AL279" s="477"/>
      <c r="AM279" s="472"/>
      <c r="AN279" s="472" t="s">
        <v>750</v>
      </c>
      <c r="AO279" s="472" t="s">
        <v>750</v>
      </c>
      <c r="AP279" s="472" t="s">
        <v>750</v>
      </c>
      <c r="AQ279" s="472"/>
      <c r="AR279" s="474"/>
      <c r="AS279" s="472"/>
      <c r="AT279" s="472"/>
      <c r="AU279" s="491" t="s">
        <v>750</v>
      </c>
      <c r="AV279" s="492"/>
      <c r="AW279" s="491" t="s">
        <v>750</v>
      </c>
      <c r="AX279" s="492"/>
    </row>
    <row r="280" spans="1:50" ht="15.6">
      <c r="A280" s="460"/>
      <c r="B280" s="460"/>
      <c r="C280" s="460"/>
      <c r="D280" s="460"/>
      <c r="E280" s="460"/>
      <c r="F280" s="460"/>
      <c r="G280" s="460"/>
      <c r="H280" s="460"/>
      <c r="I280" s="460"/>
      <c r="J280" s="470"/>
      <c r="K280" s="460"/>
      <c r="L280" s="460"/>
      <c r="M280" s="460"/>
      <c r="N280" s="460"/>
      <c r="O280" s="460"/>
      <c r="P280" s="460"/>
      <c r="Q280" s="460"/>
      <c r="R280" s="460"/>
      <c r="S280" s="460"/>
      <c r="T280" s="460"/>
      <c r="U280" s="460"/>
      <c r="V280" s="460"/>
      <c r="W280" s="460"/>
      <c r="X280" s="460"/>
      <c r="Y280" s="460"/>
      <c r="Z280" s="460"/>
      <c r="AA280" s="460"/>
      <c r="AB280" s="460"/>
      <c r="AC280" s="460"/>
      <c r="AD280" s="460"/>
      <c r="AE280" s="460"/>
      <c r="AF280" s="460"/>
      <c r="AG280" s="460"/>
    </row>
    <row r="281" spans="1:50" ht="15.6">
      <c r="A281" s="460"/>
      <c r="B281" s="460"/>
      <c r="C281" s="460"/>
      <c r="D281" s="460"/>
      <c r="E281" s="460"/>
      <c r="F281" s="460"/>
      <c r="G281" s="460"/>
      <c r="H281" s="460"/>
      <c r="I281" s="460"/>
      <c r="J281" s="470"/>
      <c r="K281" s="460"/>
      <c r="L281" s="460"/>
      <c r="M281" s="460"/>
      <c r="N281" s="460"/>
      <c r="O281" s="460"/>
      <c r="P281" s="460"/>
      <c r="Q281" s="460"/>
      <c r="R281" s="460"/>
      <c r="S281" s="460"/>
      <c r="T281" s="460"/>
      <c r="U281" s="460"/>
      <c r="V281" s="460"/>
      <c r="W281" s="460"/>
      <c r="X281" s="460"/>
      <c r="Y281" s="460"/>
      <c r="Z281" s="460"/>
      <c r="AA281" s="460"/>
      <c r="AB281" s="460"/>
      <c r="AC281" s="460"/>
      <c r="AD281" s="460"/>
      <c r="AE281" s="460"/>
      <c r="AF281" s="460"/>
      <c r="AG281" s="460"/>
    </row>
    <row r="282" spans="1:50" ht="25.8">
      <c r="A282" s="507" t="s">
        <v>1033</v>
      </c>
      <c r="B282" s="508"/>
      <c r="C282" s="508"/>
      <c r="D282" s="508"/>
      <c r="E282" s="508"/>
      <c r="F282" s="508"/>
      <c r="G282" s="508"/>
      <c r="H282" s="508"/>
      <c r="I282" s="508"/>
      <c r="J282" s="508"/>
      <c r="K282" s="508"/>
      <c r="L282" s="508"/>
      <c r="M282" s="508"/>
      <c r="N282" s="508"/>
      <c r="O282" s="508"/>
      <c r="P282" s="508"/>
      <c r="Q282" s="508"/>
      <c r="R282" s="508"/>
      <c r="S282" s="508"/>
      <c r="T282" s="508"/>
      <c r="U282" s="508"/>
      <c r="V282" s="508"/>
      <c r="W282" s="508"/>
      <c r="X282" s="508"/>
      <c r="Y282" s="508"/>
      <c r="Z282" s="508"/>
      <c r="AA282" s="508"/>
      <c r="AB282" s="508"/>
      <c r="AC282" s="508"/>
      <c r="AD282" s="508"/>
      <c r="AE282" s="508"/>
      <c r="AF282" s="508"/>
      <c r="AG282" s="508"/>
      <c r="AH282" s="508"/>
      <c r="AI282" s="508"/>
      <c r="AJ282" s="508"/>
      <c r="AK282" s="508"/>
      <c r="AL282" s="508"/>
      <c r="AM282" s="508"/>
      <c r="AN282" s="508"/>
      <c r="AO282" s="508"/>
      <c r="AP282" s="508"/>
      <c r="AQ282" s="508"/>
      <c r="AR282" s="508"/>
      <c r="AS282" s="508"/>
      <c r="AT282" s="508"/>
    </row>
    <row r="283" spans="1:50" ht="121.95" customHeight="1">
      <c r="A283" s="488" t="s">
        <v>0</v>
      </c>
      <c r="B283" s="488" t="s">
        <v>432</v>
      </c>
      <c r="C283" s="489" t="s">
        <v>433</v>
      </c>
      <c r="D283" s="489" t="s">
        <v>943</v>
      </c>
      <c r="E283" s="489" t="s">
        <v>944</v>
      </c>
      <c r="F283" s="489" t="s">
        <v>945</v>
      </c>
      <c r="G283" s="488" t="s">
        <v>133</v>
      </c>
      <c r="H283" s="488" t="s">
        <v>1</v>
      </c>
      <c r="I283" s="488" t="s">
        <v>2</v>
      </c>
      <c r="J283" s="488" t="s">
        <v>3</v>
      </c>
      <c r="K283" s="488" t="s">
        <v>438</v>
      </c>
      <c r="L283" s="488" t="s">
        <v>439</v>
      </c>
      <c r="M283" s="488" t="s">
        <v>440</v>
      </c>
      <c r="N283" s="488" t="s">
        <v>441</v>
      </c>
      <c r="O283" s="490" t="s">
        <v>918</v>
      </c>
      <c r="P283" s="490" t="s">
        <v>919</v>
      </c>
      <c r="Q283" s="490" t="s">
        <v>920</v>
      </c>
      <c r="R283" s="489" t="s">
        <v>442</v>
      </c>
      <c r="S283" s="489" t="s">
        <v>443</v>
      </c>
      <c r="T283" s="489" t="s">
        <v>189</v>
      </c>
      <c r="U283" s="489" t="s">
        <v>4</v>
      </c>
      <c r="V283" s="488" t="s">
        <v>922</v>
      </c>
      <c r="W283" s="488" t="s">
        <v>923</v>
      </c>
      <c r="X283" s="488" t="s">
        <v>924</v>
      </c>
      <c r="Y283" s="488" t="s">
        <v>925</v>
      </c>
      <c r="Z283" s="488" t="s">
        <v>929</v>
      </c>
      <c r="AA283" s="488" t="s">
        <v>930</v>
      </c>
      <c r="AB283" s="488" t="s">
        <v>933</v>
      </c>
      <c r="AC283" s="488" t="s">
        <v>934</v>
      </c>
      <c r="AD283" s="488" t="s">
        <v>935</v>
      </c>
      <c r="AE283" s="488" t="s">
        <v>936</v>
      </c>
      <c r="AF283" s="488" t="s">
        <v>937</v>
      </c>
      <c r="AG283" s="488" t="s">
        <v>938</v>
      </c>
      <c r="AH283" s="488" t="s">
        <v>988</v>
      </c>
      <c r="AI283" s="488" t="s">
        <v>991</v>
      </c>
      <c r="AJ283" s="488" t="s">
        <v>996</v>
      </c>
      <c r="AK283" s="488" t="s">
        <v>998</v>
      </c>
      <c r="AL283" s="488" t="s">
        <v>1000</v>
      </c>
      <c r="AM283" s="488" t="s">
        <v>999</v>
      </c>
      <c r="AN283" s="488" t="s">
        <v>1017</v>
      </c>
      <c r="AO283" s="488" t="s">
        <v>1018</v>
      </c>
      <c r="AP283" s="488" t="s">
        <v>1019</v>
      </c>
      <c r="AQ283" s="488" t="s">
        <v>1020</v>
      </c>
      <c r="AR283" s="488" t="s">
        <v>1021</v>
      </c>
      <c r="AS283" s="488" t="s">
        <v>1022</v>
      </c>
      <c r="AT283" s="488" t="s">
        <v>5</v>
      </c>
    </row>
    <row r="284" spans="1:50">
      <c r="A284" s="497" t="s">
        <v>1034</v>
      </c>
      <c r="B284" s="498"/>
      <c r="C284" s="499">
        <v>44105</v>
      </c>
      <c r="D284" s="499">
        <v>44112</v>
      </c>
      <c r="E284" s="499">
        <v>44133</v>
      </c>
      <c r="F284" s="499"/>
      <c r="G284" s="498">
        <v>17</v>
      </c>
      <c r="H284" s="484">
        <v>37583</v>
      </c>
      <c r="I284" s="498" t="s">
        <v>748</v>
      </c>
      <c r="J284" s="500" t="s">
        <v>42</v>
      </c>
      <c r="K284" s="501"/>
      <c r="L284" s="501"/>
      <c r="M284" s="501"/>
      <c r="N284" s="501"/>
      <c r="O284" s="502" t="s">
        <v>751</v>
      </c>
      <c r="P284" s="502" t="s">
        <v>751</v>
      </c>
      <c r="Q284" s="502" t="s">
        <v>751</v>
      </c>
      <c r="R284" s="502">
        <v>165.9</v>
      </c>
      <c r="S284" s="502">
        <v>56.4</v>
      </c>
      <c r="T284" s="503">
        <v>20.4920936488679</v>
      </c>
      <c r="U284" s="502" t="s">
        <v>941</v>
      </c>
      <c r="V284" s="502" t="s">
        <v>750</v>
      </c>
      <c r="W284" s="465"/>
      <c r="X284" s="499"/>
      <c r="Y284" s="499"/>
      <c r="Z284" s="502" t="s">
        <v>926</v>
      </c>
      <c r="AA284" s="499">
        <v>44002</v>
      </c>
      <c r="AB284" s="502" t="s">
        <v>932</v>
      </c>
      <c r="AC284" s="499"/>
      <c r="AD284" s="502"/>
      <c r="AE284" s="505" t="s">
        <v>750</v>
      </c>
      <c r="AF284" s="506"/>
      <c r="AG284" s="472"/>
      <c r="AH284" s="472" t="s">
        <v>750</v>
      </c>
      <c r="AI284" s="472" t="s">
        <v>750</v>
      </c>
      <c r="AJ284" s="472" t="s">
        <v>750</v>
      </c>
      <c r="AK284" s="472"/>
      <c r="AL284" s="506"/>
      <c r="AM284" s="472"/>
      <c r="AN284" s="472" t="s">
        <v>750</v>
      </c>
      <c r="AO284" s="472" t="s">
        <v>750</v>
      </c>
      <c r="AP284" s="472" t="s">
        <v>750</v>
      </c>
      <c r="AQ284" s="472"/>
      <c r="AR284" s="474"/>
      <c r="AS284" s="472"/>
      <c r="AT284" s="472"/>
    </row>
    <row r="285" spans="1:50">
      <c r="A285" s="497" t="s">
        <v>1035</v>
      </c>
      <c r="B285" s="498"/>
      <c r="C285" s="499">
        <v>44109</v>
      </c>
      <c r="D285" s="499">
        <v>44116</v>
      </c>
      <c r="E285" s="499">
        <v>44137</v>
      </c>
      <c r="F285" s="499"/>
      <c r="G285" s="498">
        <v>15</v>
      </c>
      <c r="H285" s="484">
        <v>38439</v>
      </c>
      <c r="I285" s="498" t="s">
        <v>748</v>
      </c>
      <c r="J285" s="500" t="s">
        <v>42</v>
      </c>
      <c r="K285" s="501"/>
      <c r="L285" s="501"/>
      <c r="M285" s="501"/>
      <c r="N285" s="501"/>
      <c r="O285" s="502" t="s">
        <v>751</v>
      </c>
      <c r="P285" s="502" t="s">
        <v>751</v>
      </c>
      <c r="Q285" s="502" t="s">
        <v>751</v>
      </c>
      <c r="R285" s="502">
        <v>170.05</v>
      </c>
      <c r="S285" s="502">
        <v>62.4</v>
      </c>
      <c r="T285" s="503">
        <v>21.579000105560699</v>
      </c>
      <c r="U285" s="502" t="s">
        <v>941</v>
      </c>
      <c r="V285" s="502" t="s">
        <v>750</v>
      </c>
      <c r="W285" s="465"/>
      <c r="X285" s="499"/>
      <c r="Y285" s="499"/>
      <c r="Z285" s="502"/>
      <c r="AA285" s="499"/>
      <c r="AB285" s="502"/>
      <c r="AC285" s="499"/>
      <c r="AD285" s="502"/>
      <c r="AE285" s="505" t="s">
        <v>750</v>
      </c>
      <c r="AF285" s="506"/>
      <c r="AG285" s="472"/>
      <c r="AH285" s="472" t="s">
        <v>750</v>
      </c>
      <c r="AI285" s="472" t="s">
        <v>750</v>
      </c>
      <c r="AJ285" s="472" t="s">
        <v>750</v>
      </c>
      <c r="AK285" s="472"/>
      <c r="AL285" s="506"/>
      <c r="AM285" s="472"/>
      <c r="AN285" s="472" t="s">
        <v>750</v>
      </c>
      <c r="AO285" s="472" t="s">
        <v>750</v>
      </c>
      <c r="AP285" s="472" t="s">
        <v>750</v>
      </c>
      <c r="AQ285" s="472"/>
      <c r="AR285" s="474"/>
      <c r="AS285" s="472"/>
      <c r="AT285" s="472"/>
    </row>
    <row r="286" spans="1:50">
      <c r="A286" s="497" t="s">
        <v>1036</v>
      </c>
      <c r="B286" s="498"/>
      <c r="C286" s="499">
        <v>44110</v>
      </c>
      <c r="D286" s="499">
        <v>44117</v>
      </c>
      <c r="E286" s="499">
        <v>44138</v>
      </c>
      <c r="F286" s="499"/>
      <c r="G286" s="498">
        <v>15</v>
      </c>
      <c r="H286" s="484">
        <v>38615</v>
      </c>
      <c r="I286" s="498" t="s">
        <v>748</v>
      </c>
      <c r="J286" s="500" t="s">
        <v>42</v>
      </c>
      <c r="K286" s="501"/>
      <c r="L286" s="501"/>
      <c r="M286" s="501"/>
      <c r="N286" s="501"/>
      <c r="O286" s="502" t="s">
        <v>751</v>
      </c>
      <c r="P286" s="502" t="s">
        <v>751</v>
      </c>
      <c r="Q286" s="502" t="s">
        <v>751</v>
      </c>
      <c r="R286" s="502">
        <v>164.5</v>
      </c>
      <c r="S286" s="502">
        <v>77.7</v>
      </c>
      <c r="T286" s="503">
        <v>28.7137036797516</v>
      </c>
      <c r="U286" s="502" t="s">
        <v>941</v>
      </c>
      <c r="V286" s="502" t="s">
        <v>750</v>
      </c>
      <c r="W286" s="465"/>
      <c r="X286" s="499"/>
      <c r="Y286" s="499"/>
      <c r="Z286" s="502"/>
      <c r="AA286" s="499"/>
      <c r="AB286" s="502"/>
      <c r="AC286" s="499"/>
      <c r="AD286" s="502"/>
      <c r="AE286" s="505" t="s">
        <v>750</v>
      </c>
      <c r="AF286" s="506"/>
      <c r="AG286" s="472"/>
      <c r="AH286" s="472" t="s">
        <v>750</v>
      </c>
      <c r="AI286" s="472" t="s">
        <v>750</v>
      </c>
      <c r="AJ286" s="472" t="s">
        <v>750</v>
      </c>
      <c r="AK286" s="472"/>
      <c r="AL286" s="506"/>
      <c r="AM286" s="472"/>
      <c r="AN286" s="472" t="s">
        <v>750</v>
      </c>
      <c r="AO286" s="472" t="s">
        <v>750</v>
      </c>
      <c r="AP286" s="472" t="s">
        <v>750</v>
      </c>
      <c r="AQ286" s="472"/>
      <c r="AR286" s="474"/>
      <c r="AS286" s="472"/>
      <c r="AT286" s="472"/>
    </row>
    <row r="287" spans="1:50">
      <c r="A287" s="497" t="s">
        <v>1037</v>
      </c>
      <c r="B287" s="498"/>
      <c r="C287" s="499">
        <v>44109</v>
      </c>
      <c r="D287" s="499">
        <v>44116</v>
      </c>
      <c r="E287" s="499">
        <v>44138</v>
      </c>
      <c r="F287" s="499"/>
      <c r="G287" s="498">
        <v>16</v>
      </c>
      <c r="H287" s="484">
        <v>38007</v>
      </c>
      <c r="I287" s="498" t="s">
        <v>748</v>
      </c>
      <c r="J287" s="500" t="s">
        <v>42</v>
      </c>
      <c r="K287" s="501"/>
      <c r="L287" s="501"/>
      <c r="M287" s="501"/>
      <c r="N287" s="501"/>
      <c r="O287" s="502" t="s">
        <v>751</v>
      </c>
      <c r="P287" s="502" t="s">
        <v>751</v>
      </c>
      <c r="Q287" s="502" t="s">
        <v>751</v>
      </c>
      <c r="R287" s="502">
        <v>156.05000000000001</v>
      </c>
      <c r="S287" s="502">
        <v>65.7</v>
      </c>
      <c r="T287" s="503">
        <v>26.979743940876102</v>
      </c>
      <c r="U287" s="502" t="s">
        <v>941</v>
      </c>
      <c r="V287" s="502" t="s">
        <v>750</v>
      </c>
      <c r="W287" s="465"/>
      <c r="X287" s="499"/>
      <c r="Y287" s="499"/>
      <c r="Z287" s="502"/>
      <c r="AA287" s="499"/>
      <c r="AB287" s="502"/>
      <c r="AC287" s="499"/>
      <c r="AD287" s="502"/>
      <c r="AE287" s="505" t="s">
        <v>750</v>
      </c>
      <c r="AF287" s="506"/>
      <c r="AG287" s="472"/>
      <c r="AH287" s="472" t="s">
        <v>750</v>
      </c>
      <c r="AI287" s="472" t="s">
        <v>750</v>
      </c>
      <c r="AJ287" s="472" t="s">
        <v>750</v>
      </c>
      <c r="AK287" s="472"/>
      <c r="AL287" s="506"/>
      <c r="AM287" s="472"/>
      <c r="AN287" s="472" t="s">
        <v>750</v>
      </c>
      <c r="AO287" s="472" t="s">
        <v>750</v>
      </c>
      <c r="AP287" s="472" t="s">
        <v>750</v>
      </c>
      <c r="AQ287" s="472"/>
      <c r="AR287" s="474"/>
      <c r="AS287" s="472"/>
      <c r="AT287" s="472"/>
    </row>
    <row r="288" spans="1:50">
      <c r="A288" s="497" t="s">
        <v>1038</v>
      </c>
      <c r="B288" s="498"/>
      <c r="C288" s="499">
        <v>44144</v>
      </c>
      <c r="D288" s="499">
        <v>44152</v>
      </c>
      <c r="E288" s="499">
        <v>44173</v>
      </c>
      <c r="F288" s="499"/>
      <c r="G288" s="498">
        <v>17</v>
      </c>
      <c r="H288" s="484">
        <v>37776</v>
      </c>
      <c r="I288" s="498" t="s">
        <v>748</v>
      </c>
      <c r="J288" s="500" t="s">
        <v>42</v>
      </c>
      <c r="K288" s="501"/>
      <c r="L288" s="501"/>
      <c r="M288" s="501"/>
      <c r="N288" s="501"/>
      <c r="O288" s="502"/>
      <c r="P288" s="502" t="s">
        <v>751</v>
      </c>
      <c r="Q288" s="502" t="s">
        <v>751</v>
      </c>
      <c r="R288" s="502">
        <v>161.44999999999999</v>
      </c>
      <c r="S288" s="502">
        <v>65.5</v>
      </c>
      <c r="T288" s="503">
        <v>25.128421097860699</v>
      </c>
      <c r="U288" s="502" t="s">
        <v>941</v>
      </c>
      <c r="V288" s="502" t="s">
        <v>750</v>
      </c>
      <c r="W288" s="465"/>
      <c r="X288" s="499"/>
      <c r="Y288" s="499"/>
      <c r="Z288" s="502"/>
      <c r="AA288" s="499"/>
      <c r="AB288" s="502"/>
      <c r="AC288" s="499"/>
      <c r="AD288" s="502"/>
      <c r="AE288" s="505" t="s">
        <v>750</v>
      </c>
      <c r="AF288" s="506"/>
      <c r="AG288" s="472"/>
      <c r="AH288" s="472" t="s">
        <v>750</v>
      </c>
      <c r="AI288" s="472" t="s">
        <v>750</v>
      </c>
      <c r="AJ288" s="472" t="s">
        <v>750</v>
      </c>
      <c r="AK288" s="472"/>
      <c r="AL288" s="506"/>
      <c r="AM288" s="472"/>
      <c r="AN288" s="472" t="s">
        <v>750</v>
      </c>
      <c r="AO288" s="472" t="s">
        <v>750</v>
      </c>
      <c r="AP288" s="472" t="s">
        <v>750</v>
      </c>
      <c r="AQ288" s="472"/>
      <c r="AR288" s="474"/>
      <c r="AS288" s="472"/>
      <c r="AT288" s="472"/>
    </row>
    <row r="289" spans="1:46">
      <c r="A289" s="497" t="s">
        <v>1039</v>
      </c>
      <c r="B289" s="498"/>
      <c r="C289" s="499">
        <v>44137</v>
      </c>
      <c r="D289" s="499">
        <v>44144</v>
      </c>
      <c r="E289" s="499">
        <v>44168</v>
      </c>
      <c r="F289" s="499"/>
      <c r="G289" s="498">
        <v>17</v>
      </c>
      <c r="H289" s="484">
        <v>37761</v>
      </c>
      <c r="I289" s="498" t="s">
        <v>748</v>
      </c>
      <c r="J289" s="500" t="s">
        <v>42</v>
      </c>
      <c r="K289" s="501"/>
      <c r="L289" s="501"/>
      <c r="M289" s="501"/>
      <c r="N289" s="501"/>
      <c r="O289" s="502" t="s">
        <v>751</v>
      </c>
      <c r="P289" s="502" t="s">
        <v>921</v>
      </c>
      <c r="Q289" s="502" t="s">
        <v>751</v>
      </c>
      <c r="R289" s="502">
        <v>165.95</v>
      </c>
      <c r="S289" s="502">
        <v>52.5</v>
      </c>
      <c r="T289" s="503">
        <v>19.0635944262044</v>
      </c>
      <c r="U289" s="502" t="s">
        <v>941</v>
      </c>
      <c r="V289" s="502" t="s">
        <v>750</v>
      </c>
      <c r="W289" s="465"/>
      <c r="X289" s="499"/>
      <c r="Y289" s="499"/>
      <c r="Z289" s="502" t="s">
        <v>926</v>
      </c>
      <c r="AA289" s="499">
        <v>44025</v>
      </c>
      <c r="AB289" s="502" t="s">
        <v>932</v>
      </c>
      <c r="AC289" s="499"/>
      <c r="AD289" s="502"/>
      <c r="AE289" s="505" t="s">
        <v>750</v>
      </c>
      <c r="AF289" s="506"/>
      <c r="AG289" s="472"/>
      <c r="AH289" s="472" t="s">
        <v>750</v>
      </c>
      <c r="AI289" s="472" t="s">
        <v>750</v>
      </c>
      <c r="AJ289" s="472" t="s">
        <v>750</v>
      </c>
      <c r="AK289" s="472"/>
      <c r="AL289" s="506"/>
      <c r="AM289" s="472"/>
      <c r="AN289" s="472" t="s">
        <v>750</v>
      </c>
      <c r="AO289" s="472" t="s">
        <v>750</v>
      </c>
      <c r="AP289" s="472" t="s">
        <v>750</v>
      </c>
      <c r="AQ289" s="472"/>
      <c r="AR289" s="474"/>
      <c r="AS289" s="472"/>
      <c r="AT289" s="472"/>
    </row>
    <row r="290" spans="1:46" ht="51">
      <c r="A290" s="497" t="s">
        <v>1040</v>
      </c>
      <c r="B290" s="498"/>
      <c r="C290" s="499">
        <v>44132</v>
      </c>
      <c r="D290" s="499">
        <v>44139</v>
      </c>
      <c r="E290" s="499">
        <v>44158</v>
      </c>
      <c r="F290" s="499"/>
      <c r="G290" s="498">
        <v>16</v>
      </c>
      <c r="H290" s="484">
        <v>38258</v>
      </c>
      <c r="I290" s="498" t="s">
        <v>749</v>
      </c>
      <c r="J290" s="500" t="s">
        <v>42</v>
      </c>
      <c r="K290" s="501"/>
      <c r="L290" s="501"/>
      <c r="M290" s="501"/>
      <c r="N290" s="501"/>
      <c r="O290" s="502" t="s">
        <v>751</v>
      </c>
      <c r="P290" s="502" t="s">
        <v>751</v>
      </c>
      <c r="Q290" s="502" t="s">
        <v>751</v>
      </c>
      <c r="R290" s="502">
        <v>180.55</v>
      </c>
      <c r="S290" s="502">
        <v>69.5</v>
      </c>
      <c r="T290" s="503">
        <v>21.320128555773699</v>
      </c>
      <c r="U290" s="502" t="s">
        <v>941</v>
      </c>
      <c r="V290" s="502" t="s">
        <v>751</v>
      </c>
      <c r="W290" s="465" t="s">
        <v>1107</v>
      </c>
      <c r="X290" s="499">
        <v>44074</v>
      </c>
      <c r="Y290" s="499">
        <v>44078</v>
      </c>
      <c r="Z290" s="502" t="s">
        <v>926</v>
      </c>
      <c r="AA290" s="499">
        <v>44075</v>
      </c>
      <c r="AB290" s="502" t="s">
        <v>932</v>
      </c>
      <c r="AC290" s="499"/>
      <c r="AD290" s="502"/>
      <c r="AE290" s="505" t="s">
        <v>750</v>
      </c>
      <c r="AF290" s="506"/>
      <c r="AG290" s="472"/>
      <c r="AH290" s="472" t="s">
        <v>750</v>
      </c>
      <c r="AI290" s="472" t="s">
        <v>750</v>
      </c>
      <c r="AJ290" s="472" t="s">
        <v>750</v>
      </c>
      <c r="AK290" s="472"/>
      <c r="AL290" s="506"/>
      <c r="AM290" s="472"/>
      <c r="AN290" s="472" t="s">
        <v>750</v>
      </c>
      <c r="AO290" s="472" t="s">
        <v>750</v>
      </c>
      <c r="AP290" s="472" t="s">
        <v>750</v>
      </c>
      <c r="AQ290" s="472"/>
      <c r="AR290" s="474"/>
      <c r="AS290" s="472"/>
      <c r="AT290" s="472"/>
    </row>
    <row r="291" spans="1:46">
      <c r="A291" s="497" t="s">
        <v>1041</v>
      </c>
      <c r="B291" s="498"/>
      <c r="C291" s="499">
        <v>44134</v>
      </c>
      <c r="D291" s="499">
        <v>44141</v>
      </c>
      <c r="E291" s="499">
        <v>44165</v>
      </c>
      <c r="F291" s="499"/>
      <c r="G291" s="498">
        <v>17</v>
      </c>
      <c r="H291" s="484">
        <v>37737</v>
      </c>
      <c r="I291" s="498" t="s">
        <v>749</v>
      </c>
      <c r="J291" s="500" t="s">
        <v>1029</v>
      </c>
      <c r="K291" s="501"/>
      <c r="L291" s="501"/>
      <c r="M291" s="501"/>
      <c r="N291" s="501"/>
      <c r="O291" s="502" t="s">
        <v>751</v>
      </c>
      <c r="P291" s="502" t="s">
        <v>751</v>
      </c>
      <c r="Q291" s="502" t="s">
        <v>751</v>
      </c>
      <c r="R291" s="502">
        <v>172.5</v>
      </c>
      <c r="S291" s="502">
        <v>66.45</v>
      </c>
      <c r="T291" s="503">
        <v>22.331442974165</v>
      </c>
      <c r="U291" s="502" t="s">
        <v>941</v>
      </c>
      <c r="V291" s="502" t="s">
        <v>750</v>
      </c>
      <c r="W291" s="465"/>
      <c r="X291" s="499"/>
      <c r="Y291" s="499"/>
      <c r="Z291" s="502"/>
      <c r="AA291" s="499"/>
      <c r="AB291" s="502"/>
      <c r="AC291" s="499"/>
      <c r="AD291" s="502"/>
      <c r="AE291" s="505" t="s">
        <v>750</v>
      </c>
      <c r="AF291" s="506"/>
      <c r="AG291" s="472"/>
      <c r="AH291" s="472" t="s">
        <v>750</v>
      </c>
      <c r="AI291" s="472" t="s">
        <v>750</v>
      </c>
      <c r="AJ291" s="472" t="s">
        <v>750</v>
      </c>
      <c r="AK291" s="472"/>
      <c r="AL291" s="506"/>
      <c r="AM291" s="472"/>
      <c r="AN291" s="472" t="s">
        <v>750</v>
      </c>
      <c r="AO291" s="472" t="s">
        <v>750</v>
      </c>
      <c r="AP291" s="472" t="s">
        <v>750</v>
      </c>
      <c r="AQ291" s="472"/>
      <c r="AR291" s="474"/>
      <c r="AS291" s="472"/>
      <c r="AT291" s="472"/>
    </row>
    <row r="292" spans="1:46">
      <c r="A292" s="497" t="s">
        <v>1042</v>
      </c>
      <c r="B292" s="498"/>
      <c r="C292" s="499">
        <v>44134</v>
      </c>
      <c r="D292" s="499">
        <v>44141</v>
      </c>
      <c r="E292" s="499">
        <v>44165</v>
      </c>
      <c r="F292" s="499"/>
      <c r="G292" s="498">
        <v>16</v>
      </c>
      <c r="H292" s="484">
        <v>38118</v>
      </c>
      <c r="I292" s="498" t="s">
        <v>748</v>
      </c>
      <c r="J292" s="500" t="s">
        <v>1029</v>
      </c>
      <c r="K292" s="501"/>
      <c r="L292" s="501"/>
      <c r="M292" s="501"/>
      <c r="N292" s="501"/>
      <c r="O292" s="502" t="s">
        <v>751</v>
      </c>
      <c r="P292" s="502" t="s">
        <v>751</v>
      </c>
      <c r="Q292" s="502" t="s">
        <v>751</v>
      </c>
      <c r="R292" s="502">
        <v>160.6</v>
      </c>
      <c r="S292" s="502">
        <v>75.5</v>
      </c>
      <c r="T292" s="503">
        <v>29.272234103432101</v>
      </c>
      <c r="U292" s="502" t="s">
        <v>941</v>
      </c>
      <c r="V292" s="502" t="s">
        <v>750</v>
      </c>
      <c r="W292" s="465"/>
      <c r="X292" s="499"/>
      <c r="Y292" s="499"/>
      <c r="Z292" s="502"/>
      <c r="AA292" s="499"/>
      <c r="AB292" s="502"/>
      <c r="AC292" s="499"/>
      <c r="AD292" s="502"/>
      <c r="AE292" s="505" t="s">
        <v>750</v>
      </c>
      <c r="AF292" s="506"/>
      <c r="AG292" s="472"/>
      <c r="AH292" s="472" t="s">
        <v>750</v>
      </c>
      <c r="AI292" s="472" t="s">
        <v>750</v>
      </c>
      <c r="AJ292" s="472" t="s">
        <v>750</v>
      </c>
      <c r="AK292" s="472"/>
      <c r="AL292" s="506"/>
      <c r="AM292" s="472"/>
      <c r="AN292" s="472" t="s">
        <v>750</v>
      </c>
      <c r="AO292" s="472" t="s">
        <v>750</v>
      </c>
      <c r="AP292" s="472" t="s">
        <v>750</v>
      </c>
      <c r="AQ292" s="472"/>
      <c r="AR292" s="474"/>
      <c r="AS292" s="472"/>
      <c r="AT292" s="472"/>
    </row>
    <row r="293" spans="1:46" ht="48">
      <c r="A293" s="497" t="s">
        <v>1043</v>
      </c>
      <c r="B293" s="498"/>
      <c r="C293" s="499">
        <v>44106</v>
      </c>
      <c r="D293" s="499">
        <v>44112</v>
      </c>
      <c r="E293" s="499">
        <v>44132</v>
      </c>
      <c r="F293" s="499"/>
      <c r="G293" s="498">
        <v>16</v>
      </c>
      <c r="H293" s="484">
        <v>38226</v>
      </c>
      <c r="I293" s="498" t="s">
        <v>748</v>
      </c>
      <c r="J293" s="500" t="s">
        <v>1030</v>
      </c>
      <c r="K293" s="501"/>
      <c r="L293" s="501"/>
      <c r="M293" s="501"/>
      <c r="N293" s="501"/>
      <c r="O293" s="502" t="s">
        <v>751</v>
      </c>
      <c r="P293" s="502" t="s">
        <v>751</v>
      </c>
      <c r="Q293" s="502" t="s">
        <v>921</v>
      </c>
      <c r="R293" s="502">
        <v>168</v>
      </c>
      <c r="S293" s="502">
        <v>64.95</v>
      </c>
      <c r="T293" s="503">
        <v>23.012329931972701</v>
      </c>
      <c r="U293" s="502" t="s">
        <v>941</v>
      </c>
      <c r="V293" s="502" t="s">
        <v>751</v>
      </c>
      <c r="W293" s="465" t="s">
        <v>1108</v>
      </c>
      <c r="X293" s="499">
        <v>43906</v>
      </c>
      <c r="Y293" s="499">
        <v>43909</v>
      </c>
      <c r="Z293" s="502" t="s">
        <v>927</v>
      </c>
      <c r="AA293" s="499"/>
      <c r="AB293" s="502"/>
      <c r="AC293" s="499">
        <v>43906</v>
      </c>
      <c r="AD293" s="502" t="s">
        <v>932</v>
      </c>
      <c r="AE293" s="505" t="s">
        <v>750</v>
      </c>
      <c r="AF293" s="506"/>
      <c r="AG293" s="472"/>
      <c r="AH293" s="472" t="s">
        <v>1116</v>
      </c>
      <c r="AI293" s="472" t="s">
        <v>750</v>
      </c>
      <c r="AJ293" s="472" t="s">
        <v>1116</v>
      </c>
      <c r="AK293" s="472" t="s">
        <v>926</v>
      </c>
      <c r="AL293" s="506">
        <v>44111</v>
      </c>
      <c r="AM293" s="472" t="s">
        <v>1118</v>
      </c>
      <c r="AN293" s="472" t="s">
        <v>750</v>
      </c>
      <c r="AO293" s="472" t="s">
        <v>750</v>
      </c>
      <c r="AP293" s="472" t="s">
        <v>1120</v>
      </c>
      <c r="AQ293" s="472" t="s">
        <v>926</v>
      </c>
      <c r="AR293" s="474">
        <v>44111</v>
      </c>
      <c r="AS293" s="472" t="s">
        <v>932</v>
      </c>
      <c r="AT293" s="472"/>
    </row>
    <row r="294" spans="1:46">
      <c r="A294" s="497" t="s">
        <v>1044</v>
      </c>
      <c r="B294" s="498"/>
      <c r="C294" s="499">
        <v>44119</v>
      </c>
      <c r="D294" s="499">
        <v>44126</v>
      </c>
      <c r="E294" s="499">
        <v>44147</v>
      </c>
      <c r="F294" s="499"/>
      <c r="G294" s="498">
        <v>16</v>
      </c>
      <c r="H294" s="484">
        <v>37962</v>
      </c>
      <c r="I294" s="498" t="s">
        <v>748</v>
      </c>
      <c r="J294" s="500" t="s">
        <v>42</v>
      </c>
      <c r="K294" s="501"/>
      <c r="L294" s="501"/>
      <c r="M294" s="501"/>
      <c r="N294" s="501"/>
      <c r="O294" s="502" t="s">
        <v>751</v>
      </c>
      <c r="P294" s="502" t="s">
        <v>751</v>
      </c>
      <c r="Q294" s="502" t="s">
        <v>751</v>
      </c>
      <c r="R294" s="502">
        <v>170.6</v>
      </c>
      <c r="S294" s="502">
        <v>59.1</v>
      </c>
      <c r="T294" s="503">
        <v>20.3062359041738</v>
      </c>
      <c r="U294" s="502" t="s">
        <v>941</v>
      </c>
      <c r="V294" s="502" t="s">
        <v>750</v>
      </c>
      <c r="W294" s="465"/>
      <c r="X294" s="499"/>
      <c r="Y294" s="499"/>
      <c r="Z294" s="502" t="s">
        <v>926</v>
      </c>
      <c r="AA294" s="499">
        <v>44048</v>
      </c>
      <c r="AB294" s="502" t="s">
        <v>932</v>
      </c>
      <c r="AC294" s="499"/>
      <c r="AD294" s="502"/>
      <c r="AE294" s="505" t="s">
        <v>750</v>
      </c>
      <c r="AF294" s="506"/>
      <c r="AG294" s="472"/>
      <c r="AH294" s="472" t="s">
        <v>750</v>
      </c>
      <c r="AI294" s="472" t="s">
        <v>750</v>
      </c>
      <c r="AJ294" s="472" t="s">
        <v>750</v>
      </c>
      <c r="AK294" s="472"/>
      <c r="AL294" s="506"/>
      <c r="AM294" s="472"/>
      <c r="AN294" s="472" t="s">
        <v>750</v>
      </c>
      <c r="AO294" s="472" t="s">
        <v>750</v>
      </c>
      <c r="AP294" s="472" t="s">
        <v>750</v>
      </c>
      <c r="AQ294" s="472"/>
      <c r="AR294" s="474"/>
      <c r="AS294" s="472"/>
      <c r="AT294" s="472"/>
    </row>
    <row r="295" spans="1:46">
      <c r="A295" s="497" t="s">
        <v>1045</v>
      </c>
      <c r="B295" s="498"/>
      <c r="C295" s="499">
        <v>44119</v>
      </c>
      <c r="D295" s="499">
        <v>44126</v>
      </c>
      <c r="E295" s="499">
        <v>44140</v>
      </c>
      <c r="F295" s="499"/>
      <c r="G295" s="498">
        <v>16</v>
      </c>
      <c r="H295" s="484">
        <v>38216</v>
      </c>
      <c r="I295" s="498" t="s">
        <v>748</v>
      </c>
      <c r="J295" s="500" t="s">
        <v>1029</v>
      </c>
      <c r="K295" s="501" t="s">
        <v>450</v>
      </c>
      <c r="L295" s="501"/>
      <c r="M295" s="501"/>
      <c r="N295" s="501"/>
      <c r="O295" s="502" t="s">
        <v>751</v>
      </c>
      <c r="P295" s="502" t="s">
        <v>751</v>
      </c>
      <c r="Q295" s="502" t="s">
        <v>751</v>
      </c>
      <c r="R295" s="502">
        <v>166.5</v>
      </c>
      <c r="S295" s="502">
        <v>66.2</v>
      </c>
      <c r="T295" s="503">
        <v>23.8797355914473</v>
      </c>
      <c r="U295" s="502" t="s">
        <v>941</v>
      </c>
      <c r="V295" s="502" t="s">
        <v>750</v>
      </c>
      <c r="W295" s="465"/>
      <c r="X295" s="499"/>
      <c r="Y295" s="499"/>
      <c r="Z295" s="502"/>
      <c r="AA295" s="499"/>
      <c r="AB295" s="502"/>
      <c r="AC295" s="499"/>
      <c r="AD295" s="502"/>
      <c r="AE295" s="505" t="s">
        <v>750</v>
      </c>
      <c r="AF295" s="506"/>
      <c r="AG295" s="472"/>
      <c r="AH295" s="472" t="s">
        <v>750</v>
      </c>
      <c r="AI295" s="472" t="s">
        <v>750</v>
      </c>
      <c r="AJ295" s="472" t="s">
        <v>750</v>
      </c>
      <c r="AK295" s="472"/>
      <c r="AL295" s="506"/>
      <c r="AM295" s="472"/>
      <c r="AN295" s="472" t="s">
        <v>750</v>
      </c>
      <c r="AO295" s="472" t="s">
        <v>750</v>
      </c>
      <c r="AP295" s="472" t="s">
        <v>750</v>
      </c>
      <c r="AQ295" s="472"/>
      <c r="AR295" s="474"/>
      <c r="AS295" s="472"/>
      <c r="AT295" s="472"/>
    </row>
    <row r="296" spans="1:46">
      <c r="A296" s="497" t="s">
        <v>1046</v>
      </c>
      <c r="B296" s="498"/>
      <c r="C296" s="499">
        <v>44117</v>
      </c>
      <c r="D296" s="499">
        <v>44125</v>
      </c>
      <c r="E296" s="499">
        <v>44146</v>
      </c>
      <c r="F296" s="499"/>
      <c r="G296" s="498">
        <v>15</v>
      </c>
      <c r="H296" s="484">
        <v>38301</v>
      </c>
      <c r="I296" s="498" t="s">
        <v>749</v>
      </c>
      <c r="J296" s="500" t="s">
        <v>42</v>
      </c>
      <c r="K296" s="501"/>
      <c r="L296" s="501"/>
      <c r="M296" s="501"/>
      <c r="N296" s="501"/>
      <c r="O296" s="502" t="s">
        <v>751</v>
      </c>
      <c r="P296" s="502" t="s">
        <v>751</v>
      </c>
      <c r="Q296" s="502" t="s">
        <v>751</v>
      </c>
      <c r="R296" s="502">
        <v>168</v>
      </c>
      <c r="S296" s="502">
        <v>60.8</v>
      </c>
      <c r="T296" s="503">
        <v>21.541950113378601</v>
      </c>
      <c r="U296" s="502" t="s">
        <v>941</v>
      </c>
      <c r="V296" s="502" t="s">
        <v>750</v>
      </c>
      <c r="W296" s="465"/>
      <c r="X296" s="499"/>
      <c r="Y296" s="499"/>
      <c r="Z296" s="502"/>
      <c r="AA296" s="499"/>
      <c r="AB296" s="502"/>
      <c r="AC296" s="499"/>
      <c r="AD296" s="502"/>
      <c r="AE296" s="505" t="s">
        <v>750</v>
      </c>
      <c r="AF296" s="506"/>
      <c r="AG296" s="472"/>
      <c r="AH296" s="472" t="s">
        <v>750</v>
      </c>
      <c r="AI296" s="472" t="s">
        <v>750</v>
      </c>
      <c r="AJ296" s="472" t="s">
        <v>750</v>
      </c>
      <c r="AK296" s="472"/>
      <c r="AL296" s="506"/>
      <c r="AM296" s="472"/>
      <c r="AN296" s="472" t="s">
        <v>750</v>
      </c>
      <c r="AO296" s="472" t="s">
        <v>750</v>
      </c>
      <c r="AP296" s="472" t="s">
        <v>750</v>
      </c>
      <c r="AQ296" s="472"/>
      <c r="AR296" s="474"/>
      <c r="AS296" s="472"/>
      <c r="AT296" s="472"/>
    </row>
    <row r="297" spans="1:46">
      <c r="A297" s="497" t="s">
        <v>1047</v>
      </c>
      <c r="B297" s="498"/>
      <c r="C297" s="499">
        <v>44116</v>
      </c>
      <c r="D297" s="499">
        <v>44125</v>
      </c>
      <c r="E297" s="499">
        <v>44147</v>
      </c>
      <c r="F297" s="499"/>
      <c r="G297" s="498">
        <v>16</v>
      </c>
      <c r="H297" s="484">
        <v>37932</v>
      </c>
      <c r="I297" s="498" t="s">
        <v>749</v>
      </c>
      <c r="J297" s="500" t="s">
        <v>42</v>
      </c>
      <c r="K297" s="501"/>
      <c r="L297" s="501"/>
      <c r="M297" s="501"/>
      <c r="N297" s="501"/>
      <c r="O297" s="502" t="s">
        <v>751</v>
      </c>
      <c r="P297" s="502" t="s">
        <v>751</v>
      </c>
      <c r="Q297" s="502" t="s">
        <v>750</v>
      </c>
      <c r="R297" s="502">
        <v>182.05</v>
      </c>
      <c r="S297" s="502">
        <v>115.7</v>
      </c>
      <c r="T297" s="503">
        <v>34.910172309761201</v>
      </c>
      <c r="U297" s="502" t="s">
        <v>941</v>
      </c>
      <c r="V297" s="502" t="s">
        <v>750</v>
      </c>
      <c r="W297" s="465"/>
      <c r="X297" s="499"/>
      <c r="Y297" s="499"/>
      <c r="Z297" s="502"/>
      <c r="AA297" s="499"/>
      <c r="AB297" s="502"/>
      <c r="AC297" s="499"/>
      <c r="AD297" s="502"/>
      <c r="AE297" s="505" t="s">
        <v>750</v>
      </c>
      <c r="AF297" s="506"/>
      <c r="AG297" s="472"/>
      <c r="AH297" s="472" t="s">
        <v>750</v>
      </c>
      <c r="AI297" s="472" t="s">
        <v>750</v>
      </c>
      <c r="AJ297" s="472" t="s">
        <v>750</v>
      </c>
      <c r="AK297" s="472"/>
      <c r="AL297" s="506"/>
      <c r="AM297" s="472"/>
      <c r="AN297" s="472" t="s">
        <v>750</v>
      </c>
      <c r="AO297" s="472" t="s">
        <v>750</v>
      </c>
      <c r="AP297" s="472" t="s">
        <v>750</v>
      </c>
      <c r="AQ297" s="472"/>
      <c r="AR297" s="474"/>
      <c r="AS297" s="472"/>
      <c r="AT297" s="472"/>
    </row>
    <row r="298" spans="1:46">
      <c r="A298" s="497" t="s">
        <v>1048</v>
      </c>
      <c r="B298" s="498"/>
      <c r="C298" s="499">
        <v>44152</v>
      </c>
      <c r="D298" s="499">
        <v>44159</v>
      </c>
      <c r="E298" s="499">
        <v>44181</v>
      </c>
      <c r="F298" s="499"/>
      <c r="G298" s="498">
        <v>16</v>
      </c>
      <c r="H298" s="484">
        <v>38075</v>
      </c>
      <c r="I298" s="498" t="s">
        <v>748</v>
      </c>
      <c r="J298" s="500" t="s">
        <v>42</v>
      </c>
      <c r="K298" s="501"/>
      <c r="L298" s="501"/>
      <c r="M298" s="501"/>
      <c r="N298" s="501"/>
      <c r="O298" s="502" t="s">
        <v>751</v>
      </c>
      <c r="P298" s="502" t="s">
        <v>751</v>
      </c>
      <c r="Q298" s="502" t="s">
        <v>751</v>
      </c>
      <c r="R298" s="502">
        <v>150</v>
      </c>
      <c r="S298" s="502">
        <v>76.900000000000006</v>
      </c>
      <c r="T298" s="503">
        <v>34.177777777777699</v>
      </c>
      <c r="U298" s="502" t="s">
        <v>941</v>
      </c>
      <c r="V298" s="502" t="s">
        <v>750</v>
      </c>
      <c r="W298" s="465"/>
      <c r="X298" s="499"/>
      <c r="Y298" s="499"/>
      <c r="Z298" s="502"/>
      <c r="AA298" s="499"/>
      <c r="AB298" s="502"/>
      <c r="AC298" s="499"/>
      <c r="AD298" s="502"/>
      <c r="AE298" s="505" t="s">
        <v>750</v>
      </c>
      <c r="AF298" s="506"/>
      <c r="AG298" s="472"/>
      <c r="AH298" s="472" t="s">
        <v>750</v>
      </c>
      <c r="AI298" s="472" t="s">
        <v>750</v>
      </c>
      <c r="AJ298" s="472" t="s">
        <v>750</v>
      </c>
      <c r="AK298" s="472"/>
      <c r="AL298" s="506"/>
      <c r="AM298" s="472"/>
      <c r="AN298" s="472" t="s">
        <v>750</v>
      </c>
      <c r="AO298" s="472" t="s">
        <v>750</v>
      </c>
      <c r="AP298" s="472" t="s">
        <v>750</v>
      </c>
      <c r="AQ298" s="472"/>
      <c r="AR298" s="474"/>
      <c r="AS298" s="472"/>
      <c r="AT298" s="472"/>
    </row>
    <row r="299" spans="1:46">
      <c r="A299" s="497" t="s">
        <v>1049</v>
      </c>
      <c r="B299" s="498"/>
      <c r="C299" s="499">
        <v>44137</v>
      </c>
      <c r="D299" s="499">
        <v>44146</v>
      </c>
      <c r="E299" s="499">
        <v>44166</v>
      </c>
      <c r="F299" s="499"/>
      <c r="G299" s="498">
        <v>16</v>
      </c>
      <c r="H299" s="484">
        <v>38056</v>
      </c>
      <c r="I299" s="498" t="s">
        <v>749</v>
      </c>
      <c r="J299" s="500" t="s">
        <v>1028</v>
      </c>
      <c r="K299" s="501"/>
      <c r="L299" s="501"/>
      <c r="M299" s="501"/>
      <c r="N299" s="501"/>
      <c r="O299" s="502" t="s">
        <v>751</v>
      </c>
      <c r="P299" s="502" t="s">
        <v>751</v>
      </c>
      <c r="Q299" s="502" t="s">
        <v>750</v>
      </c>
      <c r="R299" s="502">
        <v>173.45</v>
      </c>
      <c r="S299" s="502">
        <v>95.5</v>
      </c>
      <c r="T299" s="503">
        <v>31.7434965926846</v>
      </c>
      <c r="U299" s="502" t="s">
        <v>941</v>
      </c>
      <c r="V299" s="502" t="s">
        <v>750</v>
      </c>
      <c r="W299" s="465"/>
      <c r="X299" s="499"/>
      <c r="Y299" s="499"/>
      <c r="Z299" s="502"/>
      <c r="AA299" s="499"/>
      <c r="AB299" s="502"/>
      <c r="AC299" s="499"/>
      <c r="AD299" s="502"/>
      <c r="AE299" s="505" t="s">
        <v>750</v>
      </c>
      <c r="AF299" s="506"/>
      <c r="AG299" s="472"/>
      <c r="AH299" s="472" t="s">
        <v>750</v>
      </c>
      <c r="AI299" s="472" t="s">
        <v>750</v>
      </c>
      <c r="AJ299" s="472" t="s">
        <v>750</v>
      </c>
      <c r="AK299" s="472"/>
      <c r="AL299" s="506"/>
      <c r="AM299" s="472"/>
      <c r="AN299" s="472" t="s">
        <v>750</v>
      </c>
      <c r="AO299" s="472" t="s">
        <v>750</v>
      </c>
      <c r="AP299" s="472" t="s">
        <v>750</v>
      </c>
      <c r="AQ299" s="472"/>
      <c r="AR299" s="474"/>
      <c r="AS299" s="472"/>
      <c r="AT299" s="472"/>
    </row>
    <row r="300" spans="1:46">
      <c r="A300" s="497" t="s">
        <v>1050</v>
      </c>
      <c r="B300" s="498"/>
      <c r="C300" s="499">
        <v>44112</v>
      </c>
      <c r="D300" s="499">
        <v>44119</v>
      </c>
      <c r="E300" s="499">
        <v>44144</v>
      </c>
      <c r="F300" s="499"/>
      <c r="G300" s="498">
        <v>16</v>
      </c>
      <c r="H300" s="484">
        <v>38136</v>
      </c>
      <c r="I300" s="498" t="s">
        <v>748</v>
      </c>
      <c r="J300" s="500" t="s">
        <v>42</v>
      </c>
      <c r="K300" s="501"/>
      <c r="L300" s="501"/>
      <c r="M300" s="501"/>
      <c r="N300" s="501"/>
      <c r="O300" s="502" t="s">
        <v>751</v>
      </c>
      <c r="P300" s="502" t="s">
        <v>751</v>
      </c>
      <c r="Q300" s="502" t="s">
        <v>751</v>
      </c>
      <c r="R300" s="502">
        <v>159.1</v>
      </c>
      <c r="S300" s="502">
        <v>48.7</v>
      </c>
      <c r="T300" s="503">
        <v>19.239270551155698</v>
      </c>
      <c r="U300" s="502" t="s">
        <v>941</v>
      </c>
      <c r="V300" s="502" t="s">
        <v>750</v>
      </c>
      <c r="W300" s="465"/>
      <c r="X300" s="499"/>
      <c r="Y300" s="499"/>
      <c r="Z300" s="502"/>
      <c r="AA300" s="499"/>
      <c r="AB300" s="502"/>
      <c r="AC300" s="499"/>
      <c r="AD300" s="502"/>
      <c r="AE300" s="505" t="s">
        <v>750</v>
      </c>
      <c r="AF300" s="506"/>
      <c r="AG300" s="472"/>
      <c r="AH300" s="472" t="s">
        <v>750</v>
      </c>
      <c r="AI300" s="472" t="s">
        <v>750</v>
      </c>
      <c r="AJ300" s="472" t="s">
        <v>750</v>
      </c>
      <c r="AK300" s="472"/>
      <c r="AL300" s="506"/>
      <c r="AM300" s="472"/>
      <c r="AN300" s="472" t="s">
        <v>750</v>
      </c>
      <c r="AO300" s="472" t="s">
        <v>750</v>
      </c>
      <c r="AP300" s="472" t="s">
        <v>750</v>
      </c>
      <c r="AQ300" s="472"/>
      <c r="AR300" s="474"/>
      <c r="AS300" s="472"/>
      <c r="AT300" s="472"/>
    </row>
    <row r="301" spans="1:46">
      <c r="A301" s="497" t="s">
        <v>1051</v>
      </c>
      <c r="B301" s="498"/>
      <c r="C301" s="499">
        <v>44113</v>
      </c>
      <c r="D301" s="499">
        <v>44120</v>
      </c>
      <c r="E301" s="499">
        <v>44141</v>
      </c>
      <c r="F301" s="499"/>
      <c r="G301" s="498">
        <v>16</v>
      </c>
      <c r="H301" s="484">
        <v>37963</v>
      </c>
      <c r="I301" s="498" t="s">
        <v>748</v>
      </c>
      <c r="J301" s="500" t="s">
        <v>42</v>
      </c>
      <c r="K301" s="501"/>
      <c r="L301" s="501"/>
      <c r="M301" s="501"/>
      <c r="N301" s="501"/>
      <c r="O301" s="502" t="s">
        <v>751</v>
      </c>
      <c r="P301" s="502" t="s">
        <v>751</v>
      </c>
      <c r="Q301" s="502" t="s">
        <v>751</v>
      </c>
      <c r="R301" s="502">
        <v>165.55</v>
      </c>
      <c r="S301" s="502">
        <v>56.3</v>
      </c>
      <c r="T301" s="503">
        <v>20.542345280884099</v>
      </c>
      <c r="U301" s="502" t="s">
        <v>941</v>
      </c>
      <c r="V301" s="502" t="s">
        <v>750</v>
      </c>
      <c r="W301" s="465"/>
      <c r="X301" s="499"/>
      <c r="Y301" s="499"/>
      <c r="Z301" s="502" t="s">
        <v>926</v>
      </c>
      <c r="AA301" s="499">
        <v>44094</v>
      </c>
      <c r="AB301" s="502" t="s">
        <v>932</v>
      </c>
      <c r="AC301" s="499"/>
      <c r="AD301" s="502"/>
      <c r="AE301" s="505" t="s">
        <v>750</v>
      </c>
      <c r="AF301" s="506"/>
      <c r="AG301" s="472"/>
      <c r="AH301" s="472" t="s">
        <v>750</v>
      </c>
      <c r="AI301" s="472" t="s">
        <v>750</v>
      </c>
      <c r="AJ301" s="472" t="s">
        <v>750</v>
      </c>
      <c r="AK301" s="472"/>
      <c r="AL301" s="506"/>
      <c r="AM301" s="472"/>
      <c r="AN301" s="472" t="s">
        <v>750</v>
      </c>
      <c r="AO301" s="472" t="s">
        <v>750</v>
      </c>
      <c r="AP301" s="472" t="s">
        <v>750</v>
      </c>
      <c r="AQ301" s="472"/>
      <c r="AR301" s="474"/>
      <c r="AS301" s="472"/>
      <c r="AT301" s="472"/>
    </row>
    <row r="302" spans="1:46">
      <c r="A302" s="497" t="s">
        <v>1052</v>
      </c>
      <c r="B302" s="498"/>
      <c r="C302" s="499">
        <v>44114</v>
      </c>
      <c r="D302" s="499">
        <v>44120</v>
      </c>
      <c r="E302" s="499">
        <v>44141</v>
      </c>
      <c r="F302" s="499"/>
      <c r="G302" s="498">
        <v>14</v>
      </c>
      <c r="H302" s="484">
        <v>38679</v>
      </c>
      <c r="I302" s="498" t="s">
        <v>749</v>
      </c>
      <c r="J302" s="500" t="s">
        <v>42</v>
      </c>
      <c r="K302" s="501"/>
      <c r="L302" s="501"/>
      <c r="M302" s="501"/>
      <c r="N302" s="501"/>
      <c r="O302" s="502" t="s">
        <v>751</v>
      </c>
      <c r="P302" s="502" t="s">
        <v>751</v>
      </c>
      <c r="Q302" s="502" t="s">
        <v>751</v>
      </c>
      <c r="R302" s="502">
        <v>170.2</v>
      </c>
      <c r="S302" s="502">
        <v>55.3</v>
      </c>
      <c r="T302" s="503">
        <v>19.0900040182214</v>
      </c>
      <c r="U302" s="502" t="s">
        <v>941</v>
      </c>
      <c r="V302" s="502" t="s">
        <v>750</v>
      </c>
      <c r="W302" s="465"/>
      <c r="X302" s="499"/>
      <c r="Y302" s="499"/>
      <c r="Z302" s="502"/>
      <c r="AA302" s="499"/>
      <c r="AB302" s="502"/>
      <c r="AC302" s="499"/>
      <c r="AD302" s="502"/>
      <c r="AE302" s="505" t="s">
        <v>750</v>
      </c>
      <c r="AF302" s="506"/>
      <c r="AG302" s="472"/>
      <c r="AH302" s="472" t="s">
        <v>750</v>
      </c>
      <c r="AI302" s="472" t="s">
        <v>750</v>
      </c>
      <c r="AJ302" s="472" t="s">
        <v>750</v>
      </c>
      <c r="AK302" s="472"/>
      <c r="AL302" s="506"/>
      <c r="AM302" s="472"/>
      <c r="AN302" s="472" t="s">
        <v>750</v>
      </c>
      <c r="AO302" s="472" t="s">
        <v>750</v>
      </c>
      <c r="AP302" s="472" t="s">
        <v>750</v>
      </c>
      <c r="AQ302" s="472"/>
      <c r="AR302" s="474"/>
      <c r="AS302" s="472"/>
      <c r="AT302" s="472"/>
    </row>
    <row r="303" spans="1:46">
      <c r="A303" s="497" t="s">
        <v>1053</v>
      </c>
      <c r="B303" s="498"/>
      <c r="C303" s="499">
        <v>44099</v>
      </c>
      <c r="D303" s="499">
        <v>44106</v>
      </c>
      <c r="E303" s="499">
        <v>44127</v>
      </c>
      <c r="F303" s="499"/>
      <c r="G303" s="498">
        <v>17</v>
      </c>
      <c r="H303" s="484">
        <v>37791</v>
      </c>
      <c r="I303" s="498" t="s">
        <v>748</v>
      </c>
      <c r="J303" s="500" t="s">
        <v>42</v>
      </c>
      <c r="K303" s="501"/>
      <c r="L303" s="501"/>
      <c r="M303" s="501"/>
      <c r="N303" s="501"/>
      <c r="O303" s="502" t="s">
        <v>751</v>
      </c>
      <c r="P303" s="502" t="s">
        <v>751</v>
      </c>
      <c r="Q303" s="502" t="s">
        <v>751</v>
      </c>
      <c r="R303" s="502">
        <v>164.85</v>
      </c>
      <c r="S303" s="502">
        <v>57.5</v>
      </c>
      <c r="T303" s="503">
        <v>21.158746809743899</v>
      </c>
      <c r="U303" s="502" t="s">
        <v>941</v>
      </c>
      <c r="V303" s="502" t="s">
        <v>750</v>
      </c>
      <c r="W303" s="465"/>
      <c r="X303" s="499"/>
      <c r="Y303" s="499"/>
      <c r="Z303" s="502" t="s">
        <v>926</v>
      </c>
      <c r="AA303" s="499">
        <v>44030</v>
      </c>
      <c r="AB303" s="502" t="s">
        <v>932</v>
      </c>
      <c r="AC303" s="499"/>
      <c r="AD303" s="502"/>
      <c r="AE303" s="505" t="s">
        <v>750</v>
      </c>
      <c r="AF303" s="506"/>
      <c r="AG303" s="472"/>
      <c r="AH303" s="472" t="s">
        <v>750</v>
      </c>
      <c r="AI303" s="472" t="s">
        <v>750</v>
      </c>
      <c r="AJ303" s="472" t="s">
        <v>750</v>
      </c>
      <c r="AK303" s="472"/>
      <c r="AL303" s="506"/>
      <c r="AM303" s="472"/>
      <c r="AN303" s="472" t="s">
        <v>750</v>
      </c>
      <c r="AO303" s="472" t="s">
        <v>750</v>
      </c>
      <c r="AP303" s="472" t="s">
        <v>750</v>
      </c>
      <c r="AQ303" s="472"/>
      <c r="AR303" s="474"/>
      <c r="AS303" s="472"/>
      <c r="AT303" s="472"/>
    </row>
    <row r="304" spans="1:46" ht="20.399999999999999">
      <c r="A304" s="497" t="s">
        <v>1054</v>
      </c>
      <c r="B304" s="498"/>
      <c r="C304" s="499">
        <v>44151</v>
      </c>
      <c r="D304" s="499">
        <v>44158</v>
      </c>
      <c r="E304" s="499">
        <v>44165</v>
      </c>
      <c r="F304" s="499"/>
      <c r="G304" s="498">
        <v>16</v>
      </c>
      <c r="H304" s="484">
        <v>38161</v>
      </c>
      <c r="I304" s="498" t="s">
        <v>749</v>
      </c>
      <c r="J304" s="500" t="s">
        <v>42</v>
      </c>
      <c r="K304" s="501"/>
      <c r="L304" s="501"/>
      <c r="M304" s="501"/>
      <c r="N304" s="501"/>
      <c r="O304" s="502" t="s">
        <v>751</v>
      </c>
      <c r="P304" s="502" t="s">
        <v>751</v>
      </c>
      <c r="Q304" s="502" t="s">
        <v>751</v>
      </c>
      <c r="R304" s="502">
        <v>177.95</v>
      </c>
      <c r="S304" s="502">
        <v>93.5</v>
      </c>
      <c r="T304" s="503">
        <v>29.526748589446399</v>
      </c>
      <c r="U304" s="502" t="s">
        <v>941</v>
      </c>
      <c r="V304" s="502" t="s">
        <v>751</v>
      </c>
      <c r="W304" s="465" t="s">
        <v>1109</v>
      </c>
      <c r="X304" s="499">
        <v>44089</v>
      </c>
      <c r="Y304" s="499">
        <v>44090</v>
      </c>
      <c r="Z304" s="502" t="s">
        <v>926</v>
      </c>
      <c r="AA304" s="499">
        <v>44089</v>
      </c>
      <c r="AB304" s="502" t="s">
        <v>932</v>
      </c>
      <c r="AC304" s="499"/>
      <c r="AD304" s="502"/>
      <c r="AE304" s="505" t="s">
        <v>750</v>
      </c>
      <c r="AF304" s="506"/>
      <c r="AG304" s="472"/>
      <c r="AH304" s="472" t="s">
        <v>750</v>
      </c>
      <c r="AI304" s="472" t="s">
        <v>750</v>
      </c>
      <c r="AJ304" s="472" t="s">
        <v>750</v>
      </c>
      <c r="AK304" s="472"/>
      <c r="AL304" s="506"/>
      <c r="AM304" s="472"/>
      <c r="AN304" s="472" t="s">
        <v>750</v>
      </c>
      <c r="AO304" s="472" t="s">
        <v>750</v>
      </c>
      <c r="AP304" s="472" t="s">
        <v>750</v>
      </c>
      <c r="AQ304" s="472"/>
      <c r="AR304" s="474"/>
      <c r="AS304" s="472"/>
      <c r="AT304" s="472"/>
    </row>
    <row r="305" spans="1:46">
      <c r="A305" s="497" t="s">
        <v>1055</v>
      </c>
      <c r="B305" s="498"/>
      <c r="C305" s="499">
        <v>44113</v>
      </c>
      <c r="D305" s="499">
        <v>44120</v>
      </c>
      <c r="E305" s="499">
        <v>44141</v>
      </c>
      <c r="F305" s="499"/>
      <c r="G305" s="498">
        <v>14</v>
      </c>
      <c r="H305" s="484">
        <v>38755</v>
      </c>
      <c r="I305" s="498" t="s">
        <v>748</v>
      </c>
      <c r="J305" s="500" t="s">
        <v>42</v>
      </c>
      <c r="K305" s="501"/>
      <c r="L305" s="501"/>
      <c r="M305" s="501"/>
      <c r="N305" s="501"/>
      <c r="O305" s="502" t="s">
        <v>751</v>
      </c>
      <c r="P305" s="502" t="s">
        <v>751</v>
      </c>
      <c r="Q305" s="502" t="s">
        <v>750</v>
      </c>
      <c r="R305" s="502">
        <v>175.64999999999901</v>
      </c>
      <c r="S305" s="502">
        <v>61</v>
      </c>
      <c r="T305" s="503">
        <v>19.771222645115699</v>
      </c>
      <c r="U305" s="502" t="s">
        <v>941</v>
      </c>
      <c r="V305" s="502" t="s">
        <v>750</v>
      </c>
      <c r="W305" s="465"/>
      <c r="X305" s="499"/>
      <c r="Y305" s="499"/>
      <c r="Z305" s="502"/>
      <c r="AA305" s="499"/>
      <c r="AB305" s="502"/>
      <c r="AC305" s="499"/>
      <c r="AD305" s="502"/>
      <c r="AE305" s="505" t="s">
        <v>750</v>
      </c>
      <c r="AF305" s="506"/>
      <c r="AG305" s="472"/>
      <c r="AH305" s="472" t="s">
        <v>750</v>
      </c>
      <c r="AI305" s="472" t="s">
        <v>750</v>
      </c>
      <c r="AJ305" s="472" t="s">
        <v>750</v>
      </c>
      <c r="AK305" s="472"/>
      <c r="AL305" s="506"/>
      <c r="AM305" s="472"/>
      <c r="AN305" s="472" t="s">
        <v>750</v>
      </c>
      <c r="AO305" s="472" t="s">
        <v>750</v>
      </c>
      <c r="AP305" s="472" t="s">
        <v>750</v>
      </c>
      <c r="AQ305" s="472"/>
      <c r="AR305" s="474"/>
      <c r="AS305" s="472"/>
      <c r="AT305" s="472"/>
    </row>
    <row r="306" spans="1:46">
      <c r="A306" s="497" t="s">
        <v>1056</v>
      </c>
      <c r="B306" s="498"/>
      <c r="C306" s="499">
        <v>44126</v>
      </c>
      <c r="D306" s="499">
        <v>44133</v>
      </c>
      <c r="E306" s="499">
        <v>44154</v>
      </c>
      <c r="F306" s="499"/>
      <c r="G306" s="498">
        <v>14</v>
      </c>
      <c r="H306" s="484">
        <v>38835</v>
      </c>
      <c r="I306" s="498" t="s">
        <v>749</v>
      </c>
      <c r="J306" s="500" t="s">
        <v>42</v>
      </c>
      <c r="K306" s="501"/>
      <c r="L306" s="501"/>
      <c r="M306" s="501"/>
      <c r="N306" s="501"/>
      <c r="O306" s="502" t="s">
        <v>751</v>
      </c>
      <c r="P306" s="502" t="s">
        <v>751</v>
      </c>
      <c r="Q306" s="502" t="s">
        <v>921</v>
      </c>
      <c r="R306" s="502">
        <v>165.45</v>
      </c>
      <c r="S306" s="502">
        <v>50.5</v>
      </c>
      <c r="T306" s="503">
        <v>18.4483629863369</v>
      </c>
      <c r="U306" s="502" t="s">
        <v>941</v>
      </c>
      <c r="V306" s="502" t="s">
        <v>750</v>
      </c>
      <c r="W306" s="465"/>
      <c r="X306" s="499"/>
      <c r="Y306" s="499"/>
      <c r="Z306" s="502"/>
      <c r="AA306" s="499"/>
      <c r="AB306" s="502"/>
      <c r="AC306" s="499"/>
      <c r="AD306" s="502"/>
      <c r="AE306" s="505" t="s">
        <v>750</v>
      </c>
      <c r="AF306" s="506"/>
      <c r="AG306" s="472"/>
      <c r="AH306" s="472" t="s">
        <v>750</v>
      </c>
      <c r="AI306" s="472" t="s">
        <v>750</v>
      </c>
      <c r="AJ306" s="472" t="s">
        <v>750</v>
      </c>
      <c r="AK306" s="472"/>
      <c r="AL306" s="506"/>
      <c r="AM306" s="472"/>
      <c r="AN306" s="472" t="s">
        <v>750</v>
      </c>
      <c r="AO306" s="472" t="s">
        <v>750</v>
      </c>
      <c r="AP306" s="472" t="s">
        <v>750</v>
      </c>
      <c r="AQ306" s="472"/>
      <c r="AR306" s="474"/>
      <c r="AS306" s="472"/>
      <c r="AT306" s="472"/>
    </row>
    <row r="307" spans="1:46">
      <c r="A307" s="497" t="s">
        <v>1057</v>
      </c>
      <c r="B307" s="498"/>
      <c r="C307" s="499">
        <v>44158</v>
      </c>
      <c r="D307" s="499">
        <v>44165</v>
      </c>
      <c r="E307" s="499">
        <v>44183</v>
      </c>
      <c r="F307" s="499"/>
      <c r="G307" s="498">
        <v>15</v>
      </c>
      <c r="H307" s="484">
        <v>38563</v>
      </c>
      <c r="I307" s="498" t="s">
        <v>749</v>
      </c>
      <c r="J307" s="500" t="s">
        <v>42</v>
      </c>
      <c r="K307" s="501"/>
      <c r="L307" s="501"/>
      <c r="M307" s="501"/>
      <c r="N307" s="501"/>
      <c r="O307" s="502" t="s">
        <v>750</v>
      </c>
      <c r="P307" s="502" t="s">
        <v>751</v>
      </c>
      <c r="Q307" s="502" t="s">
        <v>750</v>
      </c>
      <c r="R307" s="502">
        <v>159.5</v>
      </c>
      <c r="S307" s="502">
        <v>65.400000000000006</v>
      </c>
      <c r="T307" s="503">
        <v>25.707294543096001</v>
      </c>
      <c r="U307" s="502" t="s">
        <v>941</v>
      </c>
      <c r="V307" s="502" t="s">
        <v>750</v>
      </c>
      <c r="W307" s="465"/>
      <c r="X307" s="499"/>
      <c r="Y307" s="499"/>
      <c r="Z307" s="502" t="s">
        <v>926</v>
      </c>
      <c r="AA307" s="499">
        <v>44097</v>
      </c>
      <c r="AB307" s="502" t="s">
        <v>932</v>
      </c>
      <c r="AC307" s="499"/>
      <c r="AD307" s="502"/>
      <c r="AE307" s="505" t="s">
        <v>751</v>
      </c>
      <c r="AF307" s="506">
        <v>44158</v>
      </c>
      <c r="AG307" s="472" t="s">
        <v>932</v>
      </c>
      <c r="AH307" s="472" t="s">
        <v>750</v>
      </c>
      <c r="AI307" s="472" t="s">
        <v>750</v>
      </c>
      <c r="AJ307" s="472" t="s">
        <v>750</v>
      </c>
      <c r="AK307" s="472"/>
      <c r="AL307" s="506"/>
      <c r="AM307" s="472"/>
      <c r="AN307" s="472" t="s">
        <v>750</v>
      </c>
      <c r="AO307" s="472" t="s">
        <v>750</v>
      </c>
      <c r="AP307" s="472" t="s">
        <v>750</v>
      </c>
      <c r="AQ307" s="472"/>
      <c r="AR307" s="474"/>
      <c r="AS307" s="472"/>
      <c r="AT307" s="472"/>
    </row>
    <row r="308" spans="1:46">
      <c r="A308" s="497" t="s">
        <v>1058</v>
      </c>
      <c r="B308" s="498"/>
      <c r="C308" s="499">
        <v>44116</v>
      </c>
      <c r="D308" s="499">
        <v>44124</v>
      </c>
      <c r="E308" s="499">
        <v>44145</v>
      </c>
      <c r="F308" s="499"/>
      <c r="G308" s="498">
        <v>16</v>
      </c>
      <c r="H308" s="484">
        <v>37911</v>
      </c>
      <c r="I308" s="498" t="s">
        <v>749</v>
      </c>
      <c r="J308" s="500" t="s">
        <v>42</v>
      </c>
      <c r="K308" s="501"/>
      <c r="L308" s="501"/>
      <c r="M308" s="501"/>
      <c r="N308" s="501"/>
      <c r="O308" s="502" t="s">
        <v>751</v>
      </c>
      <c r="P308" s="502" t="s">
        <v>751</v>
      </c>
      <c r="Q308" s="502" t="s">
        <v>751</v>
      </c>
      <c r="R308" s="502">
        <v>173.1</v>
      </c>
      <c r="S308" s="502">
        <v>69.8</v>
      </c>
      <c r="T308" s="503">
        <v>23.294923408761498</v>
      </c>
      <c r="U308" s="502" t="s">
        <v>941</v>
      </c>
      <c r="V308" s="502" t="s">
        <v>750</v>
      </c>
      <c r="W308" s="465"/>
      <c r="X308" s="499"/>
      <c r="Y308" s="499"/>
      <c r="Z308" s="502"/>
      <c r="AA308" s="499"/>
      <c r="AB308" s="502"/>
      <c r="AC308" s="499"/>
      <c r="AD308" s="502"/>
      <c r="AE308" s="505" t="s">
        <v>750</v>
      </c>
      <c r="AF308" s="506"/>
      <c r="AG308" s="472"/>
      <c r="AH308" s="472" t="s">
        <v>750</v>
      </c>
      <c r="AI308" s="472" t="s">
        <v>750</v>
      </c>
      <c r="AJ308" s="472" t="s">
        <v>750</v>
      </c>
      <c r="AK308" s="472"/>
      <c r="AL308" s="506"/>
      <c r="AM308" s="472"/>
      <c r="AN308" s="472" t="s">
        <v>750</v>
      </c>
      <c r="AO308" s="472" t="s">
        <v>750</v>
      </c>
      <c r="AP308" s="472" t="s">
        <v>750</v>
      </c>
      <c r="AQ308" s="472"/>
      <c r="AR308" s="474"/>
      <c r="AS308" s="472"/>
      <c r="AT308" s="472"/>
    </row>
    <row r="309" spans="1:46">
      <c r="A309" s="497" t="s">
        <v>1059</v>
      </c>
      <c r="B309" s="498"/>
      <c r="C309" s="499">
        <v>44145</v>
      </c>
      <c r="D309" s="499">
        <v>44152</v>
      </c>
      <c r="E309" s="499">
        <v>44173</v>
      </c>
      <c r="F309" s="499"/>
      <c r="G309" s="498">
        <v>16</v>
      </c>
      <c r="H309" s="484">
        <v>38184</v>
      </c>
      <c r="I309" s="498" t="s">
        <v>749</v>
      </c>
      <c r="J309" s="500" t="s">
        <v>42</v>
      </c>
      <c r="K309" s="501"/>
      <c r="L309" s="501"/>
      <c r="M309" s="501"/>
      <c r="N309" s="501"/>
      <c r="O309" s="502" t="s">
        <v>751</v>
      </c>
      <c r="P309" s="502" t="s">
        <v>751</v>
      </c>
      <c r="Q309" s="502" t="s">
        <v>751</v>
      </c>
      <c r="R309" s="502">
        <v>175.14999999999901</v>
      </c>
      <c r="S309" s="502">
        <v>84.2</v>
      </c>
      <c r="T309" s="503">
        <v>27.4468057190733</v>
      </c>
      <c r="U309" s="502" t="s">
        <v>941</v>
      </c>
      <c r="V309" s="502" t="s">
        <v>750</v>
      </c>
      <c r="W309" s="465"/>
      <c r="X309" s="499"/>
      <c r="Y309" s="499"/>
      <c r="Z309" s="502" t="s">
        <v>926</v>
      </c>
      <c r="AA309" s="499">
        <v>44027</v>
      </c>
      <c r="AB309" s="502" t="s">
        <v>932</v>
      </c>
      <c r="AC309" s="499"/>
      <c r="AD309" s="502"/>
      <c r="AE309" s="505" t="s">
        <v>750</v>
      </c>
      <c r="AF309" s="506"/>
      <c r="AG309" s="472"/>
      <c r="AH309" s="472" t="s">
        <v>750</v>
      </c>
      <c r="AI309" s="472" t="s">
        <v>750</v>
      </c>
      <c r="AJ309" s="472" t="s">
        <v>750</v>
      </c>
      <c r="AK309" s="472"/>
      <c r="AL309" s="506"/>
      <c r="AM309" s="472"/>
      <c r="AN309" s="472" t="s">
        <v>750</v>
      </c>
      <c r="AO309" s="472" t="s">
        <v>750</v>
      </c>
      <c r="AP309" s="472" t="s">
        <v>750</v>
      </c>
      <c r="AQ309" s="472"/>
      <c r="AR309" s="474"/>
      <c r="AS309" s="472"/>
      <c r="AT309" s="472"/>
    </row>
    <row r="310" spans="1:46">
      <c r="A310" s="497" t="s">
        <v>1060</v>
      </c>
      <c r="B310" s="498"/>
      <c r="C310" s="499">
        <v>44133</v>
      </c>
      <c r="D310" s="499">
        <v>44140</v>
      </c>
      <c r="E310" s="499">
        <v>44159</v>
      </c>
      <c r="F310" s="499"/>
      <c r="G310" s="498">
        <v>15</v>
      </c>
      <c r="H310" s="484">
        <v>38611</v>
      </c>
      <c r="I310" s="498" t="s">
        <v>749</v>
      </c>
      <c r="J310" s="500" t="s">
        <v>42</v>
      </c>
      <c r="K310" s="501"/>
      <c r="L310" s="501"/>
      <c r="M310" s="501"/>
      <c r="N310" s="501"/>
      <c r="O310" s="502" t="s">
        <v>751</v>
      </c>
      <c r="P310" s="502" t="s">
        <v>921</v>
      </c>
      <c r="Q310" s="502" t="s">
        <v>921</v>
      </c>
      <c r="R310" s="502">
        <v>176.45</v>
      </c>
      <c r="S310" s="502">
        <v>60.6</v>
      </c>
      <c r="T310" s="503">
        <v>19.463874639157499</v>
      </c>
      <c r="U310" s="502" t="s">
        <v>941</v>
      </c>
      <c r="V310" s="502" t="s">
        <v>750</v>
      </c>
      <c r="W310" s="465"/>
      <c r="X310" s="499"/>
      <c r="Y310" s="499"/>
      <c r="Z310" s="502" t="s">
        <v>926</v>
      </c>
      <c r="AA310" s="499">
        <v>44096</v>
      </c>
      <c r="AB310" s="502" t="s">
        <v>932</v>
      </c>
      <c r="AC310" s="499"/>
      <c r="AD310" s="502"/>
      <c r="AE310" s="505" t="s">
        <v>750</v>
      </c>
      <c r="AF310" s="506"/>
      <c r="AG310" s="472"/>
      <c r="AH310" s="472" t="s">
        <v>750</v>
      </c>
      <c r="AI310" s="472" t="s">
        <v>750</v>
      </c>
      <c r="AJ310" s="472" t="s">
        <v>750</v>
      </c>
      <c r="AK310" s="472"/>
      <c r="AL310" s="506"/>
      <c r="AM310" s="472"/>
      <c r="AN310" s="472" t="s">
        <v>750</v>
      </c>
      <c r="AO310" s="472" t="s">
        <v>750</v>
      </c>
      <c r="AP310" s="472" t="s">
        <v>750</v>
      </c>
      <c r="AQ310" s="472"/>
      <c r="AR310" s="474"/>
      <c r="AS310" s="472"/>
      <c r="AT310" s="472"/>
    </row>
    <row r="311" spans="1:46">
      <c r="A311" s="497" t="s">
        <v>1061</v>
      </c>
      <c r="B311" s="498"/>
      <c r="C311" s="499">
        <v>44124</v>
      </c>
      <c r="D311" s="499">
        <v>44131</v>
      </c>
      <c r="E311" s="499">
        <v>44152</v>
      </c>
      <c r="F311" s="499"/>
      <c r="G311" s="498">
        <v>17</v>
      </c>
      <c r="H311" s="484">
        <v>37604</v>
      </c>
      <c r="I311" s="498" t="s">
        <v>748</v>
      </c>
      <c r="J311" s="500" t="s">
        <v>42</v>
      </c>
      <c r="K311" s="501"/>
      <c r="L311" s="501"/>
      <c r="M311" s="501"/>
      <c r="N311" s="501"/>
      <c r="O311" s="502" t="s">
        <v>751</v>
      </c>
      <c r="P311" s="502" t="s">
        <v>751</v>
      </c>
      <c r="Q311" s="502" t="s">
        <v>921</v>
      </c>
      <c r="R311" s="502">
        <v>162.1</v>
      </c>
      <c r="S311" s="502">
        <v>54.1</v>
      </c>
      <c r="T311" s="503">
        <v>20.5888095063214</v>
      </c>
      <c r="U311" s="502" t="s">
        <v>941</v>
      </c>
      <c r="V311" s="502" t="s">
        <v>750</v>
      </c>
      <c r="W311" s="465"/>
      <c r="X311" s="499"/>
      <c r="Y311" s="499"/>
      <c r="Z311" s="502"/>
      <c r="AA311" s="499"/>
      <c r="AB311" s="502"/>
      <c r="AC311" s="499"/>
      <c r="AD311" s="502"/>
      <c r="AE311" s="505" t="s">
        <v>750</v>
      </c>
      <c r="AF311" s="506"/>
      <c r="AG311" s="472"/>
      <c r="AH311" s="472" t="s">
        <v>750</v>
      </c>
      <c r="AI311" s="472" t="s">
        <v>750</v>
      </c>
      <c r="AJ311" s="472" t="s">
        <v>750</v>
      </c>
      <c r="AK311" s="472"/>
      <c r="AL311" s="506"/>
      <c r="AM311" s="472"/>
      <c r="AN311" s="472" t="s">
        <v>750</v>
      </c>
      <c r="AO311" s="472" t="s">
        <v>750</v>
      </c>
      <c r="AP311" s="472" t="s">
        <v>750</v>
      </c>
      <c r="AQ311" s="472"/>
      <c r="AR311" s="474"/>
      <c r="AS311" s="472"/>
      <c r="AT311" s="472"/>
    </row>
    <row r="312" spans="1:46">
      <c r="A312" s="497" t="s">
        <v>1062</v>
      </c>
      <c r="B312" s="498"/>
      <c r="C312" s="499">
        <v>44141</v>
      </c>
      <c r="D312" s="499">
        <v>44148</v>
      </c>
      <c r="E312" s="499">
        <v>44169</v>
      </c>
      <c r="F312" s="499"/>
      <c r="G312" s="498">
        <v>17</v>
      </c>
      <c r="H312" s="484">
        <v>37688</v>
      </c>
      <c r="I312" s="498" t="s">
        <v>749</v>
      </c>
      <c r="J312" s="500" t="s">
        <v>42</v>
      </c>
      <c r="K312" s="501"/>
      <c r="L312" s="501"/>
      <c r="M312" s="501"/>
      <c r="N312" s="501"/>
      <c r="O312" s="502" t="s">
        <v>751</v>
      </c>
      <c r="P312" s="502" t="s">
        <v>751</v>
      </c>
      <c r="Q312" s="502" t="s">
        <v>751</v>
      </c>
      <c r="R312" s="502">
        <v>183.55</v>
      </c>
      <c r="S312" s="502">
        <v>116.45</v>
      </c>
      <c r="T312" s="503">
        <v>34.564534724482797</v>
      </c>
      <c r="U312" s="502" t="s">
        <v>941</v>
      </c>
      <c r="V312" s="502" t="s">
        <v>750</v>
      </c>
      <c r="W312" s="465"/>
      <c r="X312" s="499"/>
      <c r="Y312" s="499"/>
      <c r="Z312" s="502"/>
      <c r="AA312" s="499"/>
      <c r="AB312" s="502"/>
      <c r="AC312" s="499"/>
      <c r="AD312" s="502"/>
      <c r="AE312" s="505" t="s">
        <v>750</v>
      </c>
      <c r="AF312" s="506"/>
      <c r="AG312" s="472"/>
      <c r="AH312" s="472" t="s">
        <v>750</v>
      </c>
      <c r="AI312" s="472" t="s">
        <v>750</v>
      </c>
      <c r="AJ312" s="472" t="s">
        <v>750</v>
      </c>
      <c r="AK312" s="472"/>
      <c r="AL312" s="506"/>
      <c r="AM312" s="472"/>
      <c r="AN312" s="472" t="s">
        <v>750</v>
      </c>
      <c r="AO312" s="472" t="s">
        <v>750</v>
      </c>
      <c r="AP312" s="472" t="s">
        <v>750</v>
      </c>
      <c r="AQ312" s="472"/>
      <c r="AR312" s="474"/>
      <c r="AS312" s="472"/>
      <c r="AT312" s="472"/>
    </row>
    <row r="313" spans="1:46">
      <c r="A313" s="497" t="s">
        <v>1063</v>
      </c>
      <c r="B313" s="498"/>
      <c r="C313" s="499">
        <v>44145</v>
      </c>
      <c r="D313" s="499">
        <v>44151</v>
      </c>
      <c r="E313" s="499">
        <v>44173</v>
      </c>
      <c r="F313" s="499"/>
      <c r="G313" s="498">
        <v>15</v>
      </c>
      <c r="H313" s="484">
        <v>38358</v>
      </c>
      <c r="I313" s="498" t="s">
        <v>1103</v>
      </c>
      <c r="J313" s="500" t="s">
        <v>42</v>
      </c>
      <c r="K313" s="501"/>
      <c r="L313" s="501"/>
      <c r="M313" s="501"/>
      <c r="N313" s="501"/>
      <c r="O313" s="502" t="s">
        <v>751</v>
      </c>
      <c r="P313" s="502" t="s">
        <v>751</v>
      </c>
      <c r="Q313" s="502" t="s">
        <v>751</v>
      </c>
      <c r="R313" s="502">
        <v>162.05000000000001</v>
      </c>
      <c r="S313" s="502">
        <v>74.7</v>
      </c>
      <c r="T313" s="503">
        <v>28.4460868114021</v>
      </c>
      <c r="U313" s="502" t="s">
        <v>941</v>
      </c>
      <c r="V313" s="502" t="s">
        <v>750</v>
      </c>
      <c r="W313" s="465"/>
      <c r="X313" s="499"/>
      <c r="Y313" s="499"/>
      <c r="Z313" s="502"/>
      <c r="AA313" s="499"/>
      <c r="AB313" s="502"/>
      <c r="AC313" s="499"/>
      <c r="AD313" s="502"/>
      <c r="AE313" s="505" t="s">
        <v>750</v>
      </c>
      <c r="AF313" s="506"/>
      <c r="AG313" s="472"/>
      <c r="AH313" s="472" t="s">
        <v>750</v>
      </c>
      <c r="AI313" s="472" t="s">
        <v>750</v>
      </c>
      <c r="AJ313" s="472" t="s">
        <v>750</v>
      </c>
      <c r="AK313" s="472"/>
      <c r="AL313" s="506"/>
      <c r="AM313" s="472"/>
      <c r="AN313" s="472" t="s">
        <v>750</v>
      </c>
      <c r="AO313" s="472" t="s">
        <v>750</v>
      </c>
      <c r="AP313" s="472" t="s">
        <v>750</v>
      </c>
      <c r="AQ313" s="472"/>
      <c r="AR313" s="474"/>
      <c r="AS313" s="472"/>
      <c r="AT313" s="472"/>
    </row>
    <row r="314" spans="1:46" ht="20.399999999999999">
      <c r="A314" s="497" t="s">
        <v>1064</v>
      </c>
      <c r="B314" s="498"/>
      <c r="C314" s="499">
        <v>44116</v>
      </c>
      <c r="D314" s="499">
        <v>44123</v>
      </c>
      <c r="E314" s="499">
        <v>44144</v>
      </c>
      <c r="F314" s="499"/>
      <c r="G314" s="498">
        <v>17</v>
      </c>
      <c r="H314" s="484">
        <v>37707</v>
      </c>
      <c r="I314" s="498" t="s">
        <v>749</v>
      </c>
      <c r="J314" s="500" t="s">
        <v>42</v>
      </c>
      <c r="K314" s="501" t="s">
        <v>464</v>
      </c>
      <c r="L314" s="501"/>
      <c r="M314" s="501"/>
      <c r="N314" s="501"/>
      <c r="O314" s="502" t="s">
        <v>751</v>
      </c>
      <c r="P314" s="502" t="s">
        <v>751</v>
      </c>
      <c r="Q314" s="502" t="s">
        <v>750</v>
      </c>
      <c r="R314" s="502">
        <v>186</v>
      </c>
      <c r="S314" s="502">
        <v>101</v>
      </c>
      <c r="T314" s="503">
        <v>29.194126488611399</v>
      </c>
      <c r="U314" s="502" t="s">
        <v>941</v>
      </c>
      <c r="V314" s="502" t="s">
        <v>751</v>
      </c>
      <c r="W314" s="465" t="s">
        <v>1110</v>
      </c>
      <c r="X314" s="499">
        <v>43864</v>
      </c>
      <c r="Y314" s="499">
        <v>43871</v>
      </c>
      <c r="Z314" s="502" t="s">
        <v>926</v>
      </c>
      <c r="AA314" s="499">
        <v>44046</v>
      </c>
      <c r="AB314" s="502" t="s">
        <v>932</v>
      </c>
      <c r="AC314" s="499"/>
      <c r="AD314" s="502"/>
      <c r="AE314" s="505" t="s">
        <v>750</v>
      </c>
      <c r="AF314" s="506"/>
      <c r="AG314" s="472"/>
      <c r="AH314" s="472" t="s">
        <v>750</v>
      </c>
      <c r="AI314" s="472" t="s">
        <v>750</v>
      </c>
      <c r="AJ314" s="472" t="s">
        <v>750</v>
      </c>
      <c r="AK314" s="472"/>
      <c r="AL314" s="506"/>
      <c r="AM314" s="472"/>
      <c r="AN314" s="472" t="s">
        <v>750</v>
      </c>
      <c r="AO314" s="472" t="s">
        <v>750</v>
      </c>
      <c r="AP314" s="472" t="s">
        <v>750</v>
      </c>
      <c r="AQ314" s="472"/>
      <c r="AR314" s="474"/>
      <c r="AS314" s="472"/>
      <c r="AT314" s="472"/>
    </row>
    <row r="315" spans="1:46">
      <c r="A315" s="497" t="s">
        <v>1065</v>
      </c>
      <c r="B315" s="498"/>
      <c r="C315" s="499">
        <v>44116</v>
      </c>
      <c r="D315" s="499">
        <v>44124</v>
      </c>
      <c r="E315" s="499">
        <v>44138</v>
      </c>
      <c r="F315" s="499"/>
      <c r="G315" s="498">
        <v>14</v>
      </c>
      <c r="H315" s="484">
        <v>38752</v>
      </c>
      <c r="I315" s="498" t="s">
        <v>749</v>
      </c>
      <c r="J315" s="500" t="s">
        <v>42</v>
      </c>
      <c r="K315" s="501"/>
      <c r="L315" s="501"/>
      <c r="M315" s="501"/>
      <c r="N315" s="501"/>
      <c r="O315" s="502" t="s">
        <v>751</v>
      </c>
      <c r="P315" s="502" t="s">
        <v>751</v>
      </c>
      <c r="Q315" s="502" t="s">
        <v>751</v>
      </c>
      <c r="R315" s="502">
        <v>166</v>
      </c>
      <c r="S315" s="502">
        <v>61.5</v>
      </c>
      <c r="T315" s="503">
        <v>22.318188416315799</v>
      </c>
      <c r="U315" s="502" t="s">
        <v>941</v>
      </c>
      <c r="V315" s="502" t="s">
        <v>750</v>
      </c>
      <c r="W315" s="465"/>
      <c r="X315" s="499"/>
      <c r="Y315" s="499"/>
      <c r="Z315" s="502"/>
      <c r="AA315" s="499"/>
      <c r="AB315" s="502"/>
      <c r="AC315" s="499"/>
      <c r="AD315" s="502"/>
      <c r="AE315" s="505" t="s">
        <v>751</v>
      </c>
      <c r="AF315" s="506">
        <v>44152</v>
      </c>
      <c r="AG315" s="472" t="s">
        <v>939</v>
      </c>
      <c r="AH315" s="472" t="s">
        <v>750</v>
      </c>
      <c r="AI315" s="472" t="s">
        <v>750</v>
      </c>
      <c r="AJ315" s="472" t="s">
        <v>750</v>
      </c>
      <c r="AK315" s="472"/>
      <c r="AL315" s="506"/>
      <c r="AM315" s="472"/>
      <c r="AN315" s="472" t="s">
        <v>750</v>
      </c>
      <c r="AO315" s="472" t="s">
        <v>750</v>
      </c>
      <c r="AP315" s="472" t="s">
        <v>750</v>
      </c>
      <c r="AQ315" s="472"/>
      <c r="AR315" s="474"/>
      <c r="AS315" s="472"/>
      <c r="AT315" s="472"/>
    </row>
    <row r="316" spans="1:46" ht="20.399999999999999">
      <c r="A316" s="497" t="s">
        <v>1066</v>
      </c>
      <c r="B316" s="498"/>
      <c r="C316" s="499">
        <v>44133</v>
      </c>
      <c r="D316" s="499">
        <v>44140</v>
      </c>
      <c r="E316" s="499">
        <v>44158</v>
      </c>
      <c r="F316" s="499"/>
      <c r="G316" s="498">
        <v>15</v>
      </c>
      <c r="H316" s="484">
        <v>38405</v>
      </c>
      <c r="I316" s="498" t="s">
        <v>748</v>
      </c>
      <c r="J316" s="500" t="s">
        <v>42</v>
      </c>
      <c r="K316" s="501"/>
      <c r="L316" s="501"/>
      <c r="M316" s="501"/>
      <c r="N316" s="501"/>
      <c r="O316" s="502" t="s">
        <v>751</v>
      </c>
      <c r="P316" s="502" t="s">
        <v>751</v>
      </c>
      <c r="Q316" s="502" t="s">
        <v>751</v>
      </c>
      <c r="R316" s="502">
        <v>164.55</v>
      </c>
      <c r="S316" s="502">
        <v>68.7</v>
      </c>
      <c r="T316" s="503">
        <v>25.372365781985401</v>
      </c>
      <c r="U316" s="502" t="s">
        <v>941</v>
      </c>
      <c r="V316" s="502" t="s">
        <v>751</v>
      </c>
      <c r="W316" s="465" t="s">
        <v>1111</v>
      </c>
      <c r="X316" s="499">
        <v>43768</v>
      </c>
      <c r="Y316" s="499">
        <v>43786</v>
      </c>
      <c r="Z316" s="502"/>
      <c r="AA316" s="499"/>
      <c r="AB316" s="502"/>
      <c r="AC316" s="499"/>
      <c r="AD316" s="502"/>
      <c r="AE316" s="505" t="s">
        <v>750</v>
      </c>
      <c r="AF316" s="506"/>
      <c r="AG316" s="472"/>
      <c r="AH316" s="472" t="s">
        <v>750</v>
      </c>
      <c r="AI316" s="472" t="s">
        <v>750</v>
      </c>
      <c r="AJ316" s="472" t="s">
        <v>750</v>
      </c>
      <c r="AK316" s="472"/>
      <c r="AL316" s="506"/>
      <c r="AM316" s="472"/>
      <c r="AN316" s="472" t="s">
        <v>750</v>
      </c>
      <c r="AO316" s="472" t="s">
        <v>750</v>
      </c>
      <c r="AP316" s="472" t="s">
        <v>750</v>
      </c>
      <c r="AQ316" s="472"/>
      <c r="AR316" s="474"/>
      <c r="AS316" s="472"/>
      <c r="AT316" s="472"/>
    </row>
    <row r="317" spans="1:46">
      <c r="A317" s="497" t="s">
        <v>1067</v>
      </c>
      <c r="B317" s="498"/>
      <c r="C317" s="499">
        <v>44133</v>
      </c>
      <c r="D317" s="499">
        <v>44140</v>
      </c>
      <c r="E317" s="499">
        <v>44158</v>
      </c>
      <c r="F317" s="499"/>
      <c r="G317" s="498">
        <v>15</v>
      </c>
      <c r="H317" s="484">
        <v>38405</v>
      </c>
      <c r="I317" s="498" t="s">
        <v>748</v>
      </c>
      <c r="J317" s="500" t="s">
        <v>42</v>
      </c>
      <c r="K317" s="501"/>
      <c r="L317" s="501"/>
      <c r="M317" s="501"/>
      <c r="N317" s="501"/>
      <c r="O317" s="502" t="s">
        <v>751</v>
      </c>
      <c r="P317" s="502" t="s">
        <v>751</v>
      </c>
      <c r="Q317" s="502" t="s">
        <v>921</v>
      </c>
      <c r="R317" s="502">
        <v>154.69999999999999</v>
      </c>
      <c r="S317" s="502">
        <v>48.7</v>
      </c>
      <c r="T317" s="503">
        <v>20.349246555566101</v>
      </c>
      <c r="U317" s="502" t="s">
        <v>941</v>
      </c>
      <c r="V317" s="502" t="s">
        <v>750</v>
      </c>
      <c r="W317" s="465"/>
      <c r="X317" s="499"/>
      <c r="Y317" s="499"/>
      <c r="Z317" s="502"/>
      <c r="AA317" s="499"/>
      <c r="AB317" s="502"/>
      <c r="AC317" s="499"/>
      <c r="AD317" s="502"/>
      <c r="AE317" s="505" t="s">
        <v>750</v>
      </c>
      <c r="AF317" s="506"/>
      <c r="AG317" s="472"/>
      <c r="AH317" s="472" t="s">
        <v>750</v>
      </c>
      <c r="AI317" s="472" t="s">
        <v>750</v>
      </c>
      <c r="AJ317" s="472" t="s">
        <v>750</v>
      </c>
      <c r="AK317" s="472"/>
      <c r="AL317" s="506"/>
      <c r="AM317" s="472"/>
      <c r="AN317" s="472" t="s">
        <v>750</v>
      </c>
      <c r="AO317" s="472" t="s">
        <v>750</v>
      </c>
      <c r="AP317" s="472" t="s">
        <v>750</v>
      </c>
      <c r="AQ317" s="472"/>
      <c r="AR317" s="474"/>
      <c r="AS317" s="472"/>
      <c r="AT317" s="472"/>
    </row>
    <row r="318" spans="1:46" ht="36">
      <c r="A318" s="497" t="s">
        <v>1068</v>
      </c>
      <c r="B318" s="498"/>
      <c r="C318" s="499">
        <v>44137</v>
      </c>
      <c r="D318" s="499">
        <v>44144</v>
      </c>
      <c r="E318" s="475" t="s">
        <v>444</v>
      </c>
      <c r="F318" s="499">
        <v>44200</v>
      </c>
      <c r="G318" s="498">
        <v>14</v>
      </c>
      <c r="H318" s="484">
        <v>38841</v>
      </c>
      <c r="I318" s="498" t="s">
        <v>748</v>
      </c>
      <c r="J318" s="500" t="s">
        <v>42</v>
      </c>
      <c r="K318" s="501"/>
      <c r="L318" s="501"/>
      <c r="M318" s="501"/>
      <c r="N318" s="501"/>
      <c r="O318" s="502" t="s">
        <v>751</v>
      </c>
      <c r="P318" s="502" t="s">
        <v>751</v>
      </c>
      <c r="Q318" s="502" t="s">
        <v>751</v>
      </c>
      <c r="R318" s="502">
        <v>167</v>
      </c>
      <c r="S318" s="502">
        <v>52.6</v>
      </c>
      <c r="T318" s="503">
        <v>18.8604826275592</v>
      </c>
      <c r="U318" s="502" t="s">
        <v>941</v>
      </c>
      <c r="V318" s="502" t="s">
        <v>750</v>
      </c>
      <c r="W318" s="465"/>
      <c r="X318" s="499"/>
      <c r="Y318" s="499"/>
      <c r="Z318" s="502"/>
      <c r="AA318" s="499"/>
      <c r="AB318" s="502"/>
      <c r="AC318" s="499"/>
      <c r="AD318" s="502"/>
      <c r="AE318" s="505" t="s">
        <v>750</v>
      </c>
      <c r="AF318" s="506"/>
      <c r="AG318" s="472"/>
      <c r="AH318" s="472" t="s">
        <v>750</v>
      </c>
      <c r="AI318" s="472" t="s">
        <v>750</v>
      </c>
      <c r="AJ318" s="472" t="s">
        <v>750</v>
      </c>
      <c r="AK318" s="472"/>
      <c r="AL318" s="506"/>
      <c r="AM318" s="472"/>
      <c r="AN318" s="472" t="s">
        <v>1122</v>
      </c>
      <c r="AO318" s="472" t="s">
        <v>1006</v>
      </c>
      <c r="AP318" s="472" t="s">
        <v>1122</v>
      </c>
      <c r="AQ318" s="472" t="s">
        <v>926</v>
      </c>
      <c r="AR318" s="474">
        <v>44536</v>
      </c>
      <c r="AS318" s="504" t="s">
        <v>1121</v>
      </c>
      <c r="AT318" s="472"/>
    </row>
    <row r="319" spans="1:46" ht="20.399999999999999">
      <c r="A319" s="497" t="s">
        <v>1069</v>
      </c>
      <c r="B319" s="498"/>
      <c r="C319" s="499">
        <v>44111</v>
      </c>
      <c r="D319" s="499">
        <v>44118</v>
      </c>
      <c r="E319" s="499">
        <v>44139</v>
      </c>
      <c r="F319" s="499"/>
      <c r="G319" s="498">
        <v>14</v>
      </c>
      <c r="H319" s="484">
        <v>38863</v>
      </c>
      <c r="I319" s="498" t="s">
        <v>749</v>
      </c>
      <c r="J319" s="500" t="s">
        <v>42</v>
      </c>
      <c r="K319" s="501"/>
      <c r="L319" s="501"/>
      <c r="M319" s="501"/>
      <c r="N319" s="501"/>
      <c r="O319" s="502" t="s">
        <v>751</v>
      </c>
      <c r="P319" s="502" t="s">
        <v>751</v>
      </c>
      <c r="Q319" s="502" t="s">
        <v>751</v>
      </c>
      <c r="R319" s="502">
        <v>162</v>
      </c>
      <c r="S319" s="502">
        <v>53.3</v>
      </c>
      <c r="T319" s="503">
        <v>20.30940405426</v>
      </c>
      <c r="U319" s="502" t="s">
        <v>941</v>
      </c>
      <c r="V319" s="502" t="s">
        <v>751</v>
      </c>
      <c r="W319" s="465" t="s">
        <v>1112</v>
      </c>
      <c r="X319" s="499">
        <v>44075</v>
      </c>
      <c r="Y319" s="499">
        <v>44076</v>
      </c>
      <c r="Z319" s="502" t="s">
        <v>926</v>
      </c>
      <c r="AA319" s="499">
        <v>44075</v>
      </c>
      <c r="AB319" s="502" t="s">
        <v>932</v>
      </c>
      <c r="AC319" s="499"/>
      <c r="AD319" s="502"/>
      <c r="AE319" s="505" t="s">
        <v>750</v>
      </c>
      <c r="AF319" s="506"/>
      <c r="AG319" s="472"/>
      <c r="AH319" s="472" t="s">
        <v>750</v>
      </c>
      <c r="AI319" s="472" t="s">
        <v>750</v>
      </c>
      <c r="AJ319" s="472" t="s">
        <v>750</v>
      </c>
      <c r="AK319" s="472"/>
      <c r="AL319" s="506"/>
      <c r="AM319" s="472"/>
      <c r="AN319" s="472" t="s">
        <v>750</v>
      </c>
      <c r="AO319" s="472" t="s">
        <v>750</v>
      </c>
      <c r="AP319" s="472" t="s">
        <v>750</v>
      </c>
      <c r="AQ319" s="472"/>
      <c r="AR319" s="474"/>
      <c r="AS319" s="472"/>
      <c r="AT319" s="472"/>
    </row>
    <row r="320" spans="1:46">
      <c r="A320" s="497" t="s">
        <v>1070</v>
      </c>
      <c r="B320" s="498"/>
      <c r="C320" s="499">
        <v>44139</v>
      </c>
      <c r="D320" s="499">
        <v>44146</v>
      </c>
      <c r="E320" s="499">
        <v>44167</v>
      </c>
      <c r="F320" s="499"/>
      <c r="G320" s="498">
        <v>17</v>
      </c>
      <c r="H320" s="484">
        <v>37795</v>
      </c>
      <c r="I320" s="498" t="s">
        <v>748</v>
      </c>
      <c r="J320" s="500" t="s">
        <v>42</v>
      </c>
      <c r="K320" s="501"/>
      <c r="L320" s="501"/>
      <c r="M320" s="501"/>
      <c r="N320" s="501"/>
      <c r="O320" s="502" t="s">
        <v>751</v>
      </c>
      <c r="P320" s="502" t="s">
        <v>751</v>
      </c>
      <c r="Q320" s="502" t="s">
        <v>751</v>
      </c>
      <c r="R320" s="502">
        <v>155.44999999999999</v>
      </c>
      <c r="S320" s="502">
        <v>47.4</v>
      </c>
      <c r="T320" s="503">
        <v>19.615387360965801</v>
      </c>
      <c r="U320" s="502" t="s">
        <v>941</v>
      </c>
      <c r="V320" s="502" t="s">
        <v>750</v>
      </c>
      <c r="W320" s="465"/>
      <c r="X320" s="499"/>
      <c r="Y320" s="499"/>
      <c r="Z320" s="502" t="s">
        <v>926</v>
      </c>
      <c r="AA320" s="499">
        <v>44106</v>
      </c>
      <c r="AB320" s="502" t="s">
        <v>932</v>
      </c>
      <c r="AC320" s="499"/>
      <c r="AD320" s="502"/>
      <c r="AE320" s="505" t="s">
        <v>750</v>
      </c>
      <c r="AF320" s="506"/>
      <c r="AG320" s="472"/>
      <c r="AH320" s="472" t="s">
        <v>750</v>
      </c>
      <c r="AI320" s="472" t="s">
        <v>750</v>
      </c>
      <c r="AJ320" s="472" t="s">
        <v>750</v>
      </c>
      <c r="AK320" s="472"/>
      <c r="AL320" s="506"/>
      <c r="AM320" s="472"/>
      <c r="AN320" s="472" t="s">
        <v>750</v>
      </c>
      <c r="AO320" s="472" t="s">
        <v>750</v>
      </c>
      <c r="AP320" s="472" t="s">
        <v>750</v>
      </c>
      <c r="AQ320" s="472"/>
      <c r="AR320" s="474"/>
      <c r="AS320" s="472"/>
      <c r="AT320" s="472"/>
    </row>
    <row r="321" spans="1:46">
      <c r="A321" s="497" t="s">
        <v>1071</v>
      </c>
      <c r="B321" s="498"/>
      <c r="C321" s="499">
        <v>44131</v>
      </c>
      <c r="D321" s="499">
        <v>44138</v>
      </c>
      <c r="E321" s="499">
        <v>44159</v>
      </c>
      <c r="F321" s="499"/>
      <c r="G321" s="498">
        <v>15</v>
      </c>
      <c r="H321" s="484">
        <v>38496</v>
      </c>
      <c r="I321" s="498" t="s">
        <v>748</v>
      </c>
      <c r="J321" s="500" t="s">
        <v>42</v>
      </c>
      <c r="K321" s="501" t="s">
        <v>1105</v>
      </c>
      <c r="L321" s="501"/>
      <c r="M321" s="501"/>
      <c r="N321" s="501"/>
      <c r="O321" s="502" t="s">
        <v>751</v>
      </c>
      <c r="P321" s="502" t="s">
        <v>751</v>
      </c>
      <c r="Q321" s="502" t="s">
        <v>751</v>
      </c>
      <c r="R321" s="502">
        <v>163</v>
      </c>
      <c r="S321" s="502">
        <v>63.5</v>
      </c>
      <c r="T321" s="503">
        <v>23.900033874063698</v>
      </c>
      <c r="U321" s="502" t="s">
        <v>941</v>
      </c>
      <c r="V321" s="502" t="s">
        <v>750</v>
      </c>
      <c r="W321" s="465"/>
      <c r="X321" s="499"/>
      <c r="Y321" s="499"/>
      <c r="Z321" s="502"/>
      <c r="AA321" s="499"/>
      <c r="AB321" s="502"/>
      <c r="AC321" s="499"/>
      <c r="AD321" s="502"/>
      <c r="AE321" s="505" t="s">
        <v>750</v>
      </c>
      <c r="AF321" s="506"/>
      <c r="AG321" s="472"/>
      <c r="AH321" s="472" t="s">
        <v>750</v>
      </c>
      <c r="AI321" s="472" t="s">
        <v>750</v>
      </c>
      <c r="AJ321" s="472" t="s">
        <v>750</v>
      </c>
      <c r="AK321" s="472"/>
      <c r="AL321" s="506"/>
      <c r="AM321" s="472"/>
      <c r="AN321" s="472" t="s">
        <v>750</v>
      </c>
      <c r="AO321" s="472" t="s">
        <v>750</v>
      </c>
      <c r="AP321" s="472" t="s">
        <v>750</v>
      </c>
      <c r="AQ321" s="472"/>
      <c r="AR321" s="474"/>
      <c r="AS321" s="472"/>
      <c r="AT321" s="472"/>
    </row>
    <row r="322" spans="1:46">
      <c r="A322" s="497" t="s">
        <v>1072</v>
      </c>
      <c r="B322" s="498"/>
      <c r="C322" s="499">
        <v>44116</v>
      </c>
      <c r="D322" s="499">
        <v>44123</v>
      </c>
      <c r="E322" s="499">
        <v>44144</v>
      </c>
      <c r="F322" s="499"/>
      <c r="G322" s="498">
        <v>14</v>
      </c>
      <c r="H322" s="484">
        <v>38874</v>
      </c>
      <c r="I322" s="498" t="s">
        <v>748</v>
      </c>
      <c r="J322" s="500" t="s">
        <v>42</v>
      </c>
      <c r="K322" s="501"/>
      <c r="L322" s="501"/>
      <c r="M322" s="501"/>
      <c r="N322" s="501"/>
      <c r="O322" s="502" t="s">
        <v>751</v>
      </c>
      <c r="P322" s="502" t="s">
        <v>751</v>
      </c>
      <c r="Q322" s="502" t="s">
        <v>751</v>
      </c>
      <c r="R322" s="502">
        <v>165.55</v>
      </c>
      <c r="S322" s="502">
        <v>70.599999999999994</v>
      </c>
      <c r="T322" s="503">
        <v>25.760028007645101</v>
      </c>
      <c r="U322" s="502" t="s">
        <v>941</v>
      </c>
      <c r="V322" s="502" t="s">
        <v>750</v>
      </c>
      <c r="W322" s="465"/>
      <c r="X322" s="499"/>
      <c r="Y322" s="499"/>
      <c r="Z322" s="502"/>
      <c r="AA322" s="499"/>
      <c r="AB322" s="502"/>
      <c r="AC322" s="499"/>
      <c r="AD322" s="502"/>
      <c r="AE322" s="505" t="s">
        <v>750</v>
      </c>
      <c r="AF322" s="506"/>
      <c r="AG322" s="472"/>
      <c r="AH322" s="472" t="s">
        <v>750</v>
      </c>
      <c r="AI322" s="472" t="s">
        <v>750</v>
      </c>
      <c r="AJ322" s="472" t="s">
        <v>750</v>
      </c>
      <c r="AK322" s="472"/>
      <c r="AL322" s="506"/>
      <c r="AM322" s="472"/>
      <c r="AN322" s="472" t="s">
        <v>750</v>
      </c>
      <c r="AO322" s="472" t="s">
        <v>750</v>
      </c>
      <c r="AP322" s="472" t="s">
        <v>750</v>
      </c>
      <c r="AQ322" s="472"/>
      <c r="AR322" s="474"/>
      <c r="AS322" s="472"/>
      <c r="AT322" s="472"/>
    </row>
    <row r="323" spans="1:46">
      <c r="A323" s="497" t="s">
        <v>1073</v>
      </c>
      <c r="B323" s="498"/>
      <c r="C323" s="499">
        <v>44116</v>
      </c>
      <c r="D323" s="499">
        <v>44123</v>
      </c>
      <c r="E323" s="499">
        <v>44144</v>
      </c>
      <c r="F323" s="499"/>
      <c r="G323" s="498">
        <v>15</v>
      </c>
      <c r="H323" s="484">
        <v>38414</v>
      </c>
      <c r="I323" s="498" t="s">
        <v>748</v>
      </c>
      <c r="J323" s="500" t="s">
        <v>42</v>
      </c>
      <c r="K323" s="501"/>
      <c r="L323" s="501"/>
      <c r="M323" s="501"/>
      <c r="N323" s="501"/>
      <c r="O323" s="502" t="s">
        <v>751</v>
      </c>
      <c r="P323" s="502" t="s">
        <v>751</v>
      </c>
      <c r="Q323" s="502" t="s">
        <v>750</v>
      </c>
      <c r="R323" s="502">
        <v>161.9</v>
      </c>
      <c r="S323" s="502">
        <v>50.9</v>
      </c>
      <c r="T323" s="503">
        <v>19.418875834029201</v>
      </c>
      <c r="U323" s="502" t="s">
        <v>941</v>
      </c>
      <c r="V323" s="502" t="s">
        <v>750</v>
      </c>
      <c r="W323" s="465"/>
      <c r="X323" s="499"/>
      <c r="Y323" s="499"/>
      <c r="Z323" s="502"/>
      <c r="AA323" s="499"/>
      <c r="AB323" s="502"/>
      <c r="AC323" s="499"/>
      <c r="AD323" s="502"/>
      <c r="AE323" s="505" t="s">
        <v>750</v>
      </c>
      <c r="AF323" s="506"/>
      <c r="AG323" s="472"/>
      <c r="AH323" s="472" t="s">
        <v>750</v>
      </c>
      <c r="AI323" s="472" t="s">
        <v>750</v>
      </c>
      <c r="AJ323" s="472" t="s">
        <v>750</v>
      </c>
      <c r="AK323" s="472"/>
      <c r="AL323" s="506"/>
      <c r="AM323" s="472"/>
      <c r="AN323" s="472" t="s">
        <v>750</v>
      </c>
      <c r="AO323" s="472" t="s">
        <v>750</v>
      </c>
      <c r="AP323" s="472" t="s">
        <v>750</v>
      </c>
      <c r="AQ323" s="472"/>
      <c r="AR323" s="474"/>
      <c r="AS323" s="472"/>
      <c r="AT323" s="472"/>
    </row>
    <row r="324" spans="1:46">
      <c r="A324" s="497" t="s">
        <v>1074</v>
      </c>
      <c r="B324" s="498"/>
      <c r="C324" s="499">
        <v>44132</v>
      </c>
      <c r="D324" s="499">
        <v>44140</v>
      </c>
      <c r="E324" s="499">
        <v>44169</v>
      </c>
      <c r="F324" s="499"/>
      <c r="G324" s="498">
        <v>15</v>
      </c>
      <c r="H324" s="484">
        <v>38323</v>
      </c>
      <c r="I324" s="498" t="s">
        <v>748</v>
      </c>
      <c r="J324" s="500" t="s">
        <v>42</v>
      </c>
      <c r="K324" s="501"/>
      <c r="L324" s="501"/>
      <c r="M324" s="501"/>
      <c r="N324" s="501"/>
      <c r="O324" s="502" t="s">
        <v>751</v>
      </c>
      <c r="P324" s="502" t="s">
        <v>751</v>
      </c>
      <c r="Q324" s="502" t="s">
        <v>751</v>
      </c>
      <c r="R324" s="502">
        <v>174.95</v>
      </c>
      <c r="S324" s="502">
        <v>54.3</v>
      </c>
      <c r="T324" s="503">
        <v>17.7407483671691</v>
      </c>
      <c r="U324" s="502" t="s">
        <v>941</v>
      </c>
      <c r="V324" s="502" t="s">
        <v>750</v>
      </c>
      <c r="W324" s="465"/>
      <c r="X324" s="499"/>
      <c r="Y324" s="499"/>
      <c r="Z324" s="502"/>
      <c r="AA324" s="499"/>
      <c r="AB324" s="502"/>
      <c r="AC324" s="499"/>
      <c r="AD324" s="502"/>
      <c r="AE324" s="505" t="s">
        <v>750</v>
      </c>
      <c r="AF324" s="506"/>
      <c r="AG324" s="472"/>
      <c r="AH324" s="472" t="s">
        <v>750</v>
      </c>
      <c r="AI324" s="472" t="s">
        <v>750</v>
      </c>
      <c r="AJ324" s="472" t="s">
        <v>750</v>
      </c>
      <c r="AK324" s="472"/>
      <c r="AL324" s="506"/>
      <c r="AM324" s="472"/>
      <c r="AN324" s="472" t="s">
        <v>750</v>
      </c>
      <c r="AO324" s="472" t="s">
        <v>750</v>
      </c>
      <c r="AP324" s="472" t="s">
        <v>750</v>
      </c>
      <c r="AQ324" s="472"/>
      <c r="AR324" s="474"/>
      <c r="AS324" s="472"/>
      <c r="AT324" s="472"/>
    </row>
    <row r="325" spans="1:46">
      <c r="A325" s="497" t="s">
        <v>1075</v>
      </c>
      <c r="B325" s="498"/>
      <c r="C325" s="499">
        <v>44133</v>
      </c>
      <c r="D325" s="499">
        <v>44140</v>
      </c>
      <c r="E325" s="499">
        <v>44159</v>
      </c>
      <c r="F325" s="499"/>
      <c r="G325" s="498">
        <v>15</v>
      </c>
      <c r="H325" s="484">
        <v>38474</v>
      </c>
      <c r="I325" s="498" t="s">
        <v>748</v>
      </c>
      <c r="J325" s="500" t="s">
        <v>42</v>
      </c>
      <c r="K325" s="501"/>
      <c r="L325" s="501"/>
      <c r="M325" s="501"/>
      <c r="N325" s="501"/>
      <c r="O325" s="502" t="s">
        <v>751</v>
      </c>
      <c r="P325" s="502" t="s">
        <v>751</v>
      </c>
      <c r="Q325" s="502" t="s">
        <v>751</v>
      </c>
      <c r="R325" s="502">
        <v>164.55</v>
      </c>
      <c r="S325" s="502">
        <v>49.1</v>
      </c>
      <c r="T325" s="503">
        <v>18.1336704497159</v>
      </c>
      <c r="U325" s="502" t="s">
        <v>941</v>
      </c>
      <c r="V325" s="502" t="s">
        <v>750</v>
      </c>
      <c r="W325" s="465"/>
      <c r="X325" s="499"/>
      <c r="Y325" s="499"/>
      <c r="Z325" s="502"/>
      <c r="AA325" s="499"/>
      <c r="AB325" s="502"/>
      <c r="AC325" s="499"/>
      <c r="AD325" s="502"/>
      <c r="AE325" s="505" t="s">
        <v>750</v>
      </c>
      <c r="AF325" s="506"/>
      <c r="AG325" s="472"/>
      <c r="AH325" s="472" t="s">
        <v>750</v>
      </c>
      <c r="AI325" s="472" t="s">
        <v>750</v>
      </c>
      <c r="AJ325" s="472" t="s">
        <v>750</v>
      </c>
      <c r="AK325" s="472"/>
      <c r="AL325" s="506"/>
      <c r="AM325" s="472"/>
      <c r="AN325" s="472" t="s">
        <v>750</v>
      </c>
      <c r="AO325" s="472" t="s">
        <v>750</v>
      </c>
      <c r="AP325" s="472" t="s">
        <v>750</v>
      </c>
      <c r="AQ325" s="472"/>
      <c r="AR325" s="474"/>
      <c r="AS325" s="472"/>
      <c r="AT325" s="472"/>
    </row>
    <row r="326" spans="1:46">
      <c r="A326" s="497" t="s">
        <v>1076</v>
      </c>
      <c r="B326" s="498"/>
      <c r="C326" s="499">
        <v>44133</v>
      </c>
      <c r="D326" s="499">
        <v>44140</v>
      </c>
      <c r="E326" s="499">
        <v>44159</v>
      </c>
      <c r="F326" s="499"/>
      <c r="G326" s="498">
        <v>15</v>
      </c>
      <c r="H326" s="484">
        <v>38474</v>
      </c>
      <c r="I326" s="498" t="s">
        <v>748</v>
      </c>
      <c r="J326" s="500" t="s">
        <v>42</v>
      </c>
      <c r="K326" s="501"/>
      <c r="L326" s="501"/>
      <c r="M326" s="501"/>
      <c r="N326" s="501"/>
      <c r="O326" s="502" t="s">
        <v>751</v>
      </c>
      <c r="P326" s="502" t="s">
        <v>751</v>
      </c>
      <c r="Q326" s="502" t="s">
        <v>751</v>
      </c>
      <c r="R326" s="502">
        <v>163.5</v>
      </c>
      <c r="S326" s="502">
        <v>50.2</v>
      </c>
      <c r="T326" s="503">
        <v>18.778815849769401</v>
      </c>
      <c r="U326" s="502" t="s">
        <v>941</v>
      </c>
      <c r="V326" s="502" t="s">
        <v>750</v>
      </c>
      <c r="W326" s="465"/>
      <c r="X326" s="499"/>
      <c r="Y326" s="499"/>
      <c r="Z326" s="502"/>
      <c r="AA326" s="499"/>
      <c r="AB326" s="502"/>
      <c r="AC326" s="499"/>
      <c r="AD326" s="502"/>
      <c r="AE326" s="505" t="s">
        <v>750</v>
      </c>
      <c r="AF326" s="506"/>
      <c r="AG326" s="472"/>
      <c r="AH326" s="472" t="s">
        <v>750</v>
      </c>
      <c r="AI326" s="472" t="s">
        <v>750</v>
      </c>
      <c r="AJ326" s="472" t="s">
        <v>750</v>
      </c>
      <c r="AK326" s="472"/>
      <c r="AL326" s="506"/>
      <c r="AM326" s="472"/>
      <c r="AN326" s="472" t="s">
        <v>750</v>
      </c>
      <c r="AO326" s="472" t="s">
        <v>750</v>
      </c>
      <c r="AP326" s="472" t="s">
        <v>750</v>
      </c>
      <c r="AQ326" s="472"/>
      <c r="AR326" s="474"/>
      <c r="AS326" s="472"/>
      <c r="AT326" s="472"/>
    </row>
    <row r="327" spans="1:46" ht="20.399999999999999">
      <c r="A327" s="497" t="s">
        <v>1077</v>
      </c>
      <c r="B327" s="498"/>
      <c r="C327" s="499">
        <v>44125</v>
      </c>
      <c r="D327" s="499">
        <v>44132</v>
      </c>
      <c r="E327" s="499">
        <v>44154</v>
      </c>
      <c r="F327" s="499"/>
      <c r="G327" s="498">
        <v>17</v>
      </c>
      <c r="H327" s="484">
        <v>37726</v>
      </c>
      <c r="I327" s="498" t="s">
        <v>748</v>
      </c>
      <c r="J327" s="500" t="s">
        <v>42</v>
      </c>
      <c r="K327" s="501"/>
      <c r="L327" s="501"/>
      <c r="M327" s="501"/>
      <c r="N327" s="501"/>
      <c r="O327" s="502" t="s">
        <v>751</v>
      </c>
      <c r="P327" s="502" t="s">
        <v>751</v>
      </c>
      <c r="Q327" s="502" t="s">
        <v>921</v>
      </c>
      <c r="R327" s="502">
        <v>170.5</v>
      </c>
      <c r="S327" s="502">
        <v>56.3</v>
      </c>
      <c r="T327" s="503">
        <v>19.366878509816701</v>
      </c>
      <c r="U327" s="502" t="s">
        <v>941</v>
      </c>
      <c r="V327" s="502" t="s">
        <v>751</v>
      </c>
      <c r="W327" s="465" t="s">
        <v>1113</v>
      </c>
      <c r="X327" s="499">
        <v>43831</v>
      </c>
      <c r="Y327" s="499">
        <v>43838</v>
      </c>
      <c r="Z327" s="502"/>
      <c r="AA327" s="499"/>
      <c r="AB327" s="502"/>
      <c r="AC327" s="499"/>
      <c r="AD327" s="502"/>
      <c r="AE327" s="505" t="s">
        <v>751</v>
      </c>
      <c r="AF327" s="506">
        <v>43832</v>
      </c>
      <c r="AG327" s="472" t="s">
        <v>931</v>
      </c>
      <c r="AH327" s="472" t="s">
        <v>750</v>
      </c>
      <c r="AI327" s="472" t="s">
        <v>750</v>
      </c>
      <c r="AJ327" s="472" t="s">
        <v>750</v>
      </c>
      <c r="AK327" s="472"/>
      <c r="AL327" s="506"/>
      <c r="AM327" s="472"/>
      <c r="AN327" s="472" t="s">
        <v>750</v>
      </c>
      <c r="AO327" s="472" t="s">
        <v>750</v>
      </c>
      <c r="AP327" s="472" t="s">
        <v>750</v>
      </c>
      <c r="AQ327" s="472"/>
      <c r="AR327" s="474"/>
      <c r="AS327" s="472"/>
      <c r="AT327" s="472"/>
    </row>
    <row r="328" spans="1:46" ht="20.399999999999999">
      <c r="A328" s="497" t="s">
        <v>1078</v>
      </c>
      <c r="B328" s="498"/>
      <c r="C328" s="499">
        <v>44151</v>
      </c>
      <c r="D328" s="499">
        <v>44158</v>
      </c>
      <c r="E328" s="499">
        <v>44181</v>
      </c>
      <c r="F328" s="499"/>
      <c r="G328" s="498">
        <v>15</v>
      </c>
      <c r="H328" s="484">
        <v>38506</v>
      </c>
      <c r="I328" s="498" t="s">
        <v>748</v>
      </c>
      <c r="J328" s="500" t="s">
        <v>42</v>
      </c>
      <c r="K328" s="501"/>
      <c r="L328" s="501"/>
      <c r="M328" s="501"/>
      <c r="N328" s="501"/>
      <c r="O328" s="502" t="s">
        <v>750</v>
      </c>
      <c r="P328" s="502" t="s">
        <v>751</v>
      </c>
      <c r="Q328" s="502" t="s">
        <v>750</v>
      </c>
      <c r="R328" s="502">
        <v>176.9</v>
      </c>
      <c r="S328" s="502">
        <v>112.6</v>
      </c>
      <c r="T328" s="503">
        <v>35.981786697028497</v>
      </c>
      <c r="U328" s="502" t="s">
        <v>941</v>
      </c>
      <c r="V328" s="502" t="s">
        <v>751</v>
      </c>
      <c r="W328" s="465" t="s">
        <v>1114</v>
      </c>
      <c r="X328" s="499">
        <v>44092</v>
      </c>
      <c r="Y328" s="499">
        <v>44096</v>
      </c>
      <c r="Z328" s="502"/>
      <c r="AA328" s="499"/>
      <c r="AB328" s="502"/>
      <c r="AC328" s="499"/>
      <c r="AD328" s="502"/>
      <c r="AE328" s="505" t="s">
        <v>750</v>
      </c>
      <c r="AF328" s="506"/>
      <c r="AG328" s="472"/>
      <c r="AH328" s="472" t="s">
        <v>750</v>
      </c>
      <c r="AI328" s="472" t="s">
        <v>750</v>
      </c>
      <c r="AJ328" s="472" t="s">
        <v>750</v>
      </c>
      <c r="AK328" s="472"/>
      <c r="AL328" s="506"/>
      <c r="AM328" s="472"/>
      <c r="AN328" s="472" t="s">
        <v>750</v>
      </c>
      <c r="AO328" s="472" t="s">
        <v>750</v>
      </c>
      <c r="AP328" s="472" t="s">
        <v>750</v>
      </c>
      <c r="AQ328" s="472"/>
      <c r="AR328" s="474"/>
      <c r="AS328" s="472"/>
      <c r="AT328" s="472"/>
    </row>
    <row r="329" spans="1:46" ht="20.399999999999999">
      <c r="A329" s="497" t="s">
        <v>1079</v>
      </c>
      <c r="B329" s="498"/>
      <c r="C329" s="499">
        <v>44145</v>
      </c>
      <c r="D329" s="499">
        <v>44151</v>
      </c>
      <c r="E329" s="499">
        <v>44173</v>
      </c>
      <c r="F329" s="499"/>
      <c r="G329" s="498">
        <v>15</v>
      </c>
      <c r="H329" s="484">
        <v>38304</v>
      </c>
      <c r="I329" s="498" t="s">
        <v>748</v>
      </c>
      <c r="J329" s="500" t="s">
        <v>10</v>
      </c>
      <c r="K329" s="501"/>
      <c r="L329" s="501"/>
      <c r="M329" s="501"/>
      <c r="N329" s="501"/>
      <c r="O329" s="502" t="s">
        <v>751</v>
      </c>
      <c r="P329" s="502" t="s">
        <v>751</v>
      </c>
      <c r="Q329" s="502" t="s">
        <v>921</v>
      </c>
      <c r="R329" s="502">
        <v>162</v>
      </c>
      <c r="S329" s="502">
        <v>64.599999999999994</v>
      </c>
      <c r="T329" s="503">
        <v>24.615150129553399</v>
      </c>
      <c r="U329" s="502" t="s">
        <v>941</v>
      </c>
      <c r="V329" s="502" t="s">
        <v>751</v>
      </c>
      <c r="W329" s="465" t="s">
        <v>1115</v>
      </c>
      <c r="X329" s="499">
        <v>43900</v>
      </c>
      <c r="Y329" s="499">
        <v>43906</v>
      </c>
      <c r="Z329" s="502"/>
      <c r="AA329" s="499"/>
      <c r="AB329" s="502"/>
      <c r="AC329" s="499"/>
      <c r="AD329" s="502"/>
      <c r="AE329" s="505" t="s">
        <v>750</v>
      </c>
      <c r="AF329" s="506"/>
      <c r="AG329" s="472"/>
      <c r="AH329" s="472" t="s">
        <v>750</v>
      </c>
      <c r="AI329" s="472" t="s">
        <v>750</v>
      </c>
      <c r="AJ329" s="472" t="s">
        <v>750</v>
      </c>
      <c r="AK329" s="472"/>
      <c r="AL329" s="506"/>
      <c r="AM329" s="472"/>
      <c r="AN329" s="472" t="s">
        <v>750</v>
      </c>
      <c r="AO329" s="472" t="s">
        <v>750</v>
      </c>
      <c r="AP329" s="472" t="s">
        <v>750</v>
      </c>
      <c r="AQ329" s="472"/>
      <c r="AR329" s="474"/>
      <c r="AS329" s="472"/>
      <c r="AT329" s="472"/>
    </row>
    <row r="330" spans="1:46">
      <c r="A330" s="497" t="s">
        <v>1080</v>
      </c>
      <c r="B330" s="498"/>
      <c r="C330" s="499">
        <v>44134</v>
      </c>
      <c r="D330" s="499">
        <v>44141</v>
      </c>
      <c r="E330" s="499">
        <v>44159</v>
      </c>
      <c r="F330" s="499"/>
      <c r="G330" s="498">
        <v>15</v>
      </c>
      <c r="H330" s="484">
        <v>38570</v>
      </c>
      <c r="I330" s="498" t="s">
        <v>749</v>
      </c>
      <c r="J330" s="500" t="s">
        <v>42</v>
      </c>
      <c r="K330" s="501"/>
      <c r="L330" s="501"/>
      <c r="M330" s="501"/>
      <c r="N330" s="501"/>
      <c r="O330" s="502" t="s">
        <v>751</v>
      </c>
      <c r="P330" s="502" t="s">
        <v>751</v>
      </c>
      <c r="Q330" s="502" t="s">
        <v>751</v>
      </c>
      <c r="R330" s="502">
        <v>174</v>
      </c>
      <c r="S330" s="502">
        <v>51.3</v>
      </c>
      <c r="T330" s="503">
        <v>16.944114149821601</v>
      </c>
      <c r="U330" s="502" t="s">
        <v>941</v>
      </c>
      <c r="V330" s="502" t="s">
        <v>750</v>
      </c>
      <c r="W330" s="465"/>
      <c r="X330" s="499"/>
      <c r="Y330" s="499"/>
      <c r="Z330" s="502"/>
      <c r="AA330" s="499"/>
      <c r="AB330" s="502"/>
      <c r="AC330" s="499"/>
      <c r="AD330" s="502"/>
      <c r="AE330" s="505" t="s">
        <v>750</v>
      </c>
      <c r="AF330" s="506"/>
      <c r="AG330" s="472"/>
      <c r="AH330" s="472" t="s">
        <v>750</v>
      </c>
      <c r="AI330" s="472" t="s">
        <v>750</v>
      </c>
      <c r="AJ330" s="472" t="s">
        <v>750</v>
      </c>
      <c r="AK330" s="472"/>
      <c r="AL330" s="506"/>
      <c r="AM330" s="472"/>
      <c r="AN330" s="472" t="s">
        <v>750</v>
      </c>
      <c r="AO330" s="472" t="s">
        <v>750</v>
      </c>
      <c r="AP330" s="472" t="s">
        <v>750</v>
      </c>
      <c r="AQ330" s="472"/>
      <c r="AR330" s="474"/>
      <c r="AS330" s="472"/>
      <c r="AT330" s="472"/>
    </row>
    <row r="331" spans="1:46">
      <c r="A331" s="497" t="s">
        <v>1081</v>
      </c>
      <c r="B331" s="498"/>
      <c r="C331" s="499">
        <v>44147</v>
      </c>
      <c r="D331" s="499">
        <v>44153</v>
      </c>
      <c r="E331" s="499">
        <v>44175</v>
      </c>
      <c r="F331" s="499"/>
      <c r="G331" s="498">
        <v>15</v>
      </c>
      <c r="H331" s="484">
        <v>38489</v>
      </c>
      <c r="I331" s="498" t="s">
        <v>748</v>
      </c>
      <c r="J331" s="500" t="s">
        <v>10</v>
      </c>
      <c r="K331" s="501"/>
      <c r="L331" s="501"/>
      <c r="M331" s="501"/>
      <c r="N331" s="501"/>
      <c r="O331" s="502" t="s">
        <v>751</v>
      </c>
      <c r="P331" s="502" t="s">
        <v>751</v>
      </c>
      <c r="Q331" s="502" t="s">
        <v>751</v>
      </c>
      <c r="R331" s="502">
        <v>168.45</v>
      </c>
      <c r="S331" s="502">
        <v>82.8</v>
      </c>
      <c r="T331" s="503">
        <v>29.180202818268299</v>
      </c>
      <c r="U331" s="502" t="s">
        <v>941</v>
      </c>
      <c r="V331" s="502" t="s">
        <v>750</v>
      </c>
      <c r="W331" s="465"/>
      <c r="X331" s="499"/>
      <c r="Y331" s="499"/>
      <c r="Z331" s="502"/>
      <c r="AA331" s="499"/>
      <c r="AB331" s="502"/>
      <c r="AC331" s="499"/>
      <c r="AD331" s="502"/>
      <c r="AE331" s="505" t="s">
        <v>750</v>
      </c>
      <c r="AF331" s="506"/>
      <c r="AG331" s="472"/>
      <c r="AH331" s="472" t="s">
        <v>750</v>
      </c>
      <c r="AI331" s="472" t="s">
        <v>750</v>
      </c>
      <c r="AJ331" s="472" t="s">
        <v>750</v>
      </c>
      <c r="AK331" s="472"/>
      <c r="AL331" s="506"/>
      <c r="AM331" s="472"/>
      <c r="AN331" s="472" t="s">
        <v>750</v>
      </c>
      <c r="AO331" s="472" t="s">
        <v>750</v>
      </c>
      <c r="AP331" s="472" t="s">
        <v>750</v>
      </c>
      <c r="AQ331" s="472"/>
      <c r="AR331" s="474"/>
      <c r="AS331" s="472"/>
      <c r="AT331" s="472"/>
    </row>
    <row r="332" spans="1:46">
      <c r="A332" s="497" t="s">
        <v>1082</v>
      </c>
      <c r="B332" s="498"/>
      <c r="C332" s="499">
        <v>44111</v>
      </c>
      <c r="D332" s="499">
        <v>44118</v>
      </c>
      <c r="E332" s="499">
        <v>44139</v>
      </c>
      <c r="F332" s="499"/>
      <c r="G332" s="498">
        <v>17</v>
      </c>
      <c r="H332" s="484">
        <v>37813</v>
      </c>
      <c r="I332" s="498" t="s">
        <v>748</v>
      </c>
      <c r="J332" s="500" t="s">
        <v>42</v>
      </c>
      <c r="K332" s="501"/>
      <c r="L332" s="501"/>
      <c r="M332" s="501"/>
      <c r="N332" s="501"/>
      <c r="O332" s="502" t="s">
        <v>751</v>
      </c>
      <c r="P332" s="502" t="s">
        <v>751</v>
      </c>
      <c r="Q332" s="502" t="s">
        <v>751</v>
      </c>
      <c r="R332" s="502">
        <v>159.6</v>
      </c>
      <c r="S332" s="502">
        <v>52.8</v>
      </c>
      <c r="T332" s="503">
        <v>20.7285130118529</v>
      </c>
      <c r="U332" s="502" t="s">
        <v>941</v>
      </c>
      <c r="V332" s="502" t="s">
        <v>750</v>
      </c>
      <c r="W332" s="465"/>
      <c r="X332" s="499"/>
      <c r="Y332" s="499"/>
      <c r="Z332" s="502"/>
      <c r="AA332" s="499"/>
      <c r="AB332" s="502"/>
      <c r="AC332" s="499"/>
      <c r="AD332" s="502"/>
      <c r="AE332" s="505" t="s">
        <v>750</v>
      </c>
      <c r="AF332" s="506"/>
      <c r="AG332" s="472"/>
      <c r="AH332" s="472" t="s">
        <v>750</v>
      </c>
      <c r="AI332" s="472" t="s">
        <v>1117</v>
      </c>
      <c r="AJ332" s="472" t="s">
        <v>750</v>
      </c>
      <c r="AK332" s="472"/>
      <c r="AL332" s="506"/>
      <c r="AM332" s="472"/>
      <c r="AN332" s="472" t="s">
        <v>750</v>
      </c>
      <c r="AO332" s="472" t="s">
        <v>750</v>
      </c>
      <c r="AP332" s="472" t="s">
        <v>750</v>
      </c>
      <c r="AQ332" s="472"/>
      <c r="AR332" s="474"/>
      <c r="AS332" s="472"/>
      <c r="AT332" s="472"/>
    </row>
    <row r="333" spans="1:46">
      <c r="A333" s="497" t="s">
        <v>1083</v>
      </c>
      <c r="B333" s="498"/>
      <c r="C333" s="499">
        <v>44095</v>
      </c>
      <c r="D333" s="499">
        <v>44102</v>
      </c>
      <c r="E333" s="499">
        <v>44123</v>
      </c>
      <c r="F333" s="499"/>
      <c r="G333" s="498">
        <v>17</v>
      </c>
      <c r="H333" s="484">
        <v>37538</v>
      </c>
      <c r="I333" s="498" t="s">
        <v>748</v>
      </c>
      <c r="J333" s="500" t="s">
        <v>42</v>
      </c>
      <c r="K333" s="501"/>
      <c r="L333" s="501"/>
      <c r="M333" s="501"/>
      <c r="N333" s="501"/>
      <c r="O333" s="502" t="s">
        <v>751</v>
      </c>
      <c r="P333" s="502" t="s">
        <v>751</v>
      </c>
      <c r="Q333" s="502" t="s">
        <v>751</v>
      </c>
      <c r="R333" s="502">
        <v>168.5</v>
      </c>
      <c r="S333" s="502">
        <v>61.2</v>
      </c>
      <c r="T333" s="503">
        <v>21.5551779094647</v>
      </c>
      <c r="U333" s="502" t="s">
        <v>941</v>
      </c>
      <c r="V333" s="502" t="s">
        <v>750</v>
      </c>
      <c r="W333" s="465"/>
      <c r="X333" s="499"/>
      <c r="Y333" s="499"/>
      <c r="Z333" s="502" t="s">
        <v>926</v>
      </c>
      <c r="AA333" s="499">
        <v>44085</v>
      </c>
      <c r="AB333" s="502" t="s">
        <v>932</v>
      </c>
      <c r="AC333" s="499"/>
      <c r="AD333" s="502"/>
      <c r="AE333" s="505" t="s">
        <v>750</v>
      </c>
      <c r="AF333" s="506"/>
      <c r="AG333" s="472"/>
      <c r="AH333" s="472" t="s">
        <v>750</v>
      </c>
      <c r="AI333" s="472" t="s">
        <v>750</v>
      </c>
      <c r="AJ333" s="472" t="s">
        <v>750</v>
      </c>
      <c r="AK333" s="472"/>
      <c r="AL333" s="506"/>
      <c r="AM333" s="472"/>
      <c r="AN333" s="472" t="s">
        <v>750</v>
      </c>
      <c r="AO333" s="472" t="s">
        <v>750</v>
      </c>
      <c r="AP333" s="472" t="s">
        <v>750</v>
      </c>
      <c r="AQ333" s="472"/>
      <c r="AR333" s="474"/>
      <c r="AS333" s="472"/>
      <c r="AT333" s="472"/>
    </row>
    <row r="334" spans="1:46" ht="24">
      <c r="A334" s="497" t="s">
        <v>1084</v>
      </c>
      <c r="B334" s="498"/>
      <c r="C334" s="499">
        <v>44141</v>
      </c>
      <c r="D334" s="499">
        <v>44148</v>
      </c>
      <c r="E334" s="499">
        <v>44169</v>
      </c>
      <c r="F334" s="499"/>
      <c r="G334" s="498">
        <v>14</v>
      </c>
      <c r="H334" s="484">
        <v>39013</v>
      </c>
      <c r="I334" s="498" t="s">
        <v>748</v>
      </c>
      <c r="J334" s="500" t="s">
        <v>42</v>
      </c>
      <c r="K334" s="501"/>
      <c r="L334" s="501"/>
      <c r="M334" s="501"/>
      <c r="N334" s="501"/>
      <c r="O334" s="502" t="s">
        <v>751</v>
      </c>
      <c r="P334" s="502" t="s">
        <v>751</v>
      </c>
      <c r="Q334" s="502" t="s">
        <v>751</v>
      </c>
      <c r="R334" s="502">
        <v>171.5</v>
      </c>
      <c r="S334" s="502">
        <v>57.9</v>
      </c>
      <c r="T334" s="503">
        <v>19.685675186359401</v>
      </c>
      <c r="U334" s="502" t="s">
        <v>941</v>
      </c>
      <c r="V334" s="502" t="s">
        <v>750</v>
      </c>
      <c r="W334" s="465"/>
      <c r="X334" s="499"/>
      <c r="Y334" s="499"/>
      <c r="Z334" s="502"/>
      <c r="AA334" s="499"/>
      <c r="AB334" s="502"/>
      <c r="AC334" s="499"/>
      <c r="AD334" s="502"/>
      <c r="AE334" s="505" t="s">
        <v>750</v>
      </c>
      <c r="AF334" s="506"/>
      <c r="AG334" s="472"/>
      <c r="AH334" s="472" t="s">
        <v>750</v>
      </c>
      <c r="AI334" s="472" t="s">
        <v>750</v>
      </c>
      <c r="AJ334" s="472" t="s">
        <v>750</v>
      </c>
      <c r="AK334" s="472"/>
      <c r="AL334" s="506"/>
      <c r="AM334" s="472"/>
      <c r="AN334" s="472" t="s">
        <v>1119</v>
      </c>
      <c r="AO334" s="472" t="s">
        <v>750</v>
      </c>
      <c r="AP334" s="472" t="s">
        <v>750</v>
      </c>
      <c r="AQ334" s="472"/>
      <c r="AR334" s="474"/>
      <c r="AS334" s="472"/>
      <c r="AT334" s="472"/>
    </row>
    <row r="335" spans="1:46">
      <c r="A335" s="497" t="s">
        <v>1085</v>
      </c>
      <c r="B335" s="498"/>
      <c r="C335" s="499">
        <v>44142</v>
      </c>
      <c r="D335" s="499">
        <v>44148</v>
      </c>
      <c r="E335" s="499">
        <v>44168</v>
      </c>
      <c r="F335" s="499"/>
      <c r="G335" s="498">
        <v>17</v>
      </c>
      <c r="H335" s="484">
        <v>37701</v>
      </c>
      <c r="I335" s="498" t="s">
        <v>748</v>
      </c>
      <c r="J335" s="500" t="s">
        <v>1028</v>
      </c>
      <c r="K335" s="501"/>
      <c r="L335" s="501"/>
      <c r="M335" s="501"/>
      <c r="N335" s="501"/>
      <c r="O335" s="502" t="s">
        <v>751</v>
      </c>
      <c r="P335" s="502" t="s">
        <v>751</v>
      </c>
      <c r="Q335" s="502" t="s">
        <v>751</v>
      </c>
      <c r="R335" s="502">
        <v>170.05</v>
      </c>
      <c r="S335" s="502">
        <v>81.5</v>
      </c>
      <c r="T335" s="503">
        <v>28.184110714794802</v>
      </c>
      <c r="U335" s="502" t="s">
        <v>941</v>
      </c>
      <c r="V335" s="502" t="s">
        <v>750</v>
      </c>
      <c r="W335" s="465"/>
      <c r="X335" s="499"/>
      <c r="Y335" s="499"/>
      <c r="Z335" s="502" t="s">
        <v>926</v>
      </c>
      <c r="AA335" s="499">
        <v>44027</v>
      </c>
      <c r="AB335" s="502" t="s">
        <v>932</v>
      </c>
      <c r="AC335" s="499"/>
      <c r="AD335" s="502"/>
      <c r="AE335" s="505" t="s">
        <v>750</v>
      </c>
      <c r="AF335" s="506"/>
      <c r="AG335" s="472"/>
      <c r="AH335" s="472" t="s">
        <v>750</v>
      </c>
      <c r="AI335" s="472" t="s">
        <v>750</v>
      </c>
      <c r="AJ335" s="472" t="s">
        <v>750</v>
      </c>
      <c r="AK335" s="472"/>
      <c r="AL335" s="506"/>
      <c r="AM335" s="472"/>
      <c r="AN335" s="472" t="s">
        <v>750</v>
      </c>
      <c r="AO335" s="472" t="s">
        <v>750</v>
      </c>
      <c r="AP335" s="472" t="s">
        <v>750</v>
      </c>
      <c r="AQ335" s="472" t="s">
        <v>926</v>
      </c>
      <c r="AR335" s="474">
        <v>44147</v>
      </c>
      <c r="AS335" s="504" t="s">
        <v>1121</v>
      </c>
      <c r="AT335" s="472"/>
    </row>
    <row r="336" spans="1:46">
      <c r="A336" s="497" t="s">
        <v>1086</v>
      </c>
      <c r="B336" s="498"/>
      <c r="C336" s="499">
        <v>44118</v>
      </c>
      <c r="D336" s="499">
        <v>44125</v>
      </c>
      <c r="E336" s="499">
        <v>44146</v>
      </c>
      <c r="F336" s="499"/>
      <c r="G336" s="498">
        <v>14</v>
      </c>
      <c r="H336" s="484">
        <v>38664</v>
      </c>
      <c r="I336" s="498" t="s">
        <v>749</v>
      </c>
      <c r="J336" s="500" t="s">
        <v>1029</v>
      </c>
      <c r="K336" s="501" t="s">
        <v>469</v>
      </c>
      <c r="L336" s="501" t="s">
        <v>868</v>
      </c>
      <c r="M336" s="501"/>
      <c r="N336" s="501"/>
      <c r="O336" s="502" t="s">
        <v>751</v>
      </c>
      <c r="P336" s="502" t="s">
        <v>750</v>
      </c>
      <c r="Q336" s="502" t="s">
        <v>750</v>
      </c>
      <c r="R336" s="502">
        <v>180.45</v>
      </c>
      <c r="S336" s="502">
        <v>96.3</v>
      </c>
      <c r="T336" s="503">
        <v>29.574166550926599</v>
      </c>
      <c r="U336" s="502" t="s">
        <v>941</v>
      </c>
      <c r="V336" s="502" t="s">
        <v>750</v>
      </c>
      <c r="W336" s="465"/>
      <c r="X336" s="499"/>
      <c r="Y336" s="499"/>
      <c r="Z336" s="502" t="s">
        <v>926</v>
      </c>
      <c r="AA336" s="499">
        <v>44104</v>
      </c>
      <c r="AB336" s="502" t="s">
        <v>932</v>
      </c>
      <c r="AC336" s="499"/>
      <c r="AD336" s="502"/>
      <c r="AE336" s="505" t="s">
        <v>750</v>
      </c>
      <c r="AF336" s="506"/>
      <c r="AG336" s="472"/>
      <c r="AH336" s="472" t="s">
        <v>750</v>
      </c>
      <c r="AI336" s="472" t="s">
        <v>750</v>
      </c>
      <c r="AJ336" s="472" t="s">
        <v>750</v>
      </c>
      <c r="AK336" s="472"/>
      <c r="AL336" s="506"/>
      <c r="AM336" s="472"/>
      <c r="AN336" s="472" t="s">
        <v>750</v>
      </c>
      <c r="AO336" s="472" t="s">
        <v>750</v>
      </c>
      <c r="AP336" s="472" t="s">
        <v>750</v>
      </c>
      <c r="AQ336" s="472"/>
      <c r="AR336" s="474"/>
      <c r="AS336" s="472"/>
      <c r="AT336" s="472"/>
    </row>
    <row r="337" spans="1:46">
      <c r="A337" s="497" t="s">
        <v>1087</v>
      </c>
      <c r="B337" s="498"/>
      <c r="C337" s="499">
        <v>44118</v>
      </c>
      <c r="D337" s="499">
        <v>44125</v>
      </c>
      <c r="E337" s="499">
        <v>44147</v>
      </c>
      <c r="F337" s="499"/>
      <c r="G337" s="498">
        <v>16</v>
      </c>
      <c r="H337" s="484">
        <v>38011</v>
      </c>
      <c r="I337" s="498" t="s">
        <v>749</v>
      </c>
      <c r="J337" s="500" t="s">
        <v>42</v>
      </c>
      <c r="K337" s="501"/>
      <c r="L337" s="501"/>
      <c r="M337" s="501"/>
      <c r="N337" s="501"/>
      <c r="O337" s="502" t="s">
        <v>751</v>
      </c>
      <c r="P337" s="502" t="s">
        <v>751</v>
      </c>
      <c r="Q337" s="502" t="s">
        <v>751</v>
      </c>
      <c r="R337" s="502">
        <v>180.5</v>
      </c>
      <c r="S337" s="502">
        <v>90.4</v>
      </c>
      <c r="T337" s="503">
        <v>27.746871187299</v>
      </c>
      <c r="U337" s="502" t="s">
        <v>941</v>
      </c>
      <c r="V337" s="502" t="s">
        <v>750</v>
      </c>
      <c r="W337" s="465"/>
      <c r="X337" s="499"/>
      <c r="Y337" s="499"/>
      <c r="Z337" s="502" t="s">
        <v>926</v>
      </c>
      <c r="AA337" s="499">
        <v>43977</v>
      </c>
      <c r="AB337" s="502" t="s">
        <v>932</v>
      </c>
      <c r="AC337" s="499"/>
      <c r="AD337" s="502"/>
      <c r="AE337" s="505" t="s">
        <v>750</v>
      </c>
      <c r="AF337" s="506"/>
      <c r="AG337" s="472"/>
      <c r="AH337" s="472" t="s">
        <v>750</v>
      </c>
      <c r="AI337" s="472" t="s">
        <v>750</v>
      </c>
      <c r="AJ337" s="472" t="s">
        <v>750</v>
      </c>
      <c r="AK337" s="472"/>
      <c r="AL337" s="506"/>
      <c r="AM337" s="472"/>
      <c r="AN337" s="472" t="s">
        <v>750</v>
      </c>
      <c r="AO337" s="472" t="s">
        <v>750</v>
      </c>
      <c r="AP337" s="472" t="s">
        <v>750</v>
      </c>
      <c r="AQ337" s="472"/>
      <c r="AR337" s="474"/>
      <c r="AS337" s="472"/>
      <c r="AT337" s="472"/>
    </row>
    <row r="338" spans="1:46">
      <c r="A338" s="497" t="s">
        <v>1088</v>
      </c>
      <c r="B338" s="498"/>
      <c r="C338" s="499">
        <v>44131</v>
      </c>
      <c r="D338" s="499">
        <v>44139</v>
      </c>
      <c r="E338" s="499">
        <v>44159</v>
      </c>
      <c r="F338" s="499"/>
      <c r="G338" s="498">
        <v>17</v>
      </c>
      <c r="H338" s="484">
        <v>37595</v>
      </c>
      <c r="I338" s="498" t="s">
        <v>749</v>
      </c>
      <c r="J338" s="500" t="s">
        <v>42</v>
      </c>
      <c r="K338" s="501" t="s">
        <v>1106</v>
      </c>
      <c r="L338" s="501"/>
      <c r="M338" s="501"/>
      <c r="N338" s="501"/>
      <c r="O338" s="502" t="s">
        <v>751</v>
      </c>
      <c r="P338" s="502" t="s">
        <v>751</v>
      </c>
      <c r="Q338" s="502" t="s">
        <v>751</v>
      </c>
      <c r="R338" s="502">
        <v>172</v>
      </c>
      <c r="S338" s="502">
        <v>63.9</v>
      </c>
      <c r="T338" s="503">
        <v>21.5995132504056</v>
      </c>
      <c r="U338" s="502" t="s">
        <v>941</v>
      </c>
      <c r="V338" s="502" t="s">
        <v>750</v>
      </c>
      <c r="W338" s="465"/>
      <c r="X338" s="499"/>
      <c r="Y338" s="499"/>
      <c r="Z338" s="502" t="s">
        <v>926</v>
      </c>
      <c r="AA338" s="499">
        <v>44089</v>
      </c>
      <c r="AB338" s="502" t="s">
        <v>932</v>
      </c>
      <c r="AC338" s="499"/>
      <c r="AD338" s="502"/>
      <c r="AE338" s="505" t="s">
        <v>750</v>
      </c>
      <c r="AF338" s="506"/>
      <c r="AG338" s="472"/>
      <c r="AH338" s="472" t="s">
        <v>750</v>
      </c>
      <c r="AI338" s="472" t="s">
        <v>750</v>
      </c>
      <c r="AJ338" s="472" t="s">
        <v>750</v>
      </c>
      <c r="AK338" s="472"/>
      <c r="AL338" s="506"/>
      <c r="AM338" s="472"/>
      <c r="AN338" s="472" t="s">
        <v>750</v>
      </c>
      <c r="AO338" s="472" t="s">
        <v>750</v>
      </c>
      <c r="AP338" s="472" t="s">
        <v>750</v>
      </c>
      <c r="AQ338" s="472"/>
      <c r="AR338" s="474"/>
      <c r="AS338" s="472"/>
      <c r="AT338" s="472"/>
    </row>
    <row r="339" spans="1:46">
      <c r="A339" s="497" t="s">
        <v>1089</v>
      </c>
      <c r="B339" s="498"/>
      <c r="C339" s="499">
        <v>44110</v>
      </c>
      <c r="D339" s="499">
        <v>44117</v>
      </c>
      <c r="E339" s="499">
        <v>44138</v>
      </c>
      <c r="F339" s="499"/>
      <c r="G339" s="498">
        <v>14</v>
      </c>
      <c r="H339" s="484">
        <v>38729</v>
      </c>
      <c r="I339" s="498" t="s">
        <v>749</v>
      </c>
      <c r="J339" s="500" t="s">
        <v>42</v>
      </c>
      <c r="K339" s="501"/>
      <c r="L339" s="501"/>
      <c r="M339" s="501"/>
      <c r="N339" s="501"/>
      <c r="O339" s="502" t="s">
        <v>751</v>
      </c>
      <c r="P339" s="502" t="s">
        <v>751</v>
      </c>
      <c r="Q339" s="502" t="s">
        <v>751</v>
      </c>
      <c r="R339" s="502">
        <v>176.25</v>
      </c>
      <c r="S339" s="502">
        <v>67.849999999999994</v>
      </c>
      <c r="T339" s="503">
        <v>21.841959659976801</v>
      </c>
      <c r="U339" s="502" t="s">
        <v>941</v>
      </c>
      <c r="V339" s="502" t="s">
        <v>750</v>
      </c>
      <c r="W339" s="465"/>
      <c r="X339" s="499"/>
      <c r="Y339" s="499"/>
      <c r="Z339" s="502"/>
      <c r="AA339" s="499"/>
      <c r="AB339" s="502"/>
      <c r="AC339" s="499"/>
      <c r="AD339" s="502"/>
      <c r="AE339" s="505" t="s">
        <v>750</v>
      </c>
      <c r="AF339" s="506"/>
      <c r="AG339" s="472"/>
      <c r="AH339" s="472" t="s">
        <v>750</v>
      </c>
      <c r="AI339" s="472" t="s">
        <v>750</v>
      </c>
      <c r="AJ339" s="472" t="s">
        <v>750</v>
      </c>
      <c r="AK339" s="472"/>
      <c r="AL339" s="506"/>
      <c r="AM339" s="472"/>
      <c r="AN339" s="472" t="s">
        <v>750</v>
      </c>
      <c r="AO339" s="472" t="s">
        <v>750</v>
      </c>
      <c r="AP339" s="472" t="s">
        <v>750</v>
      </c>
      <c r="AQ339" s="472"/>
      <c r="AR339" s="474"/>
      <c r="AS339" s="472"/>
      <c r="AT339" s="472"/>
    </row>
    <row r="340" spans="1:46">
      <c r="A340" s="497" t="s">
        <v>1090</v>
      </c>
      <c r="B340" s="498"/>
      <c r="C340" s="499">
        <v>44110</v>
      </c>
      <c r="D340" s="499">
        <v>44117</v>
      </c>
      <c r="E340" s="499">
        <v>44138</v>
      </c>
      <c r="F340" s="499"/>
      <c r="G340" s="498">
        <v>16</v>
      </c>
      <c r="H340" s="484">
        <v>38091</v>
      </c>
      <c r="I340" s="498" t="s">
        <v>749</v>
      </c>
      <c r="J340" s="500" t="s">
        <v>42</v>
      </c>
      <c r="K340" s="501"/>
      <c r="L340" s="501"/>
      <c r="M340" s="501"/>
      <c r="N340" s="501"/>
      <c r="O340" s="502" t="s">
        <v>751</v>
      </c>
      <c r="P340" s="502" t="s">
        <v>751</v>
      </c>
      <c r="Q340" s="502" t="s">
        <v>751</v>
      </c>
      <c r="R340" s="502">
        <v>182.5</v>
      </c>
      <c r="S340" s="502">
        <v>102.9</v>
      </c>
      <c r="T340" s="503">
        <v>30.895102270594801</v>
      </c>
      <c r="U340" s="502" t="s">
        <v>941</v>
      </c>
      <c r="V340" s="502" t="s">
        <v>750</v>
      </c>
      <c r="W340" s="465"/>
      <c r="X340" s="499"/>
      <c r="Y340" s="499"/>
      <c r="Z340" s="502"/>
      <c r="AA340" s="499"/>
      <c r="AB340" s="502"/>
      <c r="AC340" s="499"/>
      <c r="AD340" s="502"/>
      <c r="AE340" s="505" t="s">
        <v>750</v>
      </c>
      <c r="AF340" s="506"/>
      <c r="AG340" s="472"/>
      <c r="AH340" s="472" t="s">
        <v>750</v>
      </c>
      <c r="AI340" s="472" t="s">
        <v>750</v>
      </c>
      <c r="AJ340" s="472" t="s">
        <v>750</v>
      </c>
      <c r="AK340" s="472"/>
      <c r="AL340" s="506"/>
      <c r="AM340" s="472"/>
      <c r="AN340" s="472" t="s">
        <v>750</v>
      </c>
      <c r="AO340" s="472" t="s">
        <v>750</v>
      </c>
      <c r="AP340" s="472" t="s">
        <v>750</v>
      </c>
      <c r="AQ340" s="472"/>
      <c r="AR340" s="474"/>
      <c r="AS340" s="472"/>
      <c r="AT340" s="472"/>
    </row>
    <row r="341" spans="1:46">
      <c r="A341" s="497" t="s">
        <v>1091</v>
      </c>
      <c r="B341" s="498"/>
      <c r="C341" s="499">
        <v>44117</v>
      </c>
      <c r="D341" s="499">
        <v>44125</v>
      </c>
      <c r="E341" s="499">
        <v>44146</v>
      </c>
      <c r="F341" s="499"/>
      <c r="G341" s="498">
        <v>14</v>
      </c>
      <c r="H341" s="484">
        <v>38861</v>
      </c>
      <c r="I341" s="498" t="s">
        <v>749</v>
      </c>
      <c r="J341" s="500" t="s">
        <v>42</v>
      </c>
      <c r="K341" s="501"/>
      <c r="L341" s="501"/>
      <c r="M341" s="501"/>
      <c r="N341" s="501"/>
      <c r="O341" s="502" t="s">
        <v>751</v>
      </c>
      <c r="P341" s="502" t="s">
        <v>751</v>
      </c>
      <c r="Q341" s="502" t="s">
        <v>751</v>
      </c>
      <c r="R341" s="502">
        <v>164.64999999999901</v>
      </c>
      <c r="S341" s="502">
        <v>51.9</v>
      </c>
      <c r="T341" s="503">
        <v>19.144493804736602</v>
      </c>
      <c r="U341" s="502" t="s">
        <v>941</v>
      </c>
      <c r="V341" s="502" t="s">
        <v>750</v>
      </c>
      <c r="W341" s="465"/>
      <c r="X341" s="499"/>
      <c r="Y341" s="499"/>
      <c r="Z341" s="502"/>
      <c r="AA341" s="499"/>
      <c r="AB341" s="502"/>
      <c r="AC341" s="499"/>
      <c r="AD341" s="502"/>
      <c r="AE341" s="505" t="s">
        <v>750</v>
      </c>
      <c r="AF341" s="506"/>
      <c r="AG341" s="472"/>
      <c r="AH341" s="472" t="s">
        <v>750</v>
      </c>
      <c r="AI341" s="472" t="s">
        <v>750</v>
      </c>
      <c r="AJ341" s="472" t="s">
        <v>750</v>
      </c>
      <c r="AK341" s="472"/>
      <c r="AL341" s="506"/>
      <c r="AM341" s="472"/>
      <c r="AN341" s="472" t="s">
        <v>750</v>
      </c>
      <c r="AO341" s="472" t="s">
        <v>750</v>
      </c>
      <c r="AP341" s="472" t="s">
        <v>750</v>
      </c>
      <c r="AQ341" s="472"/>
      <c r="AR341" s="474"/>
      <c r="AS341" s="472"/>
      <c r="AT341" s="472"/>
    </row>
    <row r="342" spans="1:46">
      <c r="A342" s="497" t="s">
        <v>1092</v>
      </c>
      <c r="B342" s="498"/>
      <c r="C342" s="499">
        <v>44112</v>
      </c>
      <c r="D342" s="499">
        <v>44119</v>
      </c>
      <c r="E342" s="499">
        <v>44140</v>
      </c>
      <c r="F342" s="499"/>
      <c r="G342" s="498">
        <v>16</v>
      </c>
      <c r="H342" s="484">
        <v>37951</v>
      </c>
      <c r="I342" s="498" t="s">
        <v>749</v>
      </c>
      <c r="J342" s="500" t="s">
        <v>42</v>
      </c>
      <c r="K342" s="501"/>
      <c r="L342" s="501"/>
      <c r="M342" s="501"/>
      <c r="N342" s="501"/>
      <c r="O342" s="502" t="s">
        <v>751</v>
      </c>
      <c r="P342" s="502" t="s">
        <v>751</v>
      </c>
      <c r="Q342" s="502" t="s">
        <v>751</v>
      </c>
      <c r="R342" s="502">
        <v>171.25</v>
      </c>
      <c r="S342" s="502">
        <v>66</v>
      </c>
      <c r="T342" s="503">
        <v>22.505194736000799</v>
      </c>
      <c r="U342" s="502" t="s">
        <v>941</v>
      </c>
      <c r="V342" s="502" t="s">
        <v>750</v>
      </c>
      <c r="W342" s="465"/>
      <c r="X342" s="499"/>
      <c r="Y342" s="499"/>
      <c r="Z342" s="502" t="s">
        <v>926</v>
      </c>
      <c r="AA342" s="499">
        <v>44103</v>
      </c>
      <c r="AB342" s="502" t="s">
        <v>932</v>
      </c>
      <c r="AC342" s="499"/>
      <c r="AD342" s="502"/>
      <c r="AE342" s="505" t="s">
        <v>750</v>
      </c>
      <c r="AF342" s="506"/>
      <c r="AG342" s="472"/>
      <c r="AH342" s="472" t="s">
        <v>750</v>
      </c>
      <c r="AI342" s="472" t="s">
        <v>750</v>
      </c>
      <c r="AJ342" s="472" t="s">
        <v>750</v>
      </c>
      <c r="AK342" s="472"/>
      <c r="AL342" s="506"/>
      <c r="AM342" s="472"/>
      <c r="AN342" s="472" t="s">
        <v>750</v>
      </c>
      <c r="AO342" s="472" t="s">
        <v>750</v>
      </c>
      <c r="AP342" s="472" t="s">
        <v>750</v>
      </c>
      <c r="AQ342" s="472"/>
      <c r="AR342" s="474"/>
      <c r="AS342" s="472"/>
      <c r="AT342" s="472"/>
    </row>
    <row r="343" spans="1:46">
      <c r="A343" s="497" t="s">
        <v>1093</v>
      </c>
      <c r="B343" s="498"/>
      <c r="C343" s="499">
        <v>44132</v>
      </c>
      <c r="D343" s="499">
        <v>44140</v>
      </c>
      <c r="E343" s="499">
        <v>44169</v>
      </c>
      <c r="F343" s="499"/>
      <c r="G343" s="498">
        <v>13</v>
      </c>
      <c r="H343" s="484">
        <v>39057</v>
      </c>
      <c r="I343" s="498" t="s">
        <v>748</v>
      </c>
      <c r="J343" s="500" t="s">
        <v>42</v>
      </c>
      <c r="K343" s="501"/>
      <c r="L343" s="501"/>
      <c r="M343" s="501"/>
      <c r="N343" s="501"/>
      <c r="O343" s="502" t="s">
        <v>751</v>
      </c>
      <c r="P343" s="502" t="s">
        <v>751</v>
      </c>
      <c r="Q343" s="502" t="s">
        <v>751</v>
      </c>
      <c r="R343" s="502">
        <v>171.05</v>
      </c>
      <c r="S343" s="502">
        <v>55.1</v>
      </c>
      <c r="T343" s="503">
        <v>18.832390104587201</v>
      </c>
      <c r="U343" s="502" t="s">
        <v>941</v>
      </c>
      <c r="V343" s="502" t="s">
        <v>750</v>
      </c>
      <c r="W343" s="465"/>
      <c r="X343" s="499"/>
      <c r="Y343" s="499"/>
      <c r="Z343" s="502"/>
      <c r="AA343" s="499"/>
      <c r="AB343" s="502"/>
      <c r="AC343" s="499"/>
      <c r="AD343" s="502"/>
      <c r="AE343" s="505" t="s">
        <v>750</v>
      </c>
      <c r="AF343" s="506"/>
      <c r="AG343" s="472"/>
      <c r="AH343" s="472" t="s">
        <v>750</v>
      </c>
      <c r="AI343" s="472" t="s">
        <v>750</v>
      </c>
      <c r="AJ343" s="472" t="s">
        <v>750</v>
      </c>
      <c r="AK343" s="472"/>
      <c r="AL343" s="506"/>
      <c r="AM343" s="472"/>
      <c r="AN343" s="472" t="s">
        <v>750</v>
      </c>
      <c r="AO343" s="472" t="s">
        <v>750</v>
      </c>
      <c r="AP343" s="472" t="s">
        <v>750</v>
      </c>
      <c r="AQ343" s="472"/>
      <c r="AR343" s="474"/>
      <c r="AS343" s="472"/>
      <c r="AT343" s="472"/>
    </row>
    <row r="344" spans="1:46">
      <c r="A344" s="497" t="s">
        <v>1094</v>
      </c>
      <c r="B344" s="498"/>
      <c r="C344" s="499">
        <v>44130</v>
      </c>
      <c r="D344" s="499">
        <v>44137</v>
      </c>
      <c r="E344" s="499">
        <v>44158</v>
      </c>
      <c r="F344" s="499"/>
      <c r="G344" s="498">
        <v>17</v>
      </c>
      <c r="H344" s="484">
        <v>37850</v>
      </c>
      <c r="I344" s="498" t="s">
        <v>748</v>
      </c>
      <c r="J344" s="500" t="s">
        <v>42</v>
      </c>
      <c r="K344" s="501"/>
      <c r="L344" s="501"/>
      <c r="M344" s="501"/>
      <c r="N344" s="501"/>
      <c r="O344" s="502" t="s">
        <v>751</v>
      </c>
      <c r="P344" s="502" t="s">
        <v>751</v>
      </c>
      <c r="Q344" s="502" t="s">
        <v>751</v>
      </c>
      <c r="R344" s="502">
        <v>162.5</v>
      </c>
      <c r="S344" s="502">
        <v>72.2</v>
      </c>
      <c r="T344" s="503">
        <v>27.3420118343195</v>
      </c>
      <c r="U344" s="502" t="s">
        <v>941</v>
      </c>
      <c r="V344" s="502" t="s">
        <v>750</v>
      </c>
      <c r="W344" s="465"/>
      <c r="X344" s="499"/>
      <c r="Y344" s="499"/>
      <c r="Z344" s="502" t="s">
        <v>926</v>
      </c>
      <c r="AA344" s="499">
        <v>43987</v>
      </c>
      <c r="AB344" s="502" t="s">
        <v>932</v>
      </c>
      <c r="AC344" s="499"/>
      <c r="AD344" s="502"/>
      <c r="AE344" s="505" t="s">
        <v>750</v>
      </c>
      <c r="AF344" s="506"/>
      <c r="AG344" s="472"/>
      <c r="AH344" s="472" t="s">
        <v>750</v>
      </c>
      <c r="AI344" s="472" t="s">
        <v>750</v>
      </c>
      <c r="AJ344" s="472" t="s">
        <v>750</v>
      </c>
      <c r="AK344" s="472"/>
      <c r="AL344" s="506"/>
      <c r="AM344" s="472"/>
      <c r="AN344" s="472" t="s">
        <v>750</v>
      </c>
      <c r="AO344" s="472" t="s">
        <v>750</v>
      </c>
      <c r="AP344" s="472" t="s">
        <v>750</v>
      </c>
      <c r="AQ344" s="472"/>
      <c r="AR344" s="474"/>
      <c r="AS344" s="472"/>
      <c r="AT344" s="472"/>
    </row>
    <row r="345" spans="1:46">
      <c r="A345" s="497" t="s">
        <v>1095</v>
      </c>
      <c r="B345" s="498"/>
      <c r="C345" s="499">
        <v>44131</v>
      </c>
      <c r="D345" s="499">
        <v>44139</v>
      </c>
      <c r="E345" s="499">
        <v>44159</v>
      </c>
      <c r="F345" s="499"/>
      <c r="G345" s="498">
        <v>17</v>
      </c>
      <c r="H345" s="484">
        <v>37694</v>
      </c>
      <c r="I345" s="498" t="s">
        <v>749</v>
      </c>
      <c r="J345" s="500" t="s">
        <v>1104</v>
      </c>
      <c r="K345" s="501"/>
      <c r="L345" s="501"/>
      <c r="M345" s="501"/>
      <c r="N345" s="501"/>
      <c r="O345" s="502" t="s">
        <v>751</v>
      </c>
      <c r="P345" s="502" t="s">
        <v>751</v>
      </c>
      <c r="Q345" s="502" t="s">
        <v>750</v>
      </c>
      <c r="R345" s="502">
        <v>190.1</v>
      </c>
      <c r="S345" s="502">
        <v>93.6</v>
      </c>
      <c r="T345" s="503">
        <v>25.9007067627686</v>
      </c>
      <c r="U345" s="502" t="s">
        <v>941</v>
      </c>
      <c r="V345" s="502" t="s">
        <v>750</v>
      </c>
      <c r="W345" s="465"/>
      <c r="X345" s="499"/>
      <c r="Y345" s="499"/>
      <c r="Z345" s="502" t="s">
        <v>926</v>
      </c>
      <c r="AA345" s="499">
        <v>44085</v>
      </c>
      <c r="AB345" s="502" t="s">
        <v>932</v>
      </c>
      <c r="AC345" s="499"/>
      <c r="AD345" s="502"/>
      <c r="AE345" s="505" t="s">
        <v>750</v>
      </c>
      <c r="AF345" s="506"/>
      <c r="AG345" s="472"/>
      <c r="AH345" s="472" t="s">
        <v>750</v>
      </c>
      <c r="AI345" s="472" t="s">
        <v>750</v>
      </c>
      <c r="AJ345" s="472" t="s">
        <v>750</v>
      </c>
      <c r="AK345" s="472"/>
      <c r="AL345" s="506"/>
      <c r="AM345" s="472"/>
      <c r="AN345" s="472" t="s">
        <v>750</v>
      </c>
      <c r="AO345" s="472" t="s">
        <v>750</v>
      </c>
      <c r="AP345" s="472" t="s">
        <v>750</v>
      </c>
      <c r="AQ345" s="472"/>
      <c r="AR345" s="474"/>
      <c r="AS345" s="472"/>
      <c r="AT345" s="472"/>
    </row>
    <row r="346" spans="1:46">
      <c r="A346" s="497" t="s">
        <v>1096</v>
      </c>
      <c r="B346" s="498"/>
      <c r="C346" s="499">
        <v>44132</v>
      </c>
      <c r="D346" s="499">
        <v>44140</v>
      </c>
      <c r="E346" s="499">
        <v>44159</v>
      </c>
      <c r="F346" s="499"/>
      <c r="G346" s="498">
        <v>17</v>
      </c>
      <c r="H346" s="484">
        <v>37892</v>
      </c>
      <c r="I346" s="498" t="s">
        <v>748</v>
      </c>
      <c r="J346" s="500" t="s">
        <v>1028</v>
      </c>
      <c r="K346" s="501"/>
      <c r="L346" s="501"/>
      <c r="M346" s="501"/>
      <c r="N346" s="501"/>
      <c r="O346" s="502" t="s">
        <v>751</v>
      </c>
      <c r="P346" s="502" t="s">
        <v>750</v>
      </c>
      <c r="Q346" s="502" t="s">
        <v>921</v>
      </c>
      <c r="R346" s="502">
        <v>151</v>
      </c>
      <c r="S346" s="502">
        <v>79.900000000000006</v>
      </c>
      <c r="T346" s="503">
        <v>35.0423227051445</v>
      </c>
      <c r="U346" s="502" t="s">
        <v>941</v>
      </c>
      <c r="V346" s="502" t="s">
        <v>750</v>
      </c>
      <c r="W346" s="465"/>
      <c r="X346" s="499"/>
      <c r="Y346" s="499"/>
      <c r="Z346" s="502" t="s">
        <v>926</v>
      </c>
      <c r="AA346" s="499">
        <v>43998</v>
      </c>
      <c r="AB346" s="502" t="s">
        <v>932</v>
      </c>
      <c r="AC346" s="499"/>
      <c r="AD346" s="502"/>
      <c r="AE346" s="505" t="s">
        <v>750</v>
      </c>
      <c r="AF346" s="506"/>
      <c r="AG346" s="472"/>
      <c r="AH346" s="472" t="s">
        <v>750</v>
      </c>
      <c r="AI346" s="472" t="s">
        <v>750</v>
      </c>
      <c r="AJ346" s="472" t="s">
        <v>750</v>
      </c>
      <c r="AK346" s="472"/>
      <c r="AL346" s="506"/>
      <c r="AM346" s="472"/>
      <c r="AN346" s="472" t="s">
        <v>750</v>
      </c>
      <c r="AO346" s="472" t="s">
        <v>750</v>
      </c>
      <c r="AP346" s="472" t="s">
        <v>750</v>
      </c>
      <c r="AQ346" s="472"/>
      <c r="AR346" s="474"/>
      <c r="AS346" s="472"/>
      <c r="AT346" s="472"/>
    </row>
    <row r="347" spans="1:46">
      <c r="A347" s="497" t="s">
        <v>1097</v>
      </c>
      <c r="B347" s="498"/>
      <c r="C347" s="499">
        <v>44116</v>
      </c>
      <c r="D347" s="499">
        <v>44124</v>
      </c>
      <c r="E347" s="499">
        <v>44145</v>
      </c>
      <c r="F347" s="499"/>
      <c r="G347" s="498">
        <v>13</v>
      </c>
      <c r="H347" s="484">
        <v>39160</v>
      </c>
      <c r="I347" s="498" t="s">
        <v>749</v>
      </c>
      <c r="J347" s="500" t="s">
        <v>42</v>
      </c>
      <c r="K347" s="501"/>
      <c r="L347" s="501"/>
      <c r="M347" s="501"/>
      <c r="N347" s="501"/>
      <c r="O347" s="502" t="s">
        <v>751</v>
      </c>
      <c r="P347" s="502" t="s">
        <v>751</v>
      </c>
      <c r="Q347" s="502" t="s">
        <v>751</v>
      </c>
      <c r="R347" s="502">
        <v>182.05</v>
      </c>
      <c r="S347" s="502">
        <v>81</v>
      </c>
      <c r="T347" s="503">
        <v>24.440137917810301</v>
      </c>
      <c r="U347" s="502" t="s">
        <v>941</v>
      </c>
      <c r="V347" s="502" t="s">
        <v>750</v>
      </c>
      <c r="W347" s="465"/>
      <c r="X347" s="499"/>
      <c r="Y347" s="499"/>
      <c r="Z347" s="502"/>
      <c r="AA347" s="499"/>
      <c r="AB347" s="502"/>
      <c r="AC347" s="499"/>
      <c r="AD347" s="502"/>
      <c r="AE347" s="505" t="s">
        <v>750</v>
      </c>
      <c r="AF347" s="506"/>
      <c r="AG347" s="472"/>
      <c r="AH347" s="472" t="s">
        <v>750</v>
      </c>
      <c r="AI347" s="472" t="s">
        <v>750</v>
      </c>
      <c r="AJ347" s="472" t="s">
        <v>750</v>
      </c>
      <c r="AK347" s="472"/>
      <c r="AL347" s="506"/>
      <c r="AM347" s="472"/>
      <c r="AN347" s="472" t="s">
        <v>750</v>
      </c>
      <c r="AO347" s="472" t="s">
        <v>750</v>
      </c>
      <c r="AP347" s="472" t="s">
        <v>750</v>
      </c>
      <c r="AQ347" s="472"/>
      <c r="AR347" s="474"/>
      <c r="AS347" s="472"/>
      <c r="AT347" s="472"/>
    </row>
    <row r="348" spans="1:46">
      <c r="A348" s="497" t="s">
        <v>1098</v>
      </c>
      <c r="B348" s="498"/>
      <c r="C348" s="499">
        <v>44118</v>
      </c>
      <c r="D348" s="499">
        <v>44125</v>
      </c>
      <c r="E348" s="499">
        <v>44146</v>
      </c>
      <c r="F348" s="499"/>
      <c r="G348" s="498">
        <v>13</v>
      </c>
      <c r="H348" s="484">
        <v>39019</v>
      </c>
      <c r="I348" s="498" t="s">
        <v>748</v>
      </c>
      <c r="J348" s="500" t="s">
        <v>42</v>
      </c>
      <c r="K348" s="501"/>
      <c r="L348" s="501"/>
      <c r="M348" s="501"/>
      <c r="N348" s="501"/>
      <c r="O348" s="502" t="s">
        <v>751</v>
      </c>
      <c r="P348" s="502" t="s">
        <v>751</v>
      </c>
      <c r="Q348" s="502" t="s">
        <v>751</v>
      </c>
      <c r="R348" s="502">
        <v>165.1</v>
      </c>
      <c r="S348" s="502">
        <v>54.9</v>
      </c>
      <c r="T348" s="503">
        <v>20.140868684104198</v>
      </c>
      <c r="U348" s="502" t="s">
        <v>941</v>
      </c>
      <c r="V348" s="502" t="s">
        <v>750</v>
      </c>
      <c r="W348" s="465"/>
      <c r="X348" s="499"/>
      <c r="Y348" s="499"/>
      <c r="Z348" s="502"/>
      <c r="AA348" s="499"/>
      <c r="AB348" s="502"/>
      <c r="AC348" s="499"/>
      <c r="AD348" s="502"/>
      <c r="AE348" s="505" t="s">
        <v>750</v>
      </c>
      <c r="AF348" s="506"/>
      <c r="AG348" s="472"/>
      <c r="AH348" s="472" t="s">
        <v>750</v>
      </c>
      <c r="AI348" s="472" t="s">
        <v>750</v>
      </c>
      <c r="AJ348" s="472" t="s">
        <v>750</v>
      </c>
      <c r="AK348" s="472"/>
      <c r="AL348" s="506"/>
      <c r="AM348" s="472"/>
      <c r="AN348" s="472" t="s">
        <v>750</v>
      </c>
      <c r="AO348" s="472" t="s">
        <v>750</v>
      </c>
      <c r="AP348" s="472" t="s">
        <v>750</v>
      </c>
      <c r="AQ348" s="472"/>
      <c r="AR348" s="474"/>
      <c r="AS348" s="472"/>
      <c r="AT348" s="472"/>
    </row>
    <row r="349" spans="1:46">
      <c r="A349" s="497" t="s">
        <v>1099</v>
      </c>
      <c r="B349" s="498"/>
      <c r="C349" s="499">
        <v>44142</v>
      </c>
      <c r="D349" s="499">
        <v>44148</v>
      </c>
      <c r="E349" s="499">
        <v>44168</v>
      </c>
      <c r="F349" s="499"/>
      <c r="G349" s="498">
        <v>14</v>
      </c>
      <c r="H349" s="484">
        <v>39022</v>
      </c>
      <c r="I349" s="498" t="s">
        <v>748</v>
      </c>
      <c r="J349" s="500" t="s">
        <v>1028</v>
      </c>
      <c r="K349" s="501"/>
      <c r="L349" s="501"/>
      <c r="M349" s="501"/>
      <c r="N349" s="501"/>
      <c r="O349" s="502" t="s">
        <v>751</v>
      </c>
      <c r="P349" s="502" t="s">
        <v>751</v>
      </c>
      <c r="Q349" s="502" t="s">
        <v>751</v>
      </c>
      <c r="R349" s="502">
        <v>167</v>
      </c>
      <c r="S349" s="502">
        <v>97.2</v>
      </c>
      <c r="T349" s="503">
        <v>34.852450787048603</v>
      </c>
      <c r="U349" s="502" t="s">
        <v>941</v>
      </c>
      <c r="V349" s="502" t="s">
        <v>750</v>
      </c>
      <c r="W349" s="465"/>
      <c r="X349" s="499"/>
      <c r="Y349" s="499"/>
      <c r="Z349" s="502"/>
      <c r="AA349" s="499"/>
      <c r="AB349" s="502"/>
      <c r="AC349" s="499"/>
      <c r="AD349" s="502"/>
      <c r="AE349" s="505" t="s">
        <v>750</v>
      </c>
      <c r="AF349" s="506"/>
      <c r="AG349" s="472"/>
      <c r="AH349" s="472" t="s">
        <v>750</v>
      </c>
      <c r="AI349" s="472" t="s">
        <v>750</v>
      </c>
      <c r="AJ349" s="472" t="s">
        <v>750</v>
      </c>
      <c r="AK349" s="472"/>
      <c r="AL349" s="506"/>
      <c r="AM349" s="472"/>
      <c r="AN349" s="472" t="s">
        <v>750</v>
      </c>
      <c r="AO349" s="472" t="s">
        <v>750</v>
      </c>
      <c r="AP349" s="472" t="s">
        <v>750</v>
      </c>
      <c r="AQ349" s="472"/>
      <c r="AR349" s="474"/>
      <c r="AS349" s="472"/>
      <c r="AT349" s="472"/>
    </row>
    <row r="350" spans="1:46">
      <c r="A350" s="497" t="s">
        <v>1100</v>
      </c>
      <c r="B350" s="498"/>
      <c r="C350" s="499">
        <v>44134</v>
      </c>
      <c r="D350" s="499">
        <v>44141</v>
      </c>
      <c r="E350" s="499">
        <v>44165</v>
      </c>
      <c r="F350" s="499"/>
      <c r="G350" s="498">
        <v>12</v>
      </c>
      <c r="H350" s="484">
        <v>39416</v>
      </c>
      <c r="I350" s="498" t="s">
        <v>749</v>
      </c>
      <c r="J350" s="500" t="s">
        <v>42</v>
      </c>
      <c r="K350" s="501" t="s">
        <v>468</v>
      </c>
      <c r="L350" s="501"/>
      <c r="M350" s="501"/>
      <c r="N350" s="501"/>
      <c r="O350" s="502" t="s">
        <v>751</v>
      </c>
      <c r="P350" s="502" t="s">
        <v>750</v>
      </c>
      <c r="Q350" s="502" t="s">
        <v>921</v>
      </c>
      <c r="R350" s="502">
        <v>160.05000000000001</v>
      </c>
      <c r="S350" s="502">
        <v>67.900000000000006</v>
      </c>
      <c r="T350" s="503">
        <v>26.5068681188643</v>
      </c>
      <c r="U350" s="502" t="s">
        <v>941</v>
      </c>
      <c r="V350" s="502" t="s">
        <v>750</v>
      </c>
      <c r="W350" s="465"/>
      <c r="X350" s="499"/>
      <c r="Y350" s="499"/>
      <c r="Z350" s="502"/>
      <c r="AA350" s="499"/>
      <c r="AB350" s="502"/>
      <c r="AC350" s="499"/>
      <c r="AD350" s="502"/>
      <c r="AE350" s="505" t="s">
        <v>750</v>
      </c>
      <c r="AF350" s="506"/>
      <c r="AG350" s="472"/>
      <c r="AH350" s="472" t="s">
        <v>750</v>
      </c>
      <c r="AI350" s="472" t="s">
        <v>750</v>
      </c>
      <c r="AJ350" s="472" t="s">
        <v>750</v>
      </c>
      <c r="AK350" s="472"/>
      <c r="AL350" s="506"/>
      <c r="AM350" s="472"/>
      <c r="AN350" s="472" t="s">
        <v>750</v>
      </c>
      <c r="AO350" s="472" t="s">
        <v>750</v>
      </c>
      <c r="AP350" s="472" t="s">
        <v>750</v>
      </c>
      <c r="AQ350" s="472"/>
      <c r="AR350" s="474"/>
      <c r="AS350" s="472"/>
      <c r="AT350" s="472"/>
    </row>
    <row r="351" spans="1:46">
      <c r="A351" s="497" t="s">
        <v>1101</v>
      </c>
      <c r="B351" s="498"/>
      <c r="C351" s="499">
        <v>44142</v>
      </c>
      <c r="D351" s="499">
        <v>44147</v>
      </c>
      <c r="E351" s="499">
        <v>44168</v>
      </c>
      <c r="F351" s="499"/>
      <c r="G351" s="498">
        <v>13</v>
      </c>
      <c r="H351" s="484">
        <v>39143</v>
      </c>
      <c r="I351" s="498" t="s">
        <v>749</v>
      </c>
      <c r="J351" s="500" t="s">
        <v>42</v>
      </c>
      <c r="K351" s="501"/>
      <c r="L351" s="501"/>
      <c r="M351" s="501"/>
      <c r="N351" s="501"/>
      <c r="O351" s="502" t="s">
        <v>751</v>
      </c>
      <c r="P351" s="502" t="s">
        <v>921</v>
      </c>
      <c r="Q351" s="502" t="s">
        <v>921</v>
      </c>
      <c r="R351" s="502">
        <v>158.1</v>
      </c>
      <c r="S351" s="502">
        <v>44.6</v>
      </c>
      <c r="T351" s="503">
        <v>17.843133254199401</v>
      </c>
      <c r="U351" s="502" t="s">
        <v>941</v>
      </c>
      <c r="V351" s="502" t="s">
        <v>750</v>
      </c>
      <c r="W351" s="465"/>
      <c r="X351" s="499"/>
      <c r="Y351" s="499"/>
      <c r="Z351" s="502"/>
      <c r="AA351" s="499"/>
      <c r="AB351" s="502"/>
      <c r="AC351" s="499"/>
      <c r="AD351" s="502"/>
      <c r="AE351" s="505" t="s">
        <v>750</v>
      </c>
      <c r="AF351" s="506"/>
      <c r="AG351" s="472"/>
      <c r="AH351" s="472" t="s">
        <v>750</v>
      </c>
      <c r="AI351" s="472" t="s">
        <v>750</v>
      </c>
      <c r="AJ351" s="472" t="s">
        <v>750</v>
      </c>
      <c r="AK351" s="472"/>
      <c r="AL351" s="506"/>
      <c r="AM351" s="472"/>
      <c r="AN351" s="472" t="s">
        <v>750</v>
      </c>
      <c r="AO351" s="472" t="s">
        <v>750</v>
      </c>
      <c r="AP351" s="472" t="s">
        <v>750</v>
      </c>
      <c r="AQ351" s="472"/>
      <c r="AR351" s="474"/>
      <c r="AS351" s="472"/>
      <c r="AT351" s="472"/>
    </row>
    <row r="352" spans="1:46">
      <c r="A352" s="497" t="s">
        <v>1102</v>
      </c>
      <c r="B352" s="498"/>
      <c r="C352" s="499">
        <v>44109</v>
      </c>
      <c r="D352" s="499">
        <v>44116</v>
      </c>
      <c r="E352" s="499">
        <v>44137</v>
      </c>
      <c r="F352" s="499"/>
      <c r="G352" s="498">
        <v>12</v>
      </c>
      <c r="H352" s="484">
        <v>39626</v>
      </c>
      <c r="I352" s="498" t="s">
        <v>748</v>
      </c>
      <c r="J352" s="500" t="s">
        <v>42</v>
      </c>
      <c r="K352" s="501"/>
      <c r="L352" s="501"/>
      <c r="M352" s="501"/>
      <c r="N352" s="501"/>
      <c r="O352" s="502" t="s">
        <v>751</v>
      </c>
      <c r="P352" s="502" t="s">
        <v>750</v>
      </c>
      <c r="Q352" s="502" t="s">
        <v>750</v>
      </c>
      <c r="R352" s="502">
        <v>157.64999999999901</v>
      </c>
      <c r="S352" s="502">
        <v>82.6</v>
      </c>
      <c r="T352" s="503">
        <v>33.234725580649503</v>
      </c>
      <c r="U352" s="502" t="s">
        <v>941</v>
      </c>
      <c r="V352" s="502" t="s">
        <v>750</v>
      </c>
      <c r="W352" s="465"/>
      <c r="X352" s="499"/>
      <c r="Y352" s="499"/>
      <c r="Z352" s="502"/>
      <c r="AA352" s="499"/>
      <c r="AB352" s="502"/>
      <c r="AC352" s="499"/>
      <c r="AD352" s="502"/>
      <c r="AE352" s="505" t="s">
        <v>750</v>
      </c>
      <c r="AF352" s="506"/>
      <c r="AG352" s="472"/>
      <c r="AH352" s="472" t="s">
        <v>750</v>
      </c>
      <c r="AI352" s="472" t="s">
        <v>750</v>
      </c>
      <c r="AJ352" s="472" t="s">
        <v>750</v>
      </c>
      <c r="AK352" s="472"/>
      <c r="AL352" s="506"/>
      <c r="AM352" s="472"/>
      <c r="AN352" s="472" t="s">
        <v>750</v>
      </c>
      <c r="AO352" s="472" t="s">
        <v>750</v>
      </c>
      <c r="AP352" s="472" t="s">
        <v>750</v>
      </c>
      <c r="AQ352" s="472"/>
      <c r="AR352" s="474"/>
      <c r="AS352" s="472"/>
      <c r="AT352" s="472"/>
    </row>
  </sheetData>
  <mergeCells count="3">
    <mergeCell ref="A282:AT282"/>
    <mergeCell ref="A3:AX3"/>
    <mergeCell ref="A1:AX1"/>
  </mergeCells>
  <phoneticPr fontId="15" type="noConversion"/>
  <conditionalFormatting sqref="AF2:BB2 AB4:AX279 AF280:BB281 AF353:BB1048576 AB283:AX352 AU282:BB282 AY3:BB3 AY1:BB1">
    <cfRule type="containsText" dxfId="6" priority="1" operator="containsText" text="Positive">
      <formula>NOT(ISERROR(SEARCH("Positive",AB1)))</formula>
    </cfRule>
  </conditionalFormatting>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9F49F-CD77-4240-A58A-57F9357D56DB}">
  <sheetPr>
    <tabColor rgb="FFC00000"/>
    <pageSetUpPr fitToPage="1"/>
  </sheetPr>
  <dimension ref="A1:EE389"/>
  <sheetViews>
    <sheetView tabSelected="1" zoomScale="85" zoomScaleNormal="60" workbookViewId="0">
      <pane ySplit="6" topLeftCell="A7" activePane="bottomLeft" state="frozen"/>
      <selection pane="bottomLeft" sqref="A1:I3"/>
    </sheetView>
  </sheetViews>
  <sheetFormatPr defaultColWidth="9.109375" defaultRowHeight="24" customHeight="1"/>
  <cols>
    <col min="1" max="1" width="11.44140625" style="7" customWidth="1"/>
    <col min="2" max="2" width="12.109375" style="7" customWidth="1"/>
    <col min="3" max="3" width="11.109375" style="7" customWidth="1"/>
    <col min="4" max="4" width="12.109375" style="7" bestFit="1" customWidth="1"/>
    <col min="5" max="5" width="11.33203125" style="7" customWidth="1"/>
    <col min="6" max="6" width="10.77734375" style="7"/>
    <col min="7" max="7" width="30.44140625" style="7" customWidth="1"/>
    <col min="8" max="8" width="13.77734375" style="7" customWidth="1"/>
    <col min="9" max="9" width="17.77734375" style="7" customWidth="1"/>
    <col min="10" max="10" width="16.6640625" style="7" customWidth="1"/>
    <col min="11" max="14" width="11.77734375" style="7" customWidth="1"/>
    <col min="15" max="22" width="11.77734375" style="7" hidden="1" customWidth="1"/>
    <col min="23" max="32" width="11.77734375" style="7" customWidth="1"/>
    <col min="33" max="34" width="11.77734375" style="7" hidden="1" customWidth="1"/>
    <col min="35" max="35" width="8.77734375" style="7" customWidth="1"/>
    <col min="36" max="37" width="11.77734375" style="7" customWidth="1"/>
    <col min="38" max="47" width="11.77734375" style="7" hidden="1" customWidth="1"/>
    <col min="48" max="55" width="11.77734375" style="7" customWidth="1"/>
    <col min="56" max="57" width="11.77734375" style="7" hidden="1" customWidth="1"/>
    <col min="58" max="63" width="11.77734375" style="7" customWidth="1"/>
    <col min="64" max="65" width="11.77734375" style="7" hidden="1" customWidth="1"/>
    <col min="66" max="66" width="8.77734375" style="7" customWidth="1"/>
    <col min="67" max="68" width="11.77734375" style="7" customWidth="1"/>
    <col min="69" max="74" width="11.77734375" style="7" hidden="1" customWidth="1"/>
    <col min="75" max="76" width="11.77734375" style="7" customWidth="1"/>
    <col min="77" max="80" width="11.77734375" style="7" hidden="1" customWidth="1"/>
    <col min="81" max="84" width="11.77734375" style="7" customWidth="1"/>
    <col min="85" max="92" width="11.77734375" style="7" hidden="1" customWidth="1"/>
    <col min="93" max="98" width="11.77734375" style="7" customWidth="1"/>
    <col min="99" max="99" width="8.77734375" style="7" customWidth="1"/>
    <col min="100" max="103" width="10.77734375" style="7" customWidth="1"/>
    <col min="104" max="119" width="10.77734375" style="7"/>
    <col min="120" max="122" width="10.77734375" style="7" customWidth="1"/>
    <col min="123" max="16384" width="9.109375" style="7"/>
  </cols>
  <sheetData>
    <row r="1" spans="1:135" ht="24" customHeight="1">
      <c r="A1" s="513" t="s">
        <v>303</v>
      </c>
      <c r="B1" s="514"/>
      <c r="C1" s="514"/>
      <c r="D1" s="514"/>
      <c r="E1" s="514"/>
      <c r="F1" s="514"/>
      <c r="G1" s="514"/>
      <c r="H1" s="514"/>
      <c r="I1" s="514"/>
      <c r="J1" s="517" t="s">
        <v>226</v>
      </c>
      <c r="K1" s="519" t="s">
        <v>118</v>
      </c>
      <c r="L1" s="520"/>
      <c r="M1" s="520"/>
      <c r="N1" s="520"/>
      <c r="O1" s="520"/>
      <c r="P1" s="520"/>
      <c r="Q1" s="520"/>
      <c r="R1" s="520"/>
      <c r="S1" s="520"/>
      <c r="T1" s="520"/>
      <c r="U1" s="520"/>
      <c r="V1" s="520"/>
      <c r="W1" s="520"/>
      <c r="X1" s="520"/>
      <c r="Y1" s="520"/>
      <c r="Z1" s="520"/>
      <c r="AA1" s="520"/>
      <c r="AB1" s="520"/>
      <c r="AC1" s="520"/>
      <c r="AD1" s="520"/>
      <c r="AE1" s="520"/>
      <c r="AF1" s="520"/>
      <c r="AG1" s="520"/>
      <c r="AH1" s="520"/>
      <c r="AI1" s="523"/>
      <c r="AJ1" s="527" t="s">
        <v>119</v>
      </c>
      <c r="AK1" s="527"/>
      <c r="AL1" s="527"/>
      <c r="AM1" s="527"/>
      <c r="AN1" s="527"/>
      <c r="AO1" s="527"/>
      <c r="AP1" s="527"/>
      <c r="AQ1" s="527"/>
      <c r="AR1" s="527"/>
      <c r="AS1" s="527"/>
      <c r="AT1" s="527"/>
      <c r="AU1" s="527"/>
      <c r="AV1" s="527"/>
      <c r="AW1" s="527"/>
      <c r="AX1" s="527"/>
      <c r="AY1" s="527"/>
      <c r="AZ1" s="527"/>
      <c r="BA1" s="527"/>
      <c r="BB1" s="527"/>
      <c r="BC1" s="527"/>
      <c r="BD1" s="527"/>
      <c r="BE1" s="527"/>
      <c r="BF1" s="527"/>
      <c r="BG1" s="527"/>
      <c r="BH1" s="527"/>
      <c r="BI1" s="527"/>
      <c r="BJ1" s="527"/>
      <c r="BK1" s="527"/>
      <c r="BL1" s="527"/>
      <c r="BM1" s="527"/>
      <c r="BN1" s="529"/>
      <c r="BO1" s="547" t="s">
        <v>227</v>
      </c>
      <c r="BP1" s="548"/>
      <c r="BQ1" s="551" t="s">
        <v>120</v>
      </c>
      <c r="BR1" s="527"/>
      <c r="BS1" s="527"/>
      <c r="BT1" s="527"/>
      <c r="BU1" s="527"/>
      <c r="BV1" s="527"/>
      <c r="BW1" s="527"/>
      <c r="BX1" s="527"/>
      <c r="BY1" s="527"/>
      <c r="BZ1" s="527"/>
      <c r="CA1" s="527"/>
      <c r="CB1" s="527"/>
      <c r="CC1" s="527"/>
      <c r="CD1" s="527"/>
      <c r="CE1" s="527"/>
      <c r="CF1" s="552"/>
      <c r="CG1" s="551" t="s">
        <v>121</v>
      </c>
      <c r="CH1" s="527"/>
      <c r="CI1" s="527"/>
      <c r="CJ1" s="527"/>
      <c r="CK1" s="527"/>
      <c r="CL1" s="527"/>
      <c r="CM1" s="527"/>
      <c r="CN1" s="527"/>
      <c r="CO1" s="527"/>
      <c r="CP1" s="527"/>
      <c r="CQ1" s="527"/>
      <c r="CR1" s="527"/>
      <c r="CS1" s="527"/>
      <c r="CT1" s="527"/>
      <c r="CU1" s="555"/>
    </row>
    <row r="2" spans="1:135" ht="24" customHeight="1" thickBot="1">
      <c r="A2" s="515"/>
      <c r="B2" s="516"/>
      <c r="C2" s="516"/>
      <c r="D2" s="516"/>
      <c r="E2" s="516"/>
      <c r="F2" s="516"/>
      <c r="G2" s="516"/>
      <c r="H2" s="516"/>
      <c r="I2" s="516"/>
      <c r="J2" s="518"/>
      <c r="K2" s="521"/>
      <c r="L2" s="522"/>
      <c r="M2" s="522"/>
      <c r="N2" s="522"/>
      <c r="O2" s="522"/>
      <c r="P2" s="522"/>
      <c r="Q2" s="522"/>
      <c r="R2" s="522"/>
      <c r="S2" s="522"/>
      <c r="T2" s="522"/>
      <c r="U2" s="522"/>
      <c r="V2" s="522"/>
      <c r="W2" s="522"/>
      <c r="X2" s="522"/>
      <c r="Y2" s="522"/>
      <c r="Z2" s="522"/>
      <c r="AA2" s="522"/>
      <c r="AB2" s="522"/>
      <c r="AC2" s="522"/>
      <c r="AD2" s="522"/>
      <c r="AE2" s="522"/>
      <c r="AF2" s="522"/>
      <c r="AG2" s="522"/>
      <c r="AH2" s="522"/>
      <c r="AI2" s="524"/>
      <c r="AJ2" s="528"/>
      <c r="AK2" s="528"/>
      <c r="AL2" s="528"/>
      <c r="AM2" s="528"/>
      <c r="AN2" s="528"/>
      <c r="AO2" s="528"/>
      <c r="AP2" s="528"/>
      <c r="AQ2" s="528"/>
      <c r="AR2" s="528"/>
      <c r="AS2" s="528"/>
      <c r="AT2" s="528"/>
      <c r="AU2" s="528"/>
      <c r="AV2" s="528"/>
      <c r="AW2" s="528"/>
      <c r="AX2" s="528"/>
      <c r="AY2" s="528"/>
      <c r="AZ2" s="528"/>
      <c r="BA2" s="528"/>
      <c r="BB2" s="528"/>
      <c r="BC2" s="528"/>
      <c r="BD2" s="528"/>
      <c r="BE2" s="528"/>
      <c r="BF2" s="528"/>
      <c r="BG2" s="528"/>
      <c r="BH2" s="528"/>
      <c r="BI2" s="528"/>
      <c r="BJ2" s="528"/>
      <c r="BK2" s="528"/>
      <c r="BL2" s="528"/>
      <c r="BM2" s="528"/>
      <c r="BN2" s="530"/>
      <c r="BO2" s="549"/>
      <c r="BP2" s="550"/>
      <c r="BQ2" s="553"/>
      <c r="BR2" s="528"/>
      <c r="BS2" s="528"/>
      <c r="BT2" s="528"/>
      <c r="BU2" s="528"/>
      <c r="BV2" s="528"/>
      <c r="BW2" s="528"/>
      <c r="BX2" s="528"/>
      <c r="BY2" s="528"/>
      <c r="BZ2" s="528"/>
      <c r="CA2" s="528"/>
      <c r="CB2" s="528"/>
      <c r="CC2" s="528"/>
      <c r="CD2" s="528"/>
      <c r="CE2" s="528"/>
      <c r="CF2" s="554"/>
      <c r="CG2" s="553"/>
      <c r="CH2" s="528"/>
      <c r="CI2" s="528"/>
      <c r="CJ2" s="528"/>
      <c r="CK2" s="528"/>
      <c r="CL2" s="528"/>
      <c r="CM2" s="528"/>
      <c r="CN2" s="528"/>
      <c r="CO2" s="528"/>
      <c r="CP2" s="528"/>
      <c r="CQ2" s="528"/>
      <c r="CR2" s="528"/>
      <c r="CS2" s="528"/>
      <c r="CT2" s="528"/>
      <c r="CU2" s="556"/>
    </row>
    <row r="3" spans="1:135" s="50" customFormat="1" ht="39" customHeight="1">
      <c r="A3" s="515"/>
      <c r="B3" s="516"/>
      <c r="C3" s="516"/>
      <c r="D3" s="516"/>
      <c r="E3" s="516"/>
      <c r="F3" s="516"/>
      <c r="G3" s="516"/>
      <c r="H3" s="516"/>
      <c r="I3" s="516"/>
      <c r="J3" s="97" t="s">
        <v>228</v>
      </c>
      <c r="K3" s="559"/>
      <c r="L3" s="533"/>
      <c r="M3" s="533"/>
      <c r="N3" s="533"/>
      <c r="O3" s="533"/>
      <c r="P3" s="533"/>
      <c r="Q3" s="533"/>
      <c r="R3" s="533"/>
      <c r="S3" s="533"/>
      <c r="T3" s="533"/>
      <c r="U3" s="533"/>
      <c r="V3" s="533"/>
      <c r="W3" s="533"/>
      <c r="X3" s="533"/>
      <c r="Y3" s="533"/>
      <c r="Z3" s="533"/>
      <c r="AA3" s="534"/>
      <c r="AB3" s="535"/>
      <c r="AC3" s="534" t="s">
        <v>304</v>
      </c>
      <c r="AD3" s="535"/>
      <c r="AE3" s="543" t="s">
        <v>305</v>
      </c>
      <c r="AF3" s="543"/>
      <c r="AG3" s="534"/>
      <c r="AH3" s="535"/>
      <c r="AI3" s="525"/>
      <c r="AJ3" s="567"/>
      <c r="AK3" s="533"/>
      <c r="AL3" s="533"/>
      <c r="AM3" s="533"/>
      <c r="AN3" s="533"/>
      <c r="AO3" s="533"/>
      <c r="AP3" s="533"/>
      <c r="AQ3" s="533"/>
      <c r="AR3" s="533"/>
      <c r="AS3" s="533"/>
      <c r="AT3" s="533"/>
      <c r="AU3" s="533"/>
      <c r="AV3" s="533"/>
      <c r="AW3" s="533"/>
      <c r="AX3" s="533"/>
      <c r="AY3" s="533"/>
      <c r="AZ3" s="533"/>
      <c r="BA3" s="574"/>
      <c r="BB3" s="539"/>
      <c r="BC3" s="540"/>
      <c r="BD3" s="539"/>
      <c r="BE3" s="540"/>
      <c r="BF3" s="539"/>
      <c r="BG3" s="540"/>
      <c r="BH3" s="541"/>
      <c r="BI3" s="542"/>
      <c r="BJ3" s="543" t="s">
        <v>229</v>
      </c>
      <c r="BK3" s="543"/>
      <c r="BL3" s="541" t="s">
        <v>230</v>
      </c>
      <c r="BM3" s="542"/>
      <c r="BN3" s="531"/>
      <c r="BO3" s="575"/>
      <c r="BP3" s="576"/>
      <c r="BQ3" s="563"/>
      <c r="BR3" s="562"/>
      <c r="BS3" s="562"/>
      <c r="BT3" s="562"/>
      <c r="BU3" s="562"/>
      <c r="BV3" s="562"/>
      <c r="BW3" s="562"/>
      <c r="BX3" s="562"/>
      <c r="BY3" s="562"/>
      <c r="BZ3" s="562"/>
      <c r="CA3" s="562"/>
      <c r="CB3" s="562"/>
      <c r="CC3" s="562"/>
      <c r="CD3" s="562"/>
      <c r="CE3" s="543" t="s">
        <v>231</v>
      </c>
      <c r="CF3" s="543"/>
      <c r="CG3" s="563"/>
      <c r="CH3" s="562"/>
      <c r="CI3" s="562"/>
      <c r="CJ3" s="570"/>
      <c r="CK3" s="571"/>
      <c r="CL3" s="572"/>
      <c r="CM3" s="573"/>
      <c r="CN3" s="562"/>
      <c r="CO3" s="562"/>
      <c r="CP3" s="562"/>
      <c r="CQ3" s="562"/>
      <c r="CR3" s="562"/>
      <c r="CS3" s="568" t="s">
        <v>232</v>
      </c>
      <c r="CT3" s="569"/>
      <c r="CU3" s="557"/>
    </row>
    <row r="4" spans="1:135" ht="49.05" customHeight="1">
      <c r="A4" s="49" t="s">
        <v>233</v>
      </c>
      <c r="B4" s="536" t="s">
        <v>306</v>
      </c>
      <c r="C4" s="536"/>
      <c r="D4" s="536"/>
      <c r="E4" s="536"/>
      <c r="F4" s="537" t="s">
        <v>122</v>
      </c>
      <c r="G4" s="538"/>
      <c r="H4" s="511" t="s">
        <v>123</v>
      </c>
      <c r="I4" s="512"/>
      <c r="J4" s="158" t="s">
        <v>234</v>
      </c>
      <c r="K4" s="560"/>
      <c r="L4" s="546"/>
      <c r="M4" s="546"/>
      <c r="N4" s="546"/>
      <c r="O4" s="546"/>
      <c r="P4" s="546"/>
      <c r="Q4" s="546"/>
      <c r="R4" s="546"/>
      <c r="S4" s="561"/>
      <c r="T4" s="561"/>
      <c r="U4" s="546"/>
      <c r="V4" s="546"/>
      <c r="W4" s="561"/>
      <c r="X4" s="561"/>
      <c r="Y4" s="546"/>
      <c r="Z4" s="546"/>
      <c r="AA4" s="564"/>
      <c r="AB4" s="565"/>
      <c r="AC4" s="564" t="s">
        <v>307</v>
      </c>
      <c r="AD4" s="565"/>
      <c r="AE4" s="566" t="s">
        <v>308</v>
      </c>
      <c r="AF4" s="566"/>
      <c r="AG4" s="564"/>
      <c r="AH4" s="565"/>
      <c r="AI4" s="525"/>
      <c r="AJ4" s="600"/>
      <c r="AK4" s="546"/>
      <c r="AL4" s="546"/>
      <c r="AM4" s="546"/>
      <c r="AN4" s="546"/>
      <c r="AO4" s="546"/>
      <c r="AP4" s="546"/>
      <c r="AQ4" s="546"/>
      <c r="AR4" s="546"/>
      <c r="AS4" s="546"/>
      <c r="AT4" s="546"/>
      <c r="AU4" s="546"/>
      <c r="AV4" s="546"/>
      <c r="AW4" s="546"/>
      <c r="AX4" s="546"/>
      <c r="AY4" s="546"/>
      <c r="AZ4" s="546"/>
      <c r="BA4" s="596"/>
      <c r="BB4" s="581"/>
      <c r="BC4" s="582"/>
      <c r="BD4" s="581"/>
      <c r="BE4" s="582"/>
      <c r="BF4" s="581"/>
      <c r="BG4" s="582"/>
      <c r="BH4" s="583"/>
      <c r="BI4" s="584"/>
      <c r="BJ4" s="566">
        <v>44207</v>
      </c>
      <c r="BK4" s="566"/>
      <c r="BL4" s="583"/>
      <c r="BM4" s="584"/>
      <c r="BN4" s="531"/>
      <c r="BO4" s="585"/>
      <c r="BP4" s="586"/>
      <c r="BQ4" s="560"/>
      <c r="BR4" s="546"/>
      <c r="BS4" s="546"/>
      <c r="BT4" s="546"/>
      <c r="BU4" s="580"/>
      <c r="BV4" s="580"/>
      <c r="BW4" s="546"/>
      <c r="BX4" s="546"/>
      <c r="BY4" s="546"/>
      <c r="BZ4" s="546"/>
      <c r="CA4" s="546"/>
      <c r="CB4" s="546"/>
      <c r="CC4" s="546"/>
      <c r="CD4" s="546"/>
      <c r="CE4" s="577" t="s">
        <v>309</v>
      </c>
      <c r="CF4" s="577"/>
      <c r="CG4" s="578"/>
      <c r="CH4" s="579"/>
      <c r="CI4" s="595"/>
      <c r="CJ4" s="596"/>
      <c r="CK4" s="597"/>
      <c r="CL4" s="598"/>
      <c r="CM4" s="599"/>
      <c r="CN4" s="600"/>
      <c r="CO4" s="546"/>
      <c r="CP4" s="546"/>
      <c r="CQ4" s="546"/>
      <c r="CR4" s="546"/>
      <c r="CS4" s="592" t="s">
        <v>310</v>
      </c>
      <c r="CT4" s="593"/>
      <c r="CU4" s="557"/>
      <c r="CV4" s="575" t="s">
        <v>235</v>
      </c>
      <c r="CW4" s="594"/>
      <c r="CX4" s="594"/>
      <c r="CY4" s="594"/>
      <c r="CZ4" s="594"/>
      <c r="DA4" s="594"/>
      <c r="DB4" s="594"/>
      <c r="DC4" s="594"/>
      <c r="DD4" s="594"/>
    </row>
    <row r="5" spans="1:135" s="120" customFormat="1" ht="24" customHeight="1">
      <c r="A5" s="112" t="s">
        <v>311</v>
      </c>
      <c r="B5" s="113" t="s">
        <v>190</v>
      </c>
      <c r="C5" s="114" t="s">
        <v>191</v>
      </c>
      <c r="D5" s="115" t="s">
        <v>124</v>
      </c>
      <c r="E5" s="116" t="s">
        <v>125</v>
      </c>
      <c r="F5" s="117" t="s">
        <v>126</v>
      </c>
      <c r="G5" s="118" t="s">
        <v>127</v>
      </c>
      <c r="H5" s="119" t="s">
        <v>128</v>
      </c>
      <c r="I5" s="157" t="s">
        <v>312</v>
      </c>
      <c r="J5" s="156" t="s">
        <v>236</v>
      </c>
      <c r="K5" s="544" t="s">
        <v>237</v>
      </c>
      <c r="L5" s="545"/>
      <c r="M5" s="545" t="s">
        <v>238</v>
      </c>
      <c r="N5" s="545"/>
      <c r="O5" s="545" t="s">
        <v>239</v>
      </c>
      <c r="P5" s="545"/>
      <c r="Q5" s="545" t="s">
        <v>240</v>
      </c>
      <c r="R5" s="545"/>
      <c r="S5" s="545" t="s">
        <v>241</v>
      </c>
      <c r="T5" s="545"/>
      <c r="U5" s="545" t="s">
        <v>242</v>
      </c>
      <c r="V5" s="545"/>
      <c r="W5" s="545" t="s">
        <v>243</v>
      </c>
      <c r="X5" s="545"/>
      <c r="Y5" s="545" t="s">
        <v>244</v>
      </c>
      <c r="Z5" s="545"/>
      <c r="AA5" s="587" t="s">
        <v>245</v>
      </c>
      <c r="AB5" s="588"/>
      <c r="AC5" s="587" t="s">
        <v>246</v>
      </c>
      <c r="AD5" s="588"/>
      <c r="AE5" s="589" t="s">
        <v>247</v>
      </c>
      <c r="AF5" s="589"/>
      <c r="AG5" s="587" t="s">
        <v>248</v>
      </c>
      <c r="AH5" s="588"/>
      <c r="AI5" s="526"/>
      <c r="AJ5" s="590" t="s">
        <v>249</v>
      </c>
      <c r="AK5" s="591"/>
      <c r="AL5" s="591" t="s">
        <v>250</v>
      </c>
      <c r="AM5" s="591"/>
      <c r="AN5" s="591" t="s">
        <v>251</v>
      </c>
      <c r="AO5" s="591"/>
      <c r="AP5" s="591" t="s">
        <v>252</v>
      </c>
      <c r="AQ5" s="591"/>
      <c r="AR5" s="591" t="s">
        <v>253</v>
      </c>
      <c r="AS5" s="591"/>
      <c r="AT5" s="591" t="s">
        <v>254</v>
      </c>
      <c r="AU5" s="591"/>
      <c r="AV5" s="591" t="s">
        <v>255</v>
      </c>
      <c r="AW5" s="591"/>
      <c r="AX5" s="591" t="s">
        <v>256</v>
      </c>
      <c r="AY5" s="591"/>
      <c r="AZ5" s="587" t="s">
        <v>257</v>
      </c>
      <c r="BA5" s="588"/>
      <c r="BB5" s="601" t="s">
        <v>258</v>
      </c>
      <c r="BC5" s="601"/>
      <c r="BD5" s="601" t="s">
        <v>259</v>
      </c>
      <c r="BE5" s="601"/>
      <c r="BF5" s="601" t="s">
        <v>260</v>
      </c>
      <c r="BG5" s="601"/>
      <c r="BH5" s="587" t="s">
        <v>261</v>
      </c>
      <c r="BI5" s="588"/>
      <c r="BJ5" s="589" t="s">
        <v>262</v>
      </c>
      <c r="BK5" s="589"/>
      <c r="BL5" s="587" t="s">
        <v>263</v>
      </c>
      <c r="BM5" s="588"/>
      <c r="BN5" s="532"/>
      <c r="BO5" s="604" t="s">
        <v>129</v>
      </c>
      <c r="BP5" s="605"/>
      <c r="BQ5" s="603" t="s">
        <v>179</v>
      </c>
      <c r="BR5" s="602"/>
      <c r="BS5" s="602" t="s">
        <v>180</v>
      </c>
      <c r="BT5" s="602"/>
      <c r="BU5" s="602" t="s">
        <v>181</v>
      </c>
      <c r="BV5" s="602"/>
      <c r="BW5" s="602" t="s">
        <v>182</v>
      </c>
      <c r="BX5" s="602"/>
      <c r="BY5" s="602" t="s">
        <v>264</v>
      </c>
      <c r="BZ5" s="602"/>
      <c r="CA5" s="602" t="s">
        <v>265</v>
      </c>
      <c r="CB5" s="602"/>
      <c r="CC5" s="602" t="s">
        <v>266</v>
      </c>
      <c r="CD5" s="602"/>
      <c r="CE5" s="589" t="s">
        <v>183</v>
      </c>
      <c r="CF5" s="589"/>
      <c r="CG5" s="603" t="s">
        <v>184</v>
      </c>
      <c r="CH5" s="602"/>
      <c r="CI5" s="602" t="s">
        <v>185</v>
      </c>
      <c r="CJ5" s="613"/>
      <c r="CK5" s="614" t="s">
        <v>186</v>
      </c>
      <c r="CL5" s="615"/>
      <c r="CM5" s="604" t="s">
        <v>187</v>
      </c>
      <c r="CN5" s="602"/>
      <c r="CO5" s="616" t="s">
        <v>188</v>
      </c>
      <c r="CP5" s="616"/>
      <c r="CQ5" s="602" t="s">
        <v>130</v>
      </c>
      <c r="CR5" s="602"/>
      <c r="CS5" s="617" t="s">
        <v>267</v>
      </c>
      <c r="CT5" s="618"/>
      <c r="CU5" s="558"/>
      <c r="CV5" s="609" t="s">
        <v>268</v>
      </c>
      <c r="CW5" s="610"/>
      <c r="CX5" s="610"/>
      <c r="CY5" s="610"/>
      <c r="CZ5" s="610" t="s">
        <v>269</v>
      </c>
      <c r="DA5" s="610"/>
      <c r="DB5" s="610"/>
      <c r="DC5" s="610"/>
      <c r="DD5" s="610"/>
    </row>
    <row r="6" spans="1:135" s="186" customFormat="1" ht="52.05" customHeight="1" thickBot="1">
      <c r="A6" s="159" t="s">
        <v>131</v>
      </c>
      <c r="B6" s="160" t="s">
        <v>1</v>
      </c>
      <c r="C6" s="160" t="s">
        <v>133</v>
      </c>
      <c r="D6" s="160" t="s">
        <v>132</v>
      </c>
      <c r="E6" s="160" t="s">
        <v>313</v>
      </c>
      <c r="F6" s="160" t="s">
        <v>2</v>
      </c>
      <c r="G6" s="160" t="s">
        <v>134</v>
      </c>
      <c r="H6" s="160" t="s">
        <v>189</v>
      </c>
      <c r="I6" s="160" t="s">
        <v>135</v>
      </c>
      <c r="J6" s="161" t="s">
        <v>314</v>
      </c>
      <c r="K6" s="162" t="s">
        <v>136</v>
      </c>
      <c r="L6" s="160" t="s">
        <v>192</v>
      </c>
      <c r="M6" s="160" t="s">
        <v>137</v>
      </c>
      <c r="N6" s="160" t="s">
        <v>193</v>
      </c>
      <c r="O6" s="160" t="s">
        <v>138</v>
      </c>
      <c r="P6" s="160" t="s">
        <v>194</v>
      </c>
      <c r="Q6" s="160" t="s">
        <v>139</v>
      </c>
      <c r="R6" s="160" t="s">
        <v>195</v>
      </c>
      <c r="S6" s="160" t="s">
        <v>140</v>
      </c>
      <c r="T6" s="160" t="s">
        <v>196</v>
      </c>
      <c r="U6" s="160" t="s">
        <v>141</v>
      </c>
      <c r="V6" s="160" t="s">
        <v>197</v>
      </c>
      <c r="W6" s="160" t="s">
        <v>142</v>
      </c>
      <c r="X6" s="160" t="s">
        <v>198</v>
      </c>
      <c r="Y6" s="160" t="s">
        <v>143</v>
      </c>
      <c r="Z6" s="160" t="s">
        <v>199</v>
      </c>
      <c r="AA6" s="163" t="s">
        <v>144</v>
      </c>
      <c r="AB6" s="163" t="s">
        <v>200</v>
      </c>
      <c r="AC6" s="163" t="s">
        <v>270</v>
      </c>
      <c r="AD6" s="163" t="s">
        <v>271</v>
      </c>
      <c r="AE6" s="164" t="s">
        <v>272</v>
      </c>
      <c r="AF6" s="165" t="s">
        <v>273</v>
      </c>
      <c r="AG6" s="163" t="s">
        <v>274</v>
      </c>
      <c r="AH6" s="166" t="s">
        <v>275</v>
      </c>
      <c r="AI6" s="167" t="s">
        <v>145</v>
      </c>
      <c r="AJ6" s="168" t="s">
        <v>146</v>
      </c>
      <c r="AK6" s="160" t="s">
        <v>201</v>
      </c>
      <c r="AL6" s="160" t="s">
        <v>147</v>
      </c>
      <c r="AM6" s="160" t="s">
        <v>202</v>
      </c>
      <c r="AN6" s="160" t="s">
        <v>148</v>
      </c>
      <c r="AO6" s="160" t="s">
        <v>203</v>
      </c>
      <c r="AP6" s="160" t="s">
        <v>149</v>
      </c>
      <c r="AQ6" s="160" t="s">
        <v>204</v>
      </c>
      <c r="AR6" s="160" t="s">
        <v>150</v>
      </c>
      <c r="AS6" s="160" t="s">
        <v>205</v>
      </c>
      <c r="AT6" s="160" t="s">
        <v>151</v>
      </c>
      <c r="AU6" s="160" t="s">
        <v>206</v>
      </c>
      <c r="AV6" s="160" t="s">
        <v>152</v>
      </c>
      <c r="AW6" s="160" t="s">
        <v>207</v>
      </c>
      <c r="AX6" s="160" t="s">
        <v>153</v>
      </c>
      <c r="AY6" s="160" t="s">
        <v>208</v>
      </c>
      <c r="AZ6" s="160" t="s">
        <v>154</v>
      </c>
      <c r="BA6" s="169" t="s">
        <v>209</v>
      </c>
      <c r="BB6" s="160" t="s">
        <v>155</v>
      </c>
      <c r="BC6" s="160" t="s">
        <v>210</v>
      </c>
      <c r="BD6" s="170" t="s">
        <v>276</v>
      </c>
      <c r="BE6" s="171" t="s">
        <v>277</v>
      </c>
      <c r="BF6" s="160" t="s">
        <v>278</v>
      </c>
      <c r="BG6" s="160" t="s">
        <v>279</v>
      </c>
      <c r="BH6" s="160" t="s">
        <v>280</v>
      </c>
      <c r="BI6" s="169" t="s">
        <v>281</v>
      </c>
      <c r="BJ6" s="172" t="s">
        <v>282</v>
      </c>
      <c r="BK6" s="172" t="s">
        <v>283</v>
      </c>
      <c r="BL6" s="160" t="s">
        <v>284</v>
      </c>
      <c r="BM6" s="169" t="s">
        <v>285</v>
      </c>
      <c r="BN6" s="173" t="s">
        <v>156</v>
      </c>
      <c r="BO6" s="174" t="s">
        <v>157</v>
      </c>
      <c r="BP6" s="175" t="s">
        <v>211</v>
      </c>
      <c r="BQ6" s="162" t="s">
        <v>158</v>
      </c>
      <c r="BR6" s="160" t="s">
        <v>212</v>
      </c>
      <c r="BS6" s="160" t="s">
        <v>159</v>
      </c>
      <c r="BT6" s="160" t="s">
        <v>213</v>
      </c>
      <c r="BU6" s="176" t="s">
        <v>160</v>
      </c>
      <c r="BV6" s="176" t="s">
        <v>214</v>
      </c>
      <c r="BW6" s="160" t="s">
        <v>161</v>
      </c>
      <c r="BX6" s="160" t="s">
        <v>215</v>
      </c>
      <c r="BY6" s="160" t="s">
        <v>162</v>
      </c>
      <c r="BZ6" s="160" t="s">
        <v>216</v>
      </c>
      <c r="CA6" s="160" t="s">
        <v>163</v>
      </c>
      <c r="CB6" s="160" t="s">
        <v>217</v>
      </c>
      <c r="CC6" s="160" t="s">
        <v>164</v>
      </c>
      <c r="CD6" s="160" t="s">
        <v>218</v>
      </c>
      <c r="CE6" s="177" t="s">
        <v>165</v>
      </c>
      <c r="CF6" s="178" t="s">
        <v>219</v>
      </c>
      <c r="CG6" s="179" t="s">
        <v>166</v>
      </c>
      <c r="CH6" s="176" t="s">
        <v>220</v>
      </c>
      <c r="CI6" s="176" t="s">
        <v>167</v>
      </c>
      <c r="CJ6" s="180" t="s">
        <v>221</v>
      </c>
      <c r="CK6" s="181" t="s">
        <v>168</v>
      </c>
      <c r="CL6" s="182" t="s">
        <v>222</v>
      </c>
      <c r="CM6" s="174" t="s">
        <v>169</v>
      </c>
      <c r="CN6" s="176" t="s">
        <v>223</v>
      </c>
      <c r="CO6" s="176" t="s">
        <v>170</v>
      </c>
      <c r="CP6" s="176" t="s">
        <v>224</v>
      </c>
      <c r="CQ6" s="160" t="s">
        <v>171</v>
      </c>
      <c r="CR6" s="160" t="s">
        <v>225</v>
      </c>
      <c r="CS6" s="183" t="s">
        <v>286</v>
      </c>
      <c r="CT6" s="184" t="s">
        <v>287</v>
      </c>
      <c r="CU6" s="185" t="s">
        <v>172</v>
      </c>
      <c r="CV6" s="168" t="s">
        <v>315</v>
      </c>
      <c r="CW6" s="160" t="s">
        <v>316</v>
      </c>
      <c r="CX6" s="160" t="s">
        <v>288</v>
      </c>
      <c r="CY6" s="160" t="s">
        <v>317</v>
      </c>
      <c r="CZ6" s="160" t="s">
        <v>318</v>
      </c>
      <c r="DA6" s="160" t="s">
        <v>319</v>
      </c>
      <c r="DB6" s="160" t="s">
        <v>289</v>
      </c>
      <c r="DC6" s="160" t="s">
        <v>320</v>
      </c>
      <c r="DD6" s="160" t="s">
        <v>290</v>
      </c>
    </row>
    <row r="7" spans="1:135" s="9" customFormat="1" ht="24" customHeight="1">
      <c r="A7" s="69">
        <v>1</v>
      </c>
      <c r="B7" s="68">
        <v>32100</v>
      </c>
      <c r="C7" s="67">
        <v>32</v>
      </c>
      <c r="D7" s="68">
        <v>44110</v>
      </c>
      <c r="E7" s="67">
        <v>29</v>
      </c>
      <c r="F7" s="3" t="s">
        <v>7</v>
      </c>
      <c r="G7" s="215" t="s">
        <v>42</v>
      </c>
      <c r="H7" s="57">
        <v>36.925545077284603</v>
      </c>
      <c r="I7" s="98" t="s">
        <v>173</v>
      </c>
      <c r="J7" s="11" t="s">
        <v>321</v>
      </c>
      <c r="K7" s="53"/>
      <c r="L7" s="53"/>
      <c r="M7" s="53"/>
      <c r="N7" s="53"/>
      <c r="O7" s="53"/>
      <c r="P7" s="53"/>
      <c r="Q7" s="53"/>
      <c r="R7" s="53"/>
      <c r="S7" s="53"/>
      <c r="T7" s="53"/>
      <c r="U7" s="53"/>
      <c r="V7" s="53"/>
      <c r="W7" s="53"/>
      <c r="X7" s="53"/>
      <c r="Y7" s="53"/>
      <c r="Z7" s="53"/>
      <c r="AA7" s="53"/>
      <c r="AB7" s="53"/>
      <c r="AC7" s="53">
        <v>40</v>
      </c>
      <c r="AD7" s="53">
        <v>40</v>
      </c>
      <c r="AE7" s="53">
        <v>40</v>
      </c>
      <c r="AF7" s="53">
        <v>80</v>
      </c>
      <c r="AG7" s="53"/>
      <c r="AH7" s="54"/>
      <c r="AI7" s="144">
        <v>1</v>
      </c>
      <c r="AJ7" s="137"/>
      <c r="AK7" s="54"/>
      <c r="AL7" s="53"/>
      <c r="AM7" s="53"/>
      <c r="AN7" s="53"/>
      <c r="AO7" s="53"/>
      <c r="AP7" s="53"/>
      <c r="AQ7" s="53"/>
      <c r="AR7" s="53"/>
      <c r="AS7" s="53"/>
      <c r="AT7" s="53"/>
      <c r="AU7" s="53"/>
      <c r="AV7" s="53"/>
      <c r="AW7" s="54"/>
      <c r="AX7" s="53"/>
      <c r="AY7" s="54"/>
      <c r="AZ7" s="53"/>
      <c r="BA7" s="54"/>
      <c r="BB7" s="124"/>
      <c r="BC7" s="124"/>
      <c r="BD7" s="124"/>
      <c r="BE7" s="124"/>
      <c r="BF7" s="111"/>
      <c r="BG7" s="111"/>
      <c r="BH7" s="53"/>
      <c r="BI7" s="54"/>
      <c r="BJ7" s="124">
        <v>40</v>
      </c>
      <c r="BK7" s="124">
        <v>160</v>
      </c>
      <c r="BL7" s="124"/>
      <c r="BM7" s="135"/>
      <c r="BN7" s="144">
        <v>1</v>
      </c>
      <c r="BO7" s="137"/>
      <c r="BP7" s="56"/>
      <c r="BQ7" s="55"/>
      <c r="BR7" s="53"/>
      <c r="BS7" s="53"/>
      <c r="BT7" s="53"/>
      <c r="BU7" s="53"/>
      <c r="BV7" s="53"/>
      <c r="BW7" s="53"/>
      <c r="BX7" s="53"/>
      <c r="BY7" s="53"/>
      <c r="BZ7" s="53"/>
      <c r="CA7" s="53"/>
      <c r="CB7" s="53"/>
      <c r="CC7" s="53"/>
      <c r="CD7" s="53"/>
      <c r="CE7" s="53">
        <v>320</v>
      </c>
      <c r="CF7" s="53">
        <v>320</v>
      </c>
      <c r="CG7" s="55"/>
      <c r="CH7" s="53"/>
      <c r="CI7" s="53"/>
      <c r="CJ7" s="53"/>
      <c r="CK7" s="61"/>
      <c r="CL7" s="61"/>
      <c r="CM7" s="53"/>
      <c r="CN7" s="53"/>
      <c r="CO7" s="53"/>
      <c r="CP7" s="53"/>
      <c r="CQ7" s="53"/>
      <c r="CR7" s="53"/>
      <c r="CS7" s="53">
        <v>10</v>
      </c>
      <c r="CT7" s="54">
        <v>20</v>
      </c>
      <c r="CU7" s="144">
        <v>1</v>
      </c>
      <c r="CV7" s="218">
        <f>Table28211153[[#This Row],[D28 - GD/19]]/Table28211153[[#This Row],[D0 - GD/19]]</f>
        <v>2</v>
      </c>
      <c r="CW7" s="216">
        <f t="shared" ref="CW7:CW70" si="0">BK7/BJ7</f>
        <v>4</v>
      </c>
      <c r="CX7" s="216">
        <f>Table28211153[[#This Row],[D28 - Phu/13]]/Table28211153[[#This Row],[D0 - Phu/13]]</f>
        <v>1</v>
      </c>
      <c r="CY7" s="216">
        <f>Table28211153[[#This Row],[D28 - WA/19]]/Table28211153[[#This Row],[D0 - WA/19]]</f>
        <v>2</v>
      </c>
      <c r="CZ7" s="216">
        <f>LOG(Table28211153[[#This Row],[GD/19 Fold]],2)</f>
        <v>1</v>
      </c>
      <c r="DA7" s="216">
        <f>LOG(Table28211153[[#This Row],[HK/19 Fold]],2)</f>
        <v>2</v>
      </c>
      <c r="DB7" s="216">
        <f>LOG(Table28211153[[#This Row],[Phu/13 Fold]],2)</f>
        <v>0</v>
      </c>
      <c r="DC7" s="216">
        <f>LOG(Table28211153[[#This Row],[WA/19 Fold]],2)</f>
        <v>1</v>
      </c>
      <c r="DD7" s="217">
        <f>SUM(Table28211153[[#This Row],[GD/19 Log2]:[WA/19 Log2]])</f>
        <v>4</v>
      </c>
      <c r="DF7" s="611" t="s">
        <v>322</v>
      </c>
      <c r="DG7" s="607"/>
      <c r="DH7" s="606" t="s">
        <v>323</v>
      </c>
      <c r="DI7" s="607"/>
      <c r="DJ7" s="607"/>
      <c r="DK7" s="607"/>
      <c r="DL7" s="607"/>
      <c r="DM7" s="612"/>
      <c r="DN7" s="606" t="s">
        <v>324</v>
      </c>
      <c r="DO7" s="607"/>
      <c r="DP7" s="607"/>
      <c r="DQ7" s="607"/>
      <c r="DR7" s="607"/>
      <c r="DS7" s="612"/>
      <c r="DT7" s="606" t="s">
        <v>325</v>
      </c>
      <c r="DU7" s="607"/>
      <c r="DV7" s="607"/>
      <c r="DW7" s="607"/>
      <c r="DX7" s="607"/>
      <c r="DY7" s="612"/>
      <c r="DZ7" s="606" t="s">
        <v>326</v>
      </c>
      <c r="EA7" s="607"/>
      <c r="EB7" s="607"/>
      <c r="EC7" s="607"/>
      <c r="ED7" s="607"/>
      <c r="EE7" s="608"/>
    </row>
    <row r="8" spans="1:135" s="9" customFormat="1" ht="24" customHeight="1">
      <c r="A8" s="69">
        <v>5</v>
      </c>
      <c r="B8" s="68">
        <v>33566</v>
      </c>
      <c r="C8" s="67">
        <v>28</v>
      </c>
      <c r="D8" s="68">
        <v>44103</v>
      </c>
      <c r="E8" s="67">
        <v>28</v>
      </c>
      <c r="F8" s="3" t="s">
        <v>7</v>
      </c>
      <c r="G8" s="215" t="s">
        <v>42</v>
      </c>
      <c r="H8" s="57">
        <v>22.032526692249402</v>
      </c>
      <c r="I8" s="98" t="s">
        <v>173</v>
      </c>
      <c r="J8" s="11" t="s">
        <v>327</v>
      </c>
      <c r="K8" s="53"/>
      <c r="L8" s="53"/>
      <c r="M8" s="53"/>
      <c r="N8" s="53"/>
      <c r="O8" s="53"/>
      <c r="P8" s="53"/>
      <c r="Q8" s="53"/>
      <c r="R8" s="53"/>
      <c r="S8" s="53"/>
      <c r="T8" s="53"/>
      <c r="U8" s="53"/>
      <c r="V8" s="53"/>
      <c r="W8" s="53"/>
      <c r="X8" s="53"/>
      <c r="Y8" s="53"/>
      <c r="Z8" s="53"/>
      <c r="AA8" s="53"/>
      <c r="AB8" s="53"/>
      <c r="AC8" s="53">
        <v>5</v>
      </c>
      <c r="AD8" s="53">
        <v>10</v>
      </c>
      <c r="AE8" s="53">
        <v>5</v>
      </c>
      <c r="AF8" s="53">
        <v>5</v>
      </c>
      <c r="AG8" s="53"/>
      <c r="AH8" s="54"/>
      <c r="AI8" s="144">
        <v>5</v>
      </c>
      <c r="AJ8" s="137"/>
      <c r="AK8" s="54"/>
      <c r="AL8" s="53"/>
      <c r="AM8" s="53"/>
      <c r="AN8" s="53"/>
      <c r="AO8" s="53"/>
      <c r="AP8" s="53"/>
      <c r="AQ8" s="53"/>
      <c r="AR8" s="53"/>
      <c r="AS8" s="53"/>
      <c r="AT8" s="53"/>
      <c r="AU8" s="53"/>
      <c r="AV8" s="53"/>
      <c r="AW8" s="54"/>
      <c r="AX8" s="53"/>
      <c r="AY8" s="54"/>
      <c r="AZ8" s="53"/>
      <c r="BA8" s="54"/>
      <c r="BB8" s="111"/>
      <c r="BC8" s="111"/>
      <c r="BD8" s="111"/>
      <c r="BE8" s="111"/>
      <c r="BF8" s="111"/>
      <c r="BG8" s="111"/>
      <c r="BH8" s="53"/>
      <c r="BI8" s="54"/>
      <c r="BJ8" s="111">
        <v>80</v>
      </c>
      <c r="BK8" s="111">
        <v>80</v>
      </c>
      <c r="BL8" s="111"/>
      <c r="BM8" s="136"/>
      <c r="BN8" s="144">
        <v>5</v>
      </c>
      <c r="BO8" s="137"/>
      <c r="BP8" s="56"/>
      <c r="BQ8" s="55"/>
      <c r="BR8" s="53"/>
      <c r="BS8" s="53"/>
      <c r="BT8" s="53"/>
      <c r="BU8" s="53"/>
      <c r="BV8" s="53"/>
      <c r="BW8" s="53"/>
      <c r="BX8" s="53"/>
      <c r="BY8" s="53"/>
      <c r="BZ8" s="53"/>
      <c r="CA8" s="53"/>
      <c r="CB8" s="53"/>
      <c r="CC8" s="53"/>
      <c r="CD8" s="53"/>
      <c r="CE8" s="53">
        <v>40</v>
      </c>
      <c r="CF8" s="53">
        <v>40</v>
      </c>
      <c r="CG8" s="55"/>
      <c r="CH8" s="53"/>
      <c r="CI8" s="53"/>
      <c r="CJ8" s="53"/>
      <c r="CK8" s="53"/>
      <c r="CL8" s="53"/>
      <c r="CM8" s="53"/>
      <c r="CN8" s="53"/>
      <c r="CO8" s="53"/>
      <c r="CP8" s="53"/>
      <c r="CQ8" s="53"/>
      <c r="CR8" s="53"/>
      <c r="CS8" s="53">
        <v>5</v>
      </c>
      <c r="CT8" s="54">
        <v>10</v>
      </c>
      <c r="CU8" s="144">
        <v>5</v>
      </c>
      <c r="CV8" s="218">
        <f>Table28211153[[#This Row],[D28 - GD/19]]/Table28211153[[#This Row],[D0 - GD/19]]</f>
        <v>1</v>
      </c>
      <c r="CW8" s="216">
        <f t="shared" si="0"/>
        <v>1</v>
      </c>
      <c r="CX8" s="216">
        <f>Table28211153[[#This Row],[D28 - Phu/13]]/Table28211153[[#This Row],[D0 - Phu/13]]</f>
        <v>1</v>
      </c>
      <c r="CY8" s="216">
        <f>Table28211153[[#This Row],[D28 - WA/19]]/Table28211153[[#This Row],[D0 - WA/19]]</f>
        <v>2</v>
      </c>
      <c r="CZ8" s="216">
        <f>LOG(Table28211153[[#This Row],[GD/19 Fold]],2)</f>
        <v>0</v>
      </c>
      <c r="DA8" s="216">
        <f>LOG(Table28211153[[#This Row],[HK/19 Fold]],2)</f>
        <v>0</v>
      </c>
      <c r="DB8" s="216">
        <f>LOG(Table28211153[[#This Row],[Phu/13 Fold]],2)</f>
        <v>0</v>
      </c>
      <c r="DC8" s="216">
        <f>LOG(Table28211153[[#This Row],[WA/19 Fold]],2)</f>
        <v>1</v>
      </c>
      <c r="DD8" s="217">
        <f>SUM(Table28211153[[#This Row],[GD/19 Log2]:[WA/19 Log2]])</f>
        <v>1</v>
      </c>
      <c r="DF8" s="42" t="s">
        <v>175</v>
      </c>
      <c r="DG8" s="41" t="s">
        <v>133</v>
      </c>
      <c r="DH8" s="95" t="s">
        <v>291</v>
      </c>
      <c r="DI8" s="94" t="s">
        <v>292</v>
      </c>
      <c r="DJ8" s="94" t="s">
        <v>293</v>
      </c>
      <c r="DK8" s="94" t="s">
        <v>294</v>
      </c>
      <c r="DL8" s="94" t="s">
        <v>295</v>
      </c>
      <c r="DM8" s="96" t="s">
        <v>296</v>
      </c>
      <c r="DN8" s="95" t="s">
        <v>291</v>
      </c>
      <c r="DO8" s="94" t="s">
        <v>292</v>
      </c>
      <c r="DP8" s="94" t="s">
        <v>293</v>
      </c>
      <c r="DQ8" s="94" t="s">
        <v>294</v>
      </c>
      <c r="DR8" s="94" t="s">
        <v>295</v>
      </c>
      <c r="DS8" s="96" t="s">
        <v>296</v>
      </c>
      <c r="DT8" s="95" t="s">
        <v>291</v>
      </c>
      <c r="DU8" s="94" t="s">
        <v>292</v>
      </c>
      <c r="DV8" s="94" t="s">
        <v>293</v>
      </c>
      <c r="DW8" s="94" t="s">
        <v>294</v>
      </c>
      <c r="DX8" s="94" t="s">
        <v>295</v>
      </c>
      <c r="DY8" s="96" t="s">
        <v>296</v>
      </c>
      <c r="DZ8" s="95" t="s">
        <v>291</v>
      </c>
      <c r="EA8" s="94" t="s">
        <v>292</v>
      </c>
      <c r="EB8" s="94" t="s">
        <v>293</v>
      </c>
      <c r="EC8" s="94" t="s">
        <v>294</v>
      </c>
      <c r="ED8" s="94" t="s">
        <v>295</v>
      </c>
      <c r="EE8" s="93" t="s">
        <v>296</v>
      </c>
    </row>
    <row r="9" spans="1:135" s="9" customFormat="1" ht="24" customHeight="1">
      <c r="A9" s="66">
        <v>8</v>
      </c>
      <c r="B9" s="65">
        <v>25772</v>
      </c>
      <c r="C9" s="64">
        <v>50</v>
      </c>
      <c r="D9" s="65">
        <v>44117</v>
      </c>
      <c r="E9" s="64">
        <v>28</v>
      </c>
      <c r="F9" s="3" t="s">
        <v>7</v>
      </c>
      <c r="G9" s="215" t="s">
        <v>9</v>
      </c>
      <c r="H9" s="57">
        <v>38.461538461538403</v>
      </c>
      <c r="I9" s="98" t="s">
        <v>173</v>
      </c>
      <c r="J9" s="11" t="s">
        <v>327</v>
      </c>
      <c r="K9" s="53"/>
      <c r="L9" s="53"/>
      <c r="M9" s="53"/>
      <c r="N9" s="53"/>
      <c r="O9" s="53"/>
      <c r="P9" s="53"/>
      <c r="Q9" s="53"/>
      <c r="R9" s="53"/>
      <c r="S9" s="53"/>
      <c r="T9" s="53"/>
      <c r="U9" s="53"/>
      <c r="V9" s="53"/>
      <c r="W9" s="53"/>
      <c r="X9" s="53"/>
      <c r="Y9" s="53"/>
      <c r="Z9" s="53"/>
      <c r="AA9" s="53"/>
      <c r="AB9" s="53"/>
      <c r="AC9" s="53">
        <v>20</v>
      </c>
      <c r="AD9" s="53">
        <v>80</v>
      </c>
      <c r="AE9" s="53">
        <v>20</v>
      </c>
      <c r="AF9" s="53">
        <v>80</v>
      </c>
      <c r="AG9" s="53"/>
      <c r="AH9" s="54"/>
      <c r="AI9" s="146">
        <v>8</v>
      </c>
      <c r="AJ9" s="137"/>
      <c r="AK9" s="54"/>
      <c r="AL9" s="53"/>
      <c r="AM9" s="53"/>
      <c r="AN9" s="53"/>
      <c r="AO9" s="53"/>
      <c r="AP9" s="53"/>
      <c r="AQ9" s="53"/>
      <c r="AR9" s="53"/>
      <c r="AS9" s="53"/>
      <c r="AT9" s="53"/>
      <c r="AU9" s="53"/>
      <c r="AV9" s="53"/>
      <c r="AW9" s="54"/>
      <c r="AX9" s="53"/>
      <c r="AY9" s="54"/>
      <c r="AZ9" s="53"/>
      <c r="BA9" s="54"/>
      <c r="BB9" s="111"/>
      <c r="BC9" s="111"/>
      <c r="BD9" s="111"/>
      <c r="BE9" s="111"/>
      <c r="BF9" s="111"/>
      <c r="BG9" s="111"/>
      <c r="BH9" s="53"/>
      <c r="BI9" s="54"/>
      <c r="BJ9" s="111">
        <v>40</v>
      </c>
      <c r="BK9" s="111">
        <v>200</v>
      </c>
      <c r="BL9" s="111"/>
      <c r="BM9" s="136"/>
      <c r="BN9" s="146">
        <v>8</v>
      </c>
      <c r="BO9" s="137"/>
      <c r="BP9" s="56"/>
      <c r="BQ9" s="55"/>
      <c r="BR9" s="53"/>
      <c r="BS9" s="53"/>
      <c r="BT9" s="53"/>
      <c r="BU9" s="53"/>
      <c r="BV9" s="53"/>
      <c r="BW9" s="53"/>
      <c r="BX9" s="53"/>
      <c r="BY9" s="53"/>
      <c r="BZ9" s="53"/>
      <c r="CA9" s="53"/>
      <c r="CB9" s="53"/>
      <c r="CC9" s="53"/>
      <c r="CD9" s="53"/>
      <c r="CE9" s="53">
        <v>20</v>
      </c>
      <c r="CF9" s="53">
        <v>80</v>
      </c>
      <c r="CG9" s="55"/>
      <c r="CH9" s="53"/>
      <c r="CI9" s="53"/>
      <c r="CJ9" s="53"/>
      <c r="CK9" s="53"/>
      <c r="CL9" s="53"/>
      <c r="CM9" s="53"/>
      <c r="CN9" s="53"/>
      <c r="CO9" s="53"/>
      <c r="CP9" s="53"/>
      <c r="CQ9" s="53"/>
      <c r="CR9" s="53"/>
      <c r="CS9" s="53">
        <v>40</v>
      </c>
      <c r="CT9" s="54">
        <v>80</v>
      </c>
      <c r="CU9" s="146">
        <v>8</v>
      </c>
      <c r="CV9" s="218">
        <f>Table28211153[[#This Row],[D28 - GD/19]]/Table28211153[[#This Row],[D0 - GD/19]]</f>
        <v>4</v>
      </c>
      <c r="CW9" s="216">
        <f t="shared" si="0"/>
        <v>5</v>
      </c>
      <c r="CX9" s="216">
        <f>Table28211153[[#This Row],[D28 - Phu/13]]/Table28211153[[#This Row],[D0 - Phu/13]]</f>
        <v>4</v>
      </c>
      <c r="CY9" s="216">
        <f>Table28211153[[#This Row],[D28 - WA/19]]/Table28211153[[#This Row],[D0 - WA/19]]</f>
        <v>2</v>
      </c>
      <c r="CZ9" s="216">
        <f>LOG(Table28211153[[#This Row],[GD/19 Fold]],2)</f>
        <v>2</v>
      </c>
      <c r="DA9" s="216">
        <f>LOG(Table28211153[[#This Row],[HK/19 Fold]],2)</f>
        <v>2.3219280948873622</v>
      </c>
      <c r="DB9" s="216">
        <f>LOG(Table28211153[[#This Row],[Phu/13 Fold]],2)</f>
        <v>2</v>
      </c>
      <c r="DC9" s="216">
        <f>LOG(Table28211153[[#This Row],[WA/19 Fold]],2)</f>
        <v>1</v>
      </c>
      <c r="DD9" s="217">
        <f>SUM(Table28211153[[#This Row],[GD/19 Log2]:[WA/19 Log2]])</f>
        <v>7.3219280948873617</v>
      </c>
      <c r="DF9" s="89">
        <f>COUNTIF($C$7:$C$345,"&lt;15")</f>
        <v>18</v>
      </c>
      <c r="DG9" s="92" t="s">
        <v>190</v>
      </c>
      <c r="DH9" s="31">
        <f>AVERAGEIFS($AE$7:$AE$345,$C$7:$C$345,"&lt;15")</f>
        <v>36.388888888888886</v>
      </c>
      <c r="DI9" s="27">
        <f>AVERAGEIFS($AF$7:$AF$345,$C$7:$C$345,"&lt;15")</f>
        <v>70</v>
      </c>
      <c r="DJ9" s="52">
        <f t="shared" ref="DJ9:DJ17" si="1">LOG(DI9,2)/LOG(DH9,2)</f>
        <v>1.1820210923217587</v>
      </c>
      <c r="DK9" s="37">
        <f>(COUNTIFS($AE$7:$AE$345,"&gt;=40",$C$7:$C$345,"&lt;15"))/$DF9</f>
        <v>0.44444444444444442</v>
      </c>
      <c r="DL9" s="37">
        <f>(COUNTIFS($AF$7:$AF$345,"&gt;=40",$C$7:$C$345,"&lt;15"))/$DF9</f>
        <v>0.83333333333333337</v>
      </c>
      <c r="DM9" s="40">
        <f>(COUNTIFS(Table28211153[GD/19 Fold],"&gt;=4",$AF$7:$AF$345,"&gt;=40",$C$7:$C$345,"&lt;15"))/$DF9</f>
        <v>0.27777777777777779</v>
      </c>
      <c r="DN9" s="31">
        <f>AVERAGEIFS($BJ$7:$BJ$345,$C$7:$C$345,"&lt;15")</f>
        <v>111.11111111111111</v>
      </c>
      <c r="DO9" s="27">
        <f>AVERAGEIFS($BK$7:$BK$345,$C$7:$C$345,"&lt;15")</f>
        <v>144.44444444444446</v>
      </c>
      <c r="DP9" s="52">
        <f t="shared" ref="DP9:DP17" si="2">LOG(DO9,2)/LOG(DN9,2)</f>
        <v>1.0556973897603126</v>
      </c>
      <c r="DQ9" s="37">
        <f>(COUNTIFS($BJ$7:$BJ$345,"&gt;=40",$C$7:$C$345,"&lt;15"))/$DF9</f>
        <v>0.77777777777777779</v>
      </c>
      <c r="DR9" s="37">
        <f>(COUNTIFS($BK$7:$BK$345,"&gt;=40",$C$7:$C$345,"&lt;15"))/$DF9</f>
        <v>1</v>
      </c>
      <c r="DS9" s="40">
        <f>(COUNTIFS(Table28211153[HK/19 Fold],"&gt;=4",$BK$7:$BK$345,"&gt;=40",$C$7:$C$345,"&lt;15"))/$DF9</f>
        <v>5.5555555555555552E-2</v>
      </c>
      <c r="DT9" s="31">
        <f>AVERAGEIFS($CE$7:$CE$345,$C$7:$C$345,"&lt;15")</f>
        <v>245.55555555555554</v>
      </c>
      <c r="DU9" s="27">
        <f>AVERAGEIFS($CF$7:$CF$345,$C$7:$C$345,"&lt;15")</f>
        <v>286.66666666666669</v>
      </c>
      <c r="DV9" s="52">
        <f t="shared" ref="DV9:DV17" si="3">LOG(DU9,2)/LOG(DT9,2)</f>
        <v>1.0281268702420969</v>
      </c>
      <c r="DW9" s="37">
        <f>(COUNTIFS($CE$7:$CE$345,"&gt;=40",$C$7:$C$345,"&lt;15"))/$DF9</f>
        <v>0.94444444444444442</v>
      </c>
      <c r="DX9" s="37">
        <f>(COUNTIFS($CF$7:$CF$345,"&gt;=40",$C$7:$C$345,"&lt;15"))/$DF9</f>
        <v>1</v>
      </c>
      <c r="DY9" s="40">
        <f>(COUNTIFS(Table28211153[Phu/13 Fold],"&gt;=4",$CF$7:$CF$345,"&gt;=40",$C$7:$C$345,"&lt;15"))/$DF9</f>
        <v>5.5555555555555552E-2</v>
      </c>
      <c r="DZ9" s="31">
        <f>AVERAGEIFS($CS$7:$CS$345,$C$7:$C$345,"&lt;15")</f>
        <v>80.277777777777771</v>
      </c>
      <c r="EA9" s="27">
        <f>AVERAGEIFS($CT$7:$CT$345,$C$7:$C$345,"&lt;15")</f>
        <v>191.11111111111111</v>
      </c>
      <c r="EB9" s="52">
        <f t="shared" ref="EB9:EB17" si="4">LOG(EA9,2)/LOG(DZ9,2)</f>
        <v>1.1977798575762177</v>
      </c>
      <c r="EC9" s="37">
        <f>(COUNTIFS($CS$7:$CS$345,"&gt;=40",$C$7:$C$345,"&lt;15"))/$DF9</f>
        <v>0.72222222222222221</v>
      </c>
      <c r="ED9" s="37">
        <f>(COUNTIFS($CT$7:$CT$345,"&gt;=40",$C$7:$C$345,"&lt;15"))/$DF9</f>
        <v>0.88888888888888884</v>
      </c>
      <c r="EE9" s="43">
        <f>(COUNTIFS(Table28211153[WA/19 Fold],"&gt;=4",$C$7:$C$345,"&lt;15"))/$DF9</f>
        <v>0.16666666666666666</v>
      </c>
    </row>
    <row r="10" spans="1:135" s="9" customFormat="1" ht="24" customHeight="1">
      <c r="A10" s="69">
        <v>11</v>
      </c>
      <c r="B10" s="68">
        <v>33298</v>
      </c>
      <c r="C10" s="67">
        <v>29</v>
      </c>
      <c r="D10" s="68">
        <v>44131</v>
      </c>
      <c r="E10" s="67">
        <v>27</v>
      </c>
      <c r="F10" s="3" t="s">
        <v>7</v>
      </c>
      <c r="G10" s="215" t="s">
        <v>42</v>
      </c>
      <c r="H10" s="57">
        <v>49.223492022431401</v>
      </c>
      <c r="I10" s="98" t="s">
        <v>173</v>
      </c>
      <c r="J10" s="11" t="s">
        <v>327</v>
      </c>
      <c r="K10" s="53"/>
      <c r="L10" s="53"/>
      <c r="M10" s="53"/>
      <c r="N10" s="53"/>
      <c r="O10" s="53"/>
      <c r="P10" s="53"/>
      <c r="Q10" s="53"/>
      <c r="R10" s="53"/>
      <c r="S10" s="53"/>
      <c r="T10" s="53"/>
      <c r="U10" s="53"/>
      <c r="V10" s="53"/>
      <c r="W10" s="53"/>
      <c r="X10" s="53"/>
      <c r="Y10" s="53"/>
      <c r="Z10" s="53"/>
      <c r="AA10" s="53"/>
      <c r="AB10" s="53"/>
      <c r="AC10" s="53">
        <v>80</v>
      </c>
      <c r="AD10" s="53">
        <v>160</v>
      </c>
      <c r="AE10" s="53">
        <v>160</v>
      </c>
      <c r="AF10" s="53">
        <v>160</v>
      </c>
      <c r="AG10" s="53"/>
      <c r="AH10" s="54"/>
      <c r="AI10" s="144">
        <v>11</v>
      </c>
      <c r="AJ10" s="137"/>
      <c r="AK10" s="54"/>
      <c r="AL10" s="53"/>
      <c r="AM10" s="53"/>
      <c r="AN10" s="53"/>
      <c r="AO10" s="53"/>
      <c r="AP10" s="53"/>
      <c r="AQ10" s="53"/>
      <c r="AR10" s="53"/>
      <c r="AS10" s="53"/>
      <c r="AT10" s="53"/>
      <c r="AU10" s="53"/>
      <c r="AV10" s="53"/>
      <c r="AW10" s="54"/>
      <c r="AX10" s="53"/>
      <c r="AY10" s="54"/>
      <c r="AZ10" s="53"/>
      <c r="BA10" s="54"/>
      <c r="BB10" s="111"/>
      <c r="BC10" s="111"/>
      <c r="BD10" s="111"/>
      <c r="BE10" s="111"/>
      <c r="BF10" s="111"/>
      <c r="BG10" s="111"/>
      <c r="BH10" s="53"/>
      <c r="BI10" s="54"/>
      <c r="BJ10" s="111">
        <v>80</v>
      </c>
      <c r="BK10" s="111">
        <v>160</v>
      </c>
      <c r="BL10" s="111"/>
      <c r="BM10" s="136"/>
      <c r="BN10" s="144">
        <v>11</v>
      </c>
      <c r="BO10" s="137"/>
      <c r="BP10" s="56"/>
      <c r="BQ10" s="55"/>
      <c r="BR10" s="53"/>
      <c r="BS10" s="53"/>
      <c r="BT10" s="53"/>
      <c r="BU10" s="53"/>
      <c r="BV10" s="53"/>
      <c r="BW10" s="53"/>
      <c r="BX10" s="53"/>
      <c r="BY10" s="53"/>
      <c r="BZ10" s="53"/>
      <c r="CA10" s="53"/>
      <c r="CB10" s="53"/>
      <c r="CC10" s="53"/>
      <c r="CD10" s="53"/>
      <c r="CE10" s="53">
        <v>640</v>
      </c>
      <c r="CF10" s="53">
        <v>640</v>
      </c>
      <c r="CG10" s="55"/>
      <c r="CH10" s="53"/>
      <c r="CI10" s="53"/>
      <c r="CJ10" s="53"/>
      <c r="CK10" s="53"/>
      <c r="CL10" s="53"/>
      <c r="CM10" s="53"/>
      <c r="CN10" s="53"/>
      <c r="CO10" s="53"/>
      <c r="CP10" s="53"/>
      <c r="CQ10" s="53"/>
      <c r="CR10" s="53"/>
      <c r="CS10" s="53">
        <v>10</v>
      </c>
      <c r="CT10" s="54">
        <v>80</v>
      </c>
      <c r="CU10" s="144">
        <v>11</v>
      </c>
      <c r="CV10" s="218">
        <f>Table28211153[[#This Row],[D28 - GD/19]]/Table28211153[[#This Row],[D0 - GD/19]]</f>
        <v>1</v>
      </c>
      <c r="CW10" s="216">
        <f t="shared" si="0"/>
        <v>2</v>
      </c>
      <c r="CX10" s="216">
        <f>Table28211153[[#This Row],[D28 - Phu/13]]/Table28211153[[#This Row],[D0 - Phu/13]]</f>
        <v>1</v>
      </c>
      <c r="CY10" s="216">
        <f>Table28211153[[#This Row],[D28 - WA/19]]/Table28211153[[#This Row],[D0 - WA/19]]</f>
        <v>8</v>
      </c>
      <c r="CZ10" s="216">
        <f>LOG(Table28211153[[#This Row],[GD/19 Fold]],2)</f>
        <v>0</v>
      </c>
      <c r="DA10" s="216">
        <f>LOG(Table28211153[[#This Row],[HK/19 Fold]],2)</f>
        <v>1</v>
      </c>
      <c r="DB10" s="216">
        <f>LOG(Table28211153[[#This Row],[Phu/13 Fold]],2)</f>
        <v>0</v>
      </c>
      <c r="DC10" s="216">
        <f>LOG(Table28211153[[#This Row],[WA/19 Fold]],2)</f>
        <v>3</v>
      </c>
      <c r="DD10" s="217">
        <f>SUM(Table28211153[[#This Row],[GD/19 Log2]:[WA/19 Log2]])</f>
        <v>4</v>
      </c>
      <c r="DF10" s="29">
        <f>COUNTIFS($C$7:$C$345,"&gt;14",$C$7:$C$345,"&lt;18")</f>
        <v>51</v>
      </c>
      <c r="DG10" s="91" t="s">
        <v>191</v>
      </c>
      <c r="DH10" s="30">
        <f>AVERAGEIFS($AE$7:$AE$345,$C$7:$C$345,"&gt;14",$C$7:$C$345,"&lt;18")</f>
        <v>43.333333333333336</v>
      </c>
      <c r="DI10" s="87">
        <f>AVERAGEIFS($AF$7:$AF$345,$C$7:$C$345,"&gt;14",$C$7:$C$345,"&lt;18")</f>
        <v>70.784313725490193</v>
      </c>
      <c r="DJ10" s="82">
        <f t="shared" si="1"/>
        <v>1.1302004222295743</v>
      </c>
      <c r="DK10" s="36">
        <f>(COUNTIFS($AE$7:$AE$345,"&gt;=40",$C$7:$C$345,"&gt;14",$C$7:$C$345,"&lt;18"))/$DF10</f>
        <v>0.60784313725490191</v>
      </c>
      <c r="DL10" s="36">
        <f>(COUNTIFS($AF$7:$AF$345,"&gt;=40",$C$7:$C$345,"&gt;14",$C$7:$C$345,"&lt;18"))/$DF10</f>
        <v>0.86274509803921573</v>
      </c>
      <c r="DM10" s="39">
        <f>(COUNTIFS(Table28211153[GD/19 Fold],"&gt;=4",$AF$7:$AF$345,"&gt;=40",$C$7:$C$345,"&gt;14",$C$7:$C$345,"&lt;18"))/$DF10</f>
        <v>0.19607843137254902</v>
      </c>
      <c r="DN10" s="30">
        <f>AVERAGEIFS($BJ$7:$BJ$345,$C$7:$C$345,"&gt;14",$C$7:$C$345,"&lt;18")</f>
        <v>155.49019607843138</v>
      </c>
      <c r="DO10" s="87">
        <f>AVERAGEIFS($BK$7:$BK$345,$C$7:$C$345,"&gt;14",$C$7:$C$345,"&lt;18")</f>
        <v>287.05882352941177</v>
      </c>
      <c r="DP10" s="82">
        <f t="shared" si="2"/>
        <v>1.121489037539166</v>
      </c>
      <c r="DQ10" s="36">
        <f>(COUNTIFS($BJ$7:$BJ$345,"&gt;=40",$C$7:$C$345,"&gt;14",$C$7:$C$345,"&lt;18"))/$DF10</f>
        <v>0.94117647058823528</v>
      </c>
      <c r="DR10" s="36">
        <f>(COUNTIFS($BK$7:$BK$345,"&gt;=40",$C$7:$C$345,"&gt;14",$C$7:$C$345,"&lt;18"))/$DF10</f>
        <v>1</v>
      </c>
      <c r="DS10" s="39">
        <f>(COUNTIFS(Table28211153[HK/19 Fold],"&gt;=4",$BK$7:$BK$345,"&gt;=40",$C$7:$C$345,"&gt;14",$C$7:$C$345,"&lt;18"))/$DF10</f>
        <v>0.15686274509803921</v>
      </c>
      <c r="DT10" s="30">
        <f>AVERAGEIFS($CE$7:$CE$345,$C$7:$C$345,"&gt;14",$C$7:$C$345,"&lt;18")</f>
        <v>81.17647058823529</v>
      </c>
      <c r="DU10" s="87">
        <f>AVERAGEIFS($CF$7:$CF$345,$C$7:$C$345,"&gt;14",$C$7:$C$345,"&lt;18")</f>
        <v>134.50980392156862</v>
      </c>
      <c r="DV10" s="82">
        <f t="shared" si="3"/>
        <v>1.114863470056898</v>
      </c>
      <c r="DW10" s="36">
        <f>(COUNTIFS($CE$7:$CE$345,"&gt;=40",$C$7:$C$345,"&gt;14",$C$7:$C$345,"&lt;18"))/$DF10</f>
        <v>0.78431372549019607</v>
      </c>
      <c r="DX10" s="36">
        <f>(COUNTIFS($CF$7:$CF$345,"&gt;=40",$C$7:$C$345,"&gt;14",$C$7:$C$345,"&lt;18"))/$DF10</f>
        <v>0.98039215686274506</v>
      </c>
      <c r="DY10" s="39">
        <f>(COUNTIFS(Table28211153[Phu/13 Fold],"&gt;=4",$CF$7:$CF$345,"&gt;=40",$C$7:$C$345,"&gt;14",$C$7:$C$345,"&lt;18"))/$DF10</f>
        <v>0.23529411764705882</v>
      </c>
      <c r="DZ10" s="30">
        <f>AVERAGEIFS($CS$7:$CS$345,$C$7:$C$345,"&gt;14",$C$7:$C$345,"&lt;18")</f>
        <v>50.980392156862742</v>
      </c>
      <c r="EA10" s="87">
        <f>AVERAGEIFS($CT$7:$CT$345,$C$7:$C$345,"&gt;14",$C$7:$C$345,"&lt;18")</f>
        <v>114.11764705882354</v>
      </c>
      <c r="EB10" s="82">
        <f t="shared" si="4"/>
        <v>1.2049601654981139</v>
      </c>
      <c r="EC10" s="36">
        <f>(COUNTIFS($CS$7:$CS$345,"&gt;=40",$C$7:$C$345,"&gt;14",$C$7:$C$345,"&lt;18"))/$DF10</f>
        <v>0.52941176470588236</v>
      </c>
      <c r="ED10" s="36">
        <f>(COUNTIFS($CT$7:$CT$345,"&gt;=40",$C$7:$C$345,"&gt;14",$C$7:$C$345,"&lt;18"))/$DF10</f>
        <v>0.90196078431372551</v>
      </c>
      <c r="EE10" s="44">
        <f>(COUNTIFS(Table28211153[WA/19 Fold],"&gt;=4",$C$7:$C$345,"&gt;14",$C$7:$C$345,"&lt;18"))/$DF10</f>
        <v>0.35294117647058826</v>
      </c>
    </row>
    <row r="11" spans="1:135" s="9" customFormat="1" ht="24" customHeight="1">
      <c r="A11" s="78">
        <v>14</v>
      </c>
      <c r="B11" s="77">
        <v>20114</v>
      </c>
      <c r="C11" s="76">
        <v>65</v>
      </c>
      <c r="D11" s="77">
        <v>44102</v>
      </c>
      <c r="E11" s="76">
        <v>28</v>
      </c>
      <c r="F11" s="3" t="s">
        <v>7</v>
      </c>
      <c r="G11" s="215" t="s">
        <v>42</v>
      </c>
      <c r="H11" s="57">
        <v>26.886811887169699</v>
      </c>
      <c r="I11" s="5" t="s">
        <v>174</v>
      </c>
      <c r="J11" s="11" t="s">
        <v>328</v>
      </c>
      <c r="K11" s="53"/>
      <c r="L11" s="53"/>
      <c r="M11" s="53"/>
      <c r="N11" s="53"/>
      <c r="O11" s="53"/>
      <c r="P11" s="53"/>
      <c r="Q11" s="53"/>
      <c r="R11" s="53"/>
      <c r="S11" s="53"/>
      <c r="T11" s="53"/>
      <c r="U11" s="53"/>
      <c r="V11" s="53"/>
      <c r="W11" s="53"/>
      <c r="X11" s="53"/>
      <c r="Y11" s="53"/>
      <c r="Z11" s="53"/>
      <c r="AA11" s="53"/>
      <c r="AB11" s="53"/>
      <c r="AC11" s="53">
        <v>5</v>
      </c>
      <c r="AD11" s="53">
        <v>10</v>
      </c>
      <c r="AE11" s="53">
        <v>5</v>
      </c>
      <c r="AF11" s="53">
        <v>5</v>
      </c>
      <c r="AG11" s="53"/>
      <c r="AH11" s="54"/>
      <c r="AI11" s="141">
        <v>14</v>
      </c>
      <c r="AJ11" s="137"/>
      <c r="AK11" s="54"/>
      <c r="AL11" s="53"/>
      <c r="AM11" s="53"/>
      <c r="AN11" s="53"/>
      <c r="AO11" s="53"/>
      <c r="AP11" s="53"/>
      <c r="AQ11" s="53"/>
      <c r="AR11" s="53"/>
      <c r="AS11" s="53"/>
      <c r="AT11" s="53"/>
      <c r="AU11" s="53"/>
      <c r="AV11" s="53"/>
      <c r="AW11" s="54"/>
      <c r="AX11" s="53"/>
      <c r="AY11" s="54"/>
      <c r="AZ11" s="53"/>
      <c r="BA11" s="54"/>
      <c r="BB11" s="111"/>
      <c r="BC11" s="111"/>
      <c r="BD11" s="111"/>
      <c r="BE11" s="111"/>
      <c r="BF11" s="111"/>
      <c r="BG11" s="111"/>
      <c r="BH11" s="53"/>
      <c r="BI11" s="54"/>
      <c r="BJ11" s="111">
        <v>40</v>
      </c>
      <c r="BK11" s="111">
        <v>40</v>
      </c>
      <c r="BL11" s="111"/>
      <c r="BM11" s="136"/>
      <c r="BN11" s="141">
        <v>14</v>
      </c>
      <c r="BO11" s="137"/>
      <c r="BP11" s="56"/>
      <c r="BQ11" s="55"/>
      <c r="BR11" s="53"/>
      <c r="BS11" s="53"/>
      <c r="BT11" s="53"/>
      <c r="BU11" s="53"/>
      <c r="BV11" s="53"/>
      <c r="BW11" s="53"/>
      <c r="BX11" s="53"/>
      <c r="BY11" s="53"/>
      <c r="BZ11" s="53"/>
      <c r="CA11" s="53"/>
      <c r="CB11" s="53"/>
      <c r="CC11" s="53"/>
      <c r="CD11" s="53"/>
      <c r="CE11" s="53">
        <v>5</v>
      </c>
      <c r="CF11" s="53">
        <v>20</v>
      </c>
      <c r="CG11" s="55"/>
      <c r="CH11" s="53"/>
      <c r="CI11" s="53"/>
      <c r="CJ11" s="53"/>
      <c r="CK11" s="53"/>
      <c r="CL11" s="53"/>
      <c r="CM11" s="53"/>
      <c r="CN11" s="53"/>
      <c r="CO11" s="53"/>
      <c r="CP11" s="53"/>
      <c r="CQ11" s="53"/>
      <c r="CR11" s="53"/>
      <c r="CS11" s="53">
        <v>5</v>
      </c>
      <c r="CT11" s="54">
        <v>20</v>
      </c>
      <c r="CU11" s="141">
        <v>14</v>
      </c>
      <c r="CV11" s="218">
        <f>Table28211153[[#This Row],[D28 - GD/19]]/Table28211153[[#This Row],[D0 - GD/19]]</f>
        <v>1</v>
      </c>
      <c r="CW11" s="216">
        <f t="shared" si="0"/>
        <v>1</v>
      </c>
      <c r="CX11" s="216">
        <f>Table28211153[[#This Row],[D28 - Phu/13]]/Table28211153[[#This Row],[D0 - Phu/13]]</f>
        <v>4</v>
      </c>
      <c r="CY11" s="216">
        <f>Table28211153[[#This Row],[D28 - WA/19]]/Table28211153[[#This Row],[D0 - WA/19]]</f>
        <v>4</v>
      </c>
      <c r="CZ11" s="216">
        <f>LOG(Table28211153[[#This Row],[GD/19 Fold]],2)</f>
        <v>0</v>
      </c>
      <c r="DA11" s="216">
        <f>LOG(Table28211153[[#This Row],[HK/19 Fold]],2)</f>
        <v>0</v>
      </c>
      <c r="DB11" s="216">
        <f>LOG(Table28211153[[#This Row],[Phu/13 Fold]],2)</f>
        <v>2</v>
      </c>
      <c r="DC11" s="216">
        <f>LOG(Table28211153[[#This Row],[WA/19 Fold]],2)</f>
        <v>2</v>
      </c>
      <c r="DD11" s="217">
        <f>SUM(Table28211153[[#This Row],[GD/19 Log2]:[WA/19 Log2]])</f>
        <v>4</v>
      </c>
      <c r="DF11" s="89">
        <f>COUNTIFS($C$7:$C$345,"&gt;17",$C$7:$C$345,"&lt;35")</f>
        <v>58</v>
      </c>
      <c r="DG11" s="90" t="s">
        <v>124</v>
      </c>
      <c r="DH11" s="31">
        <f>AVERAGEIFS($AE$7:$AE$345,$C$7:$C$345,"&gt;17",$C$7:$C$345,"&lt;35")</f>
        <v>35.614035087719301</v>
      </c>
      <c r="DI11" s="27">
        <f>AVERAGEIFS($AF$7:$AF$345,$C$7:$C$345,"&gt;17",$C$7:$C$345,"&lt;35")</f>
        <v>64.732142857142861</v>
      </c>
      <c r="DJ11" s="52">
        <f t="shared" si="1"/>
        <v>1.1672436575565075</v>
      </c>
      <c r="DK11" s="37">
        <f>(COUNTIFS($AE$7:$AE$345,"&gt;=40",$C$7:$C$345,"&gt;17",$C$7:$C$345,"&lt;35"))/$DF11</f>
        <v>0.34482758620689657</v>
      </c>
      <c r="DL11" s="37">
        <f>(COUNTIFS($AF$7:$AF$345,"&gt;=40",$C$7:$C$345,"&gt;17",$C$7:$C$345,"&lt;35"))/$DF11</f>
        <v>0.67241379310344829</v>
      </c>
      <c r="DM11" s="40">
        <f>(COUNTIFS(Table28211153[GD/19 Fold],"&gt;=4",$AF$7:$AF$345,"&gt;=40",$C$7:$C$345,"&gt;17",$C$7:$C$345,"&lt;35"))/$DF11</f>
        <v>0.31034482758620691</v>
      </c>
      <c r="DN11" s="31">
        <f>AVERAGEIFS($BJ$7:$BJ$345,$C$7:$C$345,"&gt;17",$C$7:$C$345,"&lt;35")</f>
        <v>178.15789473684211</v>
      </c>
      <c r="DO11" s="27">
        <f>AVERAGEIFS($BK$7:$BK$345,$C$7:$C$345,"&gt;17",$C$7:$C$345,"&lt;35")</f>
        <v>241.42857142857142</v>
      </c>
      <c r="DP11" s="52">
        <f t="shared" si="2"/>
        <v>1.0586383930660859</v>
      </c>
      <c r="DQ11" s="37">
        <f>(COUNTIFS($BJ$7:$BJ$345,"&gt;=40",$C$7:$C$345,"&gt;17",$C$7:$C$345,"&lt;35"))/$DF11</f>
        <v>0.86206896551724133</v>
      </c>
      <c r="DR11" s="37">
        <f>(COUNTIFS($BK$7:$BK$345,"&gt;=40",$C$7:$C$345,"&gt;17",$C$7:$C$345,"&lt;35"))/$DF11</f>
        <v>0.96551724137931039</v>
      </c>
      <c r="DS11" s="40">
        <f>(COUNTIFS(Table28211153[HK/19 Fold],"&gt;=4",$BK$7:$BK$345,"&gt;=40",$C$7:$C$345,"&gt;17",$C$7:$C$345,"&lt;35"))/$DF11</f>
        <v>0.20689655172413793</v>
      </c>
      <c r="DT11" s="31">
        <f>AVERAGEIFS($CE$7:$CE$345,$C$7:$C$345,"&gt;17",$C$7:$C$345,"&lt;35")</f>
        <v>157.01754385964912</v>
      </c>
      <c r="DU11" s="27">
        <f>AVERAGEIFS($CF$7:$CF$345,$C$7:$C$345,"&gt;17",$C$7:$C$345,"&lt;35")</f>
        <v>190</v>
      </c>
      <c r="DV11" s="52">
        <f t="shared" si="3"/>
        <v>1.0377082765782086</v>
      </c>
      <c r="DW11" s="37">
        <f>(COUNTIFS($CE$7:$CE$345,"&gt;=40",$C$7:$C$345,"&gt;17",$C$7:$C$345,"&lt;35"))/$DF11</f>
        <v>0.91379310344827591</v>
      </c>
      <c r="DX11" s="37">
        <f>(COUNTIFS($CF$7:$CF$345,"&gt;=40",$C$7:$C$345,"&gt;17",$C$7:$C$345,"&lt;35"))/$DF11</f>
        <v>0.96551724137931039</v>
      </c>
      <c r="DY11" s="40">
        <f>(COUNTIFS(Table28211153[Phu/13 Fold],"&gt;=4",$CF$7:$CF$345,"&gt;=40",$C$7:$C$345,"&gt;17",$C$7:$C$345,"&lt;35"))/$DF11</f>
        <v>6.8965517241379309E-2</v>
      </c>
      <c r="DZ11" s="31">
        <f>AVERAGEIFS($CS$7:$CS$345,$C$7:$C$345,"&gt;17",$C$7:$C$345,"&lt;35")</f>
        <v>33.245614035087719</v>
      </c>
      <c r="EA11" s="27">
        <f>AVERAGEIFS($CT$7:$CT$345,$C$7:$C$345,"&gt;17",$C$7:$C$345,"&lt;35")</f>
        <v>78.392857142857139</v>
      </c>
      <c r="EB11" s="52">
        <f t="shared" si="4"/>
        <v>1.2448141704175786</v>
      </c>
      <c r="EC11" s="37">
        <f>(COUNTIFS($CS$7:$CS$345,"&gt;=40",$C$7:$C$345,"&gt;17",$C$7:$C$345,"&lt;35"))/$DF11</f>
        <v>0.36206896551724138</v>
      </c>
      <c r="ED11" s="37">
        <f>(COUNTIFS($CT$7:$CT$345,"&gt;=40",$C$7:$C$345,"&gt;17",$C$7:$C$345,"&lt;35"))/$DF11</f>
        <v>0.68965517241379315</v>
      </c>
      <c r="EE11" s="43">
        <f>(COUNTIFS(Table28211153[WA/19 Fold],"&gt;=4",$C$7:$C$345,"&gt;17",$C$7:$C$345,"&lt;35"))/$DF11</f>
        <v>0.29310344827586204</v>
      </c>
    </row>
    <row r="12" spans="1:135" s="9" customFormat="1" ht="24" customHeight="1">
      <c r="A12" s="72">
        <v>16</v>
      </c>
      <c r="B12" s="71">
        <v>28741</v>
      </c>
      <c r="C12" s="70">
        <v>42</v>
      </c>
      <c r="D12" s="71">
        <v>44116</v>
      </c>
      <c r="E12" s="70">
        <v>28</v>
      </c>
      <c r="F12" s="3" t="s">
        <v>7</v>
      </c>
      <c r="G12" s="215" t="s">
        <v>329</v>
      </c>
      <c r="H12" s="57">
        <v>27.84008972921</v>
      </c>
      <c r="I12" s="98" t="s">
        <v>173</v>
      </c>
      <c r="J12" s="11" t="s">
        <v>327</v>
      </c>
      <c r="K12" s="53"/>
      <c r="L12" s="53"/>
      <c r="M12" s="53"/>
      <c r="N12" s="53"/>
      <c r="O12" s="53"/>
      <c r="P12" s="53"/>
      <c r="Q12" s="53"/>
      <c r="R12" s="53"/>
      <c r="S12" s="53"/>
      <c r="T12" s="53"/>
      <c r="U12" s="53"/>
      <c r="V12" s="53"/>
      <c r="W12" s="53"/>
      <c r="X12" s="53"/>
      <c r="Y12" s="53"/>
      <c r="Z12" s="53"/>
      <c r="AA12" s="53"/>
      <c r="AB12" s="53"/>
      <c r="AC12" s="53">
        <v>5</v>
      </c>
      <c r="AD12" s="53">
        <v>40</v>
      </c>
      <c r="AE12" s="53">
        <v>5</v>
      </c>
      <c r="AF12" s="53">
        <v>40</v>
      </c>
      <c r="AG12" s="53"/>
      <c r="AH12" s="54"/>
      <c r="AI12" s="145">
        <v>16</v>
      </c>
      <c r="AJ12" s="137"/>
      <c r="AK12" s="54"/>
      <c r="AL12" s="53"/>
      <c r="AM12" s="53"/>
      <c r="AN12" s="53"/>
      <c r="AO12" s="53"/>
      <c r="AP12" s="53"/>
      <c r="AQ12" s="53"/>
      <c r="AR12" s="53"/>
      <c r="AS12" s="53"/>
      <c r="AT12" s="53"/>
      <c r="AU12" s="53"/>
      <c r="AV12" s="53"/>
      <c r="AW12" s="54"/>
      <c r="AX12" s="53"/>
      <c r="AY12" s="54"/>
      <c r="AZ12" s="53"/>
      <c r="BA12" s="54"/>
      <c r="BB12" s="111"/>
      <c r="BC12" s="111"/>
      <c r="BD12" s="111"/>
      <c r="BE12" s="111"/>
      <c r="BF12" s="111"/>
      <c r="BG12" s="111"/>
      <c r="BH12" s="53"/>
      <c r="BI12" s="54"/>
      <c r="BJ12" s="111">
        <v>5</v>
      </c>
      <c r="BK12" s="111">
        <v>20</v>
      </c>
      <c r="BL12" s="111"/>
      <c r="BM12" s="136"/>
      <c r="BN12" s="145">
        <v>16</v>
      </c>
      <c r="BO12" s="137"/>
      <c r="BP12" s="56"/>
      <c r="BQ12" s="55"/>
      <c r="BR12" s="53"/>
      <c r="BS12" s="53"/>
      <c r="BT12" s="53"/>
      <c r="BU12" s="53"/>
      <c r="BV12" s="53"/>
      <c r="BW12" s="53"/>
      <c r="BX12" s="53"/>
      <c r="BY12" s="53"/>
      <c r="BZ12" s="53"/>
      <c r="CA12" s="53"/>
      <c r="CB12" s="53"/>
      <c r="CC12" s="53"/>
      <c r="CD12" s="53"/>
      <c r="CE12" s="53">
        <v>20</v>
      </c>
      <c r="CF12" s="53">
        <v>40</v>
      </c>
      <c r="CG12" s="55"/>
      <c r="CH12" s="53"/>
      <c r="CI12" s="53"/>
      <c r="CJ12" s="53"/>
      <c r="CK12" s="53"/>
      <c r="CL12" s="53"/>
      <c r="CM12" s="53"/>
      <c r="CN12" s="53"/>
      <c r="CO12" s="53"/>
      <c r="CP12" s="53"/>
      <c r="CQ12" s="53"/>
      <c r="CR12" s="53"/>
      <c r="CS12" s="53">
        <v>5</v>
      </c>
      <c r="CT12" s="54">
        <v>10</v>
      </c>
      <c r="CU12" s="145">
        <v>16</v>
      </c>
      <c r="CV12" s="218">
        <f>Table28211153[[#This Row],[D28 - GD/19]]/Table28211153[[#This Row],[D0 - GD/19]]</f>
        <v>8</v>
      </c>
      <c r="CW12" s="216">
        <f t="shared" si="0"/>
        <v>4</v>
      </c>
      <c r="CX12" s="216">
        <f>Table28211153[[#This Row],[D28 - Phu/13]]/Table28211153[[#This Row],[D0 - Phu/13]]</f>
        <v>2</v>
      </c>
      <c r="CY12" s="216">
        <f>Table28211153[[#This Row],[D28 - WA/19]]/Table28211153[[#This Row],[D0 - WA/19]]</f>
        <v>2</v>
      </c>
      <c r="CZ12" s="216">
        <f>LOG(Table28211153[[#This Row],[GD/19 Fold]],2)</f>
        <v>3</v>
      </c>
      <c r="DA12" s="216">
        <f>LOG(Table28211153[[#This Row],[HK/19 Fold]],2)</f>
        <v>2</v>
      </c>
      <c r="DB12" s="216">
        <f>LOG(Table28211153[[#This Row],[Phu/13 Fold]],2)</f>
        <v>1</v>
      </c>
      <c r="DC12" s="216">
        <f>LOG(Table28211153[[#This Row],[WA/19 Fold]],2)</f>
        <v>1</v>
      </c>
      <c r="DD12" s="217">
        <f>SUM(Table28211153[[#This Row],[GD/19 Log2]:[WA/19 Log2]])</f>
        <v>7</v>
      </c>
      <c r="DF12" s="29">
        <f>COUNTIFS($C$7:$C$345,"&gt;34",$C$7:$C$345,"&lt;50")</f>
        <v>61</v>
      </c>
      <c r="DG12" s="32" t="s">
        <v>125</v>
      </c>
      <c r="DH12" s="30">
        <f>AVERAGEIFS($AE$7:$AE$345,$C$7:$C$345,"&gt;34",$C$7:$C$345,"&lt;50")</f>
        <v>24.672131147540984</v>
      </c>
      <c r="DI12" s="87">
        <f>AVERAGEIFS($AF$7:$AF$345,$C$7:$C$345,"&gt;34",$C$7:$C$345,"&lt;50")</f>
        <v>51.065573770491802</v>
      </c>
      <c r="DJ12" s="82">
        <f t="shared" si="1"/>
        <v>1.2269214470997274</v>
      </c>
      <c r="DK12" s="36">
        <f>(COUNTIFS($AE$7:$AE$345,"&gt;=40",$C$7:$C$345,"&gt;34",$C$7:$C$345,"&lt;50"))/$DF12</f>
        <v>0.26229508196721313</v>
      </c>
      <c r="DL12" s="36">
        <f>(COUNTIFS($AF$7:$AF$345,"&gt;=40",$C$7:$C$345,"&gt;34",$C$7:$C$345,"&lt;50"))/$DF12</f>
        <v>0.44262295081967212</v>
      </c>
      <c r="DM12" s="39">
        <f>(COUNTIFS(Table28211153[GD/19 Fold],"&gt;=4",$AF$7:$AF$345,"&gt;=40",$C$7:$C$345,"&gt;34",$C$7:$C$345,"&lt;50"))/$DF12</f>
        <v>0.19672131147540983</v>
      </c>
      <c r="DN12" s="30">
        <f>AVERAGEIFS($BJ$7:$BJ$345,$C$7:$C$345,"&gt;34",$C$7:$C$345,"&lt;50")</f>
        <v>42.049180327868854</v>
      </c>
      <c r="DO12" s="87">
        <f>AVERAGEIFS($BK$7:$BK$345,$C$7:$C$345,"&gt;34",$C$7:$C$345,"&lt;50")</f>
        <v>76.721311475409834</v>
      </c>
      <c r="DP12" s="82">
        <f t="shared" si="2"/>
        <v>1.1608358871860929</v>
      </c>
      <c r="DQ12" s="36">
        <f>(COUNTIFS($BJ$7:$BJ$345,"&gt;=40",$C$7:$C$345,"&gt;34",$C$7:$C$345,"&lt;50"))/$DF12</f>
        <v>0.44262295081967212</v>
      </c>
      <c r="DR12" s="36">
        <f>(COUNTIFS($BK$7:$BK$345,"&gt;=40",$C$7:$C$345,"&gt;34",$C$7:$C$345,"&lt;50"))/$DF12</f>
        <v>0.81967213114754101</v>
      </c>
      <c r="DS12" s="39">
        <f>(COUNTIFS(Table28211153[HK/19 Fold],"&gt;=4",$BK$7:$BK$345,"&gt;=40",$C$7:$C$345,"&gt;34",$C$7:$C$345,"&lt;50"))/$DF12</f>
        <v>0.27868852459016391</v>
      </c>
      <c r="DT12" s="30">
        <f>AVERAGEIFS($CE$7:$CE$345,$C$7:$C$345,"&gt;34",$C$7:$C$345,"&lt;50")</f>
        <v>78.852459016393439</v>
      </c>
      <c r="DU12" s="87">
        <f>AVERAGEIFS($CF$7:$CF$345,$C$7:$C$345,"&gt;34",$C$7:$C$345,"&lt;50")</f>
        <v>93.032786885245898</v>
      </c>
      <c r="DV12" s="82">
        <f t="shared" si="3"/>
        <v>1.0378638825359277</v>
      </c>
      <c r="DW12" s="36">
        <f>(COUNTIFS($CE$7:$CE$345,"&gt;=40",$C$7:$C$345,"&gt;34",$C$7:$C$345,"&lt;50"))/$DF12</f>
        <v>0.57377049180327866</v>
      </c>
      <c r="DX12" s="36">
        <f>(COUNTIFS($CF$7:$CF$345,"&gt;=40",$C$7:$C$345,"&gt;34",$C$7:$C$345,"&lt;50"))/$DF12</f>
        <v>0.70491803278688525</v>
      </c>
      <c r="DY12" s="39">
        <f>(COUNTIFS(Table28211153[Phu/13 Fold],"&gt;=4",$CF$7:$CF$345,"&gt;=40",$C$7:$C$345,"&gt;34",$C$7:$C$345,"&lt;50"))/$DF12</f>
        <v>0.11475409836065574</v>
      </c>
      <c r="DZ12" s="30">
        <f>AVERAGEIFS($CS$7:$CS$345,$C$7:$C$345,"&gt;34",$C$7:$C$345,"&lt;50")</f>
        <v>66.721311475409834</v>
      </c>
      <c r="EA12" s="87">
        <f>AVERAGEIFS($CT$7:$CT$345,$C$7:$C$345,"&gt;34",$C$7:$C$345,"&lt;50")</f>
        <v>104.09836065573771</v>
      </c>
      <c r="EB12" s="82">
        <f t="shared" si="4"/>
        <v>1.1058943526050442</v>
      </c>
      <c r="EC12" s="36">
        <f>(COUNTIFS($CS$7:$CS$345,"&gt;=40",$C$7:$C$345,"&gt;34",$C$7:$C$345,"&lt;50"))/$DF12</f>
        <v>0.57377049180327866</v>
      </c>
      <c r="ED12" s="36">
        <f>(COUNTIFS($CT$7:$CT$345,"&gt;=40",$C$7:$C$345,"&gt;34",$C$7:$C$345,"&lt;50"))/$DF12</f>
        <v>0.73770491803278693</v>
      </c>
      <c r="EE12" s="44">
        <f>(COUNTIFS(Table28211153[WA/19 Fold],"&gt;=4",$C$7:$C$345,"&gt;34",$C$7:$C$345,"&lt;50"))/$DF12</f>
        <v>0.13114754098360656</v>
      </c>
    </row>
    <row r="13" spans="1:135" s="9" customFormat="1" ht="24" customHeight="1">
      <c r="A13" s="66">
        <v>17</v>
      </c>
      <c r="B13" s="65">
        <v>23833</v>
      </c>
      <c r="C13" s="64">
        <v>55</v>
      </c>
      <c r="D13" s="65">
        <v>44105</v>
      </c>
      <c r="E13" s="64">
        <v>28</v>
      </c>
      <c r="F13" s="4" t="s">
        <v>8</v>
      </c>
      <c r="G13" s="215" t="s">
        <v>42</v>
      </c>
      <c r="H13" s="57">
        <v>33.191342247716697</v>
      </c>
      <c r="I13" s="98" t="s">
        <v>173</v>
      </c>
      <c r="J13" s="11" t="s">
        <v>327</v>
      </c>
      <c r="K13" s="53"/>
      <c r="L13" s="53"/>
      <c r="M13" s="53"/>
      <c r="N13" s="53"/>
      <c r="O13" s="53"/>
      <c r="P13" s="53"/>
      <c r="Q13" s="53"/>
      <c r="R13" s="53"/>
      <c r="S13" s="53"/>
      <c r="T13" s="53"/>
      <c r="U13" s="53"/>
      <c r="V13" s="53"/>
      <c r="W13" s="53"/>
      <c r="X13" s="53"/>
      <c r="Y13" s="53"/>
      <c r="Z13" s="53"/>
      <c r="AA13" s="53"/>
      <c r="AB13" s="53"/>
      <c r="AC13" s="53">
        <v>5</v>
      </c>
      <c r="AD13" s="53">
        <v>5</v>
      </c>
      <c r="AE13" s="53">
        <v>5</v>
      </c>
      <c r="AF13" s="53">
        <v>5</v>
      </c>
      <c r="AG13" s="53"/>
      <c r="AH13" s="54"/>
      <c r="AI13" s="146">
        <v>17</v>
      </c>
      <c r="AJ13" s="137"/>
      <c r="AK13" s="54"/>
      <c r="AL13" s="53"/>
      <c r="AM13" s="53"/>
      <c r="AN13" s="53"/>
      <c r="AO13" s="53"/>
      <c r="AP13" s="53"/>
      <c r="AQ13" s="53"/>
      <c r="AR13" s="53"/>
      <c r="AS13" s="53"/>
      <c r="AT13" s="53"/>
      <c r="AU13" s="53"/>
      <c r="AV13" s="53"/>
      <c r="AW13" s="54"/>
      <c r="AX13" s="53"/>
      <c r="AY13" s="54"/>
      <c r="AZ13" s="53"/>
      <c r="BA13" s="54"/>
      <c r="BB13" s="111"/>
      <c r="BC13" s="111"/>
      <c r="BD13" s="111"/>
      <c r="BE13" s="111"/>
      <c r="BF13" s="111"/>
      <c r="BG13" s="111"/>
      <c r="BH13" s="53"/>
      <c r="BI13" s="54"/>
      <c r="BJ13" s="111">
        <v>20</v>
      </c>
      <c r="BK13" s="111">
        <v>40</v>
      </c>
      <c r="BL13" s="111"/>
      <c r="BM13" s="136"/>
      <c r="BN13" s="146">
        <v>17</v>
      </c>
      <c r="BO13" s="137"/>
      <c r="BP13" s="56"/>
      <c r="BQ13" s="55"/>
      <c r="BR13" s="53"/>
      <c r="BS13" s="53"/>
      <c r="BT13" s="53"/>
      <c r="BU13" s="53"/>
      <c r="BV13" s="53"/>
      <c r="BW13" s="53"/>
      <c r="BX13" s="53"/>
      <c r="BY13" s="53"/>
      <c r="BZ13" s="53"/>
      <c r="CA13" s="53"/>
      <c r="CB13" s="53"/>
      <c r="CC13" s="53"/>
      <c r="CD13" s="53"/>
      <c r="CE13" s="53">
        <v>20</v>
      </c>
      <c r="CF13" s="53">
        <v>40</v>
      </c>
      <c r="CG13" s="55"/>
      <c r="CH13" s="53"/>
      <c r="CI13" s="53"/>
      <c r="CJ13" s="53"/>
      <c r="CK13" s="53"/>
      <c r="CL13" s="53"/>
      <c r="CM13" s="53"/>
      <c r="CN13" s="53"/>
      <c r="CO13" s="53"/>
      <c r="CP13" s="53"/>
      <c r="CQ13" s="53"/>
      <c r="CR13" s="53"/>
      <c r="CS13" s="53">
        <v>20</v>
      </c>
      <c r="CT13" s="54">
        <v>40</v>
      </c>
      <c r="CU13" s="146">
        <v>17</v>
      </c>
      <c r="CV13" s="218">
        <f>Table28211153[[#This Row],[D28 - GD/19]]/Table28211153[[#This Row],[D0 - GD/19]]</f>
        <v>1</v>
      </c>
      <c r="CW13" s="216">
        <f t="shared" si="0"/>
        <v>2</v>
      </c>
      <c r="CX13" s="216">
        <f>Table28211153[[#This Row],[D28 - Phu/13]]/Table28211153[[#This Row],[D0 - Phu/13]]</f>
        <v>2</v>
      </c>
      <c r="CY13" s="216">
        <f>Table28211153[[#This Row],[D28 - WA/19]]/Table28211153[[#This Row],[D0 - WA/19]]</f>
        <v>2</v>
      </c>
      <c r="CZ13" s="216">
        <f>LOG(Table28211153[[#This Row],[GD/19 Fold]],2)</f>
        <v>0</v>
      </c>
      <c r="DA13" s="216">
        <f>LOG(Table28211153[[#This Row],[HK/19 Fold]],2)</f>
        <v>1</v>
      </c>
      <c r="DB13" s="216">
        <f>LOG(Table28211153[[#This Row],[Phu/13 Fold]],2)</f>
        <v>1</v>
      </c>
      <c r="DC13" s="216">
        <f>LOG(Table28211153[[#This Row],[WA/19 Fold]],2)</f>
        <v>1</v>
      </c>
      <c r="DD13" s="217">
        <f>SUM(Table28211153[[#This Row],[GD/19 Log2]:[WA/19 Log2]])</f>
        <v>3</v>
      </c>
      <c r="DF13" s="89">
        <f>COUNTIFS($C$7:$C$345,"&gt;49",$C$7:$C$345,"&lt;65")</f>
        <v>68</v>
      </c>
      <c r="DG13" s="88" t="s">
        <v>126</v>
      </c>
      <c r="DH13" s="31">
        <f>AVERAGEIFS($AE$7:$AE$345,$C$7:$C$345,"&gt;49",$C$7:$C$345,"&lt;65")</f>
        <v>43.455882352941174</v>
      </c>
      <c r="DI13" s="27">
        <f>AVERAGEIFS($AF$7:$AF$345,$C$7:$C$345,"&gt;49",$C$7:$C$345,"&lt;65")</f>
        <v>75.746268656716424</v>
      </c>
      <c r="DJ13" s="52">
        <f t="shared" si="1"/>
        <v>1.1473171647184233</v>
      </c>
      <c r="DK13" s="37">
        <f>(COUNTIFS($AE$7:$AE$345,"&gt;=40",$C$7:$C$345,"&gt;49",$C$7:$C$345,"&lt;65"))/$DF13</f>
        <v>0.13235294117647059</v>
      </c>
      <c r="DL13" s="37">
        <f>(COUNTIFS($AF$7:$AF$345,"&gt;=40",$C$7:$C$345,"&gt;49",$C$7:$C$345,"&lt;65"))/$DF13</f>
        <v>0.5</v>
      </c>
      <c r="DM13" s="40">
        <f>(COUNTIFS(Table28211153[GD/19 Fold],"&gt;=4",$AF$7:$AF$345,"&gt;=40",$C$7:$C$345,"&gt;49",$C$7:$C$345,"&lt;65"))/$DF13</f>
        <v>0.36764705882352944</v>
      </c>
      <c r="DN13" s="31">
        <f>AVERAGEIFS($BJ$7:$BJ$345,$C$7:$C$345,"&gt;49",$C$7:$C$345,"&lt;65")</f>
        <v>47.647058823529413</v>
      </c>
      <c r="DO13" s="27">
        <f>AVERAGEIFS($BK$7:$BK$345,$C$7:$C$345,"&gt;49",$C$7:$C$345,"&lt;65")</f>
        <v>117.38805970149254</v>
      </c>
      <c r="DP13" s="52">
        <f t="shared" si="2"/>
        <v>1.2333607884487214</v>
      </c>
      <c r="DQ13" s="37">
        <f>(COUNTIFS($BJ$7:$BJ$345,"&gt;=40",$C$7:$C$345,"&gt;49",$C$7:$C$345,"&lt;65"))/$DF13</f>
        <v>0.51470588235294112</v>
      </c>
      <c r="DR13" s="37">
        <f>(COUNTIFS($BK$7:$BK$345,"&gt;=40",$C$7:$C$345,"&gt;49",$C$7:$C$345,"&lt;65"))/$DF13</f>
        <v>0.83823529411764708</v>
      </c>
      <c r="DS13" s="40">
        <f>(COUNTIFS(Table28211153[HK/19 Fold],"&gt;=4",$BK$7:$BK$345,"&gt;=40",$C$7:$C$345,"&gt;49",$C$7:$C$345,"&lt;65"))/$DF13</f>
        <v>0.44117647058823528</v>
      </c>
      <c r="DT13" s="31">
        <f>AVERAGEIFS($CE$7:$CE$345,$C$7:$C$345,"&gt;49",$C$7:$C$345,"&lt;65")</f>
        <v>86.25</v>
      </c>
      <c r="DU13" s="27">
        <f>AVERAGEIFS($CF$7:$CF$345,$C$7:$C$345,"&gt;49",$C$7:$C$345,"&lt;65")</f>
        <v>112.53731343283582</v>
      </c>
      <c r="DV13" s="52">
        <f t="shared" si="3"/>
        <v>1.059685856158493</v>
      </c>
      <c r="DW13" s="37">
        <f>(COUNTIFS($CE$7:$CE$345,"&gt;=40",$C$7:$C$345,"&gt;49",$C$7:$C$345,"&lt;65"))/$DF13</f>
        <v>0.6470588235294118</v>
      </c>
      <c r="DX13" s="37">
        <f>(COUNTIFS($CF$7:$CF$345,"&gt;=40",$C$7:$C$345,"&gt;49",$C$7:$C$345,"&lt;65"))/$DF13</f>
        <v>0.77941176470588236</v>
      </c>
      <c r="DY13" s="40">
        <f>(COUNTIFS(Table28211153[Phu/13 Fold],"&gt;=4",$CF$7:$CF$345,"&gt;=40",$C$7:$C$345,"&gt;49",$C$7:$C$345,"&lt;65"))/$DF13</f>
        <v>0.11764705882352941</v>
      </c>
      <c r="DZ13" s="31">
        <f>AVERAGEIFS($CS$7:$CS$345,$C$7:$C$345,"&gt;49",$C$7:$C$345,"&lt;65")</f>
        <v>44.926470588235297</v>
      </c>
      <c r="EA13" s="27">
        <f>AVERAGEIFS($CT$7:$CT$345,$C$7:$C$345,"&gt;49",$C$7:$C$345,"&lt;65")</f>
        <v>71.865671641791039</v>
      </c>
      <c r="EB13" s="52">
        <f t="shared" si="4"/>
        <v>1.1234607580614138</v>
      </c>
      <c r="EC13" s="37">
        <f>(COUNTIFS($CS$7:$CS$345,"&gt;=40",$C$7:$C$345,"&gt;49",$C$7:$C$345,"&lt;65"))/$DF13</f>
        <v>0.48529411764705882</v>
      </c>
      <c r="ED13" s="37">
        <f>(COUNTIFS($CT$7:$CT$345,"&gt;=40",$C$7:$C$345,"&gt;49",$C$7:$C$345,"&lt;65"))/$DF13</f>
        <v>0.75</v>
      </c>
      <c r="EE13" s="43">
        <f>(COUNTIFS(Table28211153[WA/19 Fold],"&gt;=4",$C$7:$C$345,"&gt;49",$C$7:$C$345,"&lt;65"))/$DF13</f>
        <v>0.11764705882352941</v>
      </c>
    </row>
    <row r="14" spans="1:135" s="9" customFormat="1" ht="24" customHeight="1">
      <c r="A14" s="72">
        <v>22</v>
      </c>
      <c r="B14" s="71">
        <v>28132</v>
      </c>
      <c r="C14" s="70">
        <v>43</v>
      </c>
      <c r="D14" s="71">
        <v>44104</v>
      </c>
      <c r="E14" s="70">
        <v>28</v>
      </c>
      <c r="F14" s="4" t="s">
        <v>8</v>
      </c>
      <c r="G14" s="215" t="s">
        <v>42</v>
      </c>
      <c r="H14" s="57">
        <v>48.847450902598602</v>
      </c>
      <c r="I14" s="98" t="s">
        <v>173</v>
      </c>
      <c r="J14" s="11" t="s">
        <v>327</v>
      </c>
      <c r="K14" s="53"/>
      <c r="L14" s="53"/>
      <c r="M14" s="53"/>
      <c r="N14" s="53"/>
      <c r="O14" s="53"/>
      <c r="P14" s="53"/>
      <c r="Q14" s="53"/>
      <c r="R14" s="53"/>
      <c r="S14" s="53"/>
      <c r="T14" s="53"/>
      <c r="U14" s="53"/>
      <c r="V14" s="53"/>
      <c r="W14" s="53"/>
      <c r="X14" s="53"/>
      <c r="Y14" s="53"/>
      <c r="Z14" s="53"/>
      <c r="AA14" s="53"/>
      <c r="AB14" s="53"/>
      <c r="AC14" s="53">
        <v>40</v>
      </c>
      <c r="AD14" s="53">
        <v>40</v>
      </c>
      <c r="AE14" s="53">
        <v>40</v>
      </c>
      <c r="AF14" s="53">
        <v>5</v>
      </c>
      <c r="AG14" s="53"/>
      <c r="AH14" s="54"/>
      <c r="AI14" s="145">
        <v>22</v>
      </c>
      <c r="AJ14" s="137"/>
      <c r="AK14" s="54"/>
      <c r="AL14" s="53"/>
      <c r="AM14" s="53"/>
      <c r="AN14" s="53"/>
      <c r="AO14" s="53"/>
      <c r="AP14" s="53"/>
      <c r="AQ14" s="53"/>
      <c r="AR14" s="53"/>
      <c r="AS14" s="53"/>
      <c r="AT14" s="53"/>
      <c r="AU14" s="53"/>
      <c r="AV14" s="53"/>
      <c r="AW14" s="54"/>
      <c r="AX14" s="53"/>
      <c r="AY14" s="54"/>
      <c r="AZ14" s="53"/>
      <c r="BA14" s="54"/>
      <c r="BB14" s="111"/>
      <c r="BC14" s="111"/>
      <c r="BD14" s="111"/>
      <c r="BE14" s="111"/>
      <c r="BF14" s="111"/>
      <c r="BG14" s="111"/>
      <c r="BH14" s="53"/>
      <c r="BI14" s="54"/>
      <c r="BJ14" s="111">
        <v>160</v>
      </c>
      <c r="BK14" s="111">
        <v>80</v>
      </c>
      <c r="BL14" s="111"/>
      <c r="BM14" s="136"/>
      <c r="BN14" s="145">
        <v>22</v>
      </c>
      <c r="BO14" s="137"/>
      <c r="BP14" s="56"/>
      <c r="BQ14" s="55"/>
      <c r="BR14" s="53"/>
      <c r="BS14" s="53"/>
      <c r="BT14" s="53"/>
      <c r="BU14" s="53"/>
      <c r="BV14" s="53"/>
      <c r="BW14" s="53"/>
      <c r="BX14" s="53"/>
      <c r="BY14" s="53"/>
      <c r="BZ14" s="53"/>
      <c r="CA14" s="53"/>
      <c r="CB14" s="53"/>
      <c r="CC14" s="53"/>
      <c r="CD14" s="53"/>
      <c r="CE14" s="53">
        <v>40</v>
      </c>
      <c r="CF14" s="53">
        <v>20</v>
      </c>
      <c r="CG14" s="55"/>
      <c r="CH14" s="53"/>
      <c r="CI14" s="53"/>
      <c r="CJ14" s="53"/>
      <c r="CK14" s="53"/>
      <c r="CL14" s="53"/>
      <c r="CM14" s="53"/>
      <c r="CN14" s="53"/>
      <c r="CO14" s="53"/>
      <c r="CP14" s="53"/>
      <c r="CQ14" s="53"/>
      <c r="CR14" s="53"/>
      <c r="CS14" s="53">
        <v>80</v>
      </c>
      <c r="CT14" s="54">
        <v>40</v>
      </c>
      <c r="CU14" s="145">
        <v>22</v>
      </c>
      <c r="CV14" s="218">
        <f>Table28211153[[#This Row],[D28 - GD/19]]/Table28211153[[#This Row],[D0 - GD/19]]</f>
        <v>0.125</v>
      </c>
      <c r="CW14" s="216">
        <f t="shared" si="0"/>
        <v>0.5</v>
      </c>
      <c r="CX14" s="216">
        <f>Table28211153[[#This Row],[D28 - Phu/13]]/Table28211153[[#This Row],[D0 - Phu/13]]</f>
        <v>0.5</v>
      </c>
      <c r="CY14" s="216">
        <f>Table28211153[[#This Row],[D28 - WA/19]]/Table28211153[[#This Row],[D0 - WA/19]]</f>
        <v>0.5</v>
      </c>
      <c r="CZ14" s="216">
        <f>LOG(Table28211153[[#This Row],[GD/19 Fold]],2)</f>
        <v>-3</v>
      </c>
      <c r="DA14" s="216">
        <f>LOG(Table28211153[[#This Row],[HK/19 Fold]],2)</f>
        <v>-1</v>
      </c>
      <c r="DB14" s="216">
        <f>LOG(Table28211153[[#This Row],[Phu/13 Fold]],2)</f>
        <v>-1</v>
      </c>
      <c r="DC14" s="216">
        <f>LOG(Table28211153[[#This Row],[WA/19 Fold]],2)</f>
        <v>-1</v>
      </c>
      <c r="DD14" s="217">
        <f>SUM(Table28211153[[#This Row],[GD/19 Log2]:[WA/19 Log2]])</f>
        <v>-6</v>
      </c>
      <c r="DF14" s="29">
        <f>COUNTIF($C$7:$C$345,"&gt;64")</f>
        <v>83</v>
      </c>
      <c r="DG14" s="32" t="s">
        <v>176</v>
      </c>
      <c r="DH14" s="30">
        <f>AVERAGEIFS($AE$7:$AE$345,$C$7:$C$345,"&gt;64")</f>
        <v>19.638554216867469</v>
      </c>
      <c r="DI14" s="87">
        <f>AVERAGEIFS($AF$7:$AF$345,$C$7:$C$345,"&gt;64")</f>
        <v>49.096385542168676</v>
      </c>
      <c r="DJ14" s="82">
        <f t="shared" si="1"/>
        <v>1.3077388302928643</v>
      </c>
      <c r="DK14" s="36">
        <f>(COUNTIFS($AE$7:$AE$345,"&gt;=40",$C$7:$C$345,"&gt;64"))/$DF14</f>
        <v>9.6385542168674704E-2</v>
      </c>
      <c r="DL14" s="36">
        <f>(COUNTIFS($AF$7:$AF$345,"&gt;=40",$C$7:$C$345,"&gt;64"))/$DF14</f>
        <v>0.37349397590361444</v>
      </c>
      <c r="DM14" s="39">
        <f>(COUNTIFS(Table28211153[GD/19 Fold],"&gt;=4",$AF$7:$AF$345,"&gt;=40",$C$7:$C$345,"&gt;64"))/$DF14</f>
        <v>0.21686746987951808</v>
      </c>
      <c r="DN14" s="30">
        <f>AVERAGEIFS($BJ$7:$BJ$345,$C$7:$C$345,"&gt;64")</f>
        <v>52.7710843373494</v>
      </c>
      <c r="DO14" s="87">
        <f>AVERAGEIFS($BK$7:$BK$345,$C$7:$C$345,"&gt;64")</f>
        <v>110.8433734939759</v>
      </c>
      <c r="DP14" s="82">
        <f t="shared" si="2"/>
        <v>1.1871310160085951</v>
      </c>
      <c r="DQ14" s="36">
        <f>(COUNTIFS($BJ$7:$BJ$345,"&gt;=40",$C$7:$C$345,"&gt;64"))/$DF14</f>
        <v>0.51807228915662651</v>
      </c>
      <c r="DR14" s="36">
        <f>(COUNTIFS($BK$7:$BK$345,"&gt;=40",$C$7:$C$345,"&gt;64"))/$DF14</f>
        <v>0.75903614457831325</v>
      </c>
      <c r="DS14" s="39">
        <f>(COUNTIFS(Table28211153[HK/19 Fold],"&gt;=4",$BK$7:$BK$345,"&gt;=40",$C$7:$C$345,"&gt;64"))/$DF14</f>
        <v>0.24096385542168675</v>
      </c>
      <c r="DT14" s="30">
        <f>AVERAGEIFS($CE$7:$CE$345,$C$7:$C$345,"&gt;64")</f>
        <v>47.409638554216869</v>
      </c>
      <c r="DU14" s="87">
        <f>AVERAGEIFS($CF$7:$CF$345,$C$7:$C$345,"&gt;64")</f>
        <v>108.55421686746988</v>
      </c>
      <c r="DV14" s="82">
        <f t="shared" si="3"/>
        <v>1.2146829853697438</v>
      </c>
      <c r="DW14" s="36">
        <f>(COUNTIFS($CE$7:$CE$345,"&gt;=40",$C$7:$C$345,"&gt;64"))/$DF14</f>
        <v>0.40963855421686746</v>
      </c>
      <c r="DX14" s="36">
        <f>(COUNTIFS($CF$7:$CF$345,"&gt;=40",$C$7:$C$345,"&gt;64"))/$DF14</f>
        <v>0.72289156626506024</v>
      </c>
      <c r="DY14" s="39">
        <f>(COUNTIFS(Table28211153[Phu/13 Fold],"&gt;=4",$CF$7:$CF$345,"&gt;=40",$C$7:$C$345,"&gt;64"))/$DF14</f>
        <v>0.27710843373493976</v>
      </c>
      <c r="DZ14" s="30">
        <f>AVERAGEIFS($CS$7:$CS$345,$C$7:$C$345,"&gt;64")</f>
        <v>21.3855421686747</v>
      </c>
      <c r="EA14" s="87">
        <f>AVERAGEIFS($CT$7:$CT$345,$C$7:$C$345,"&gt;64")</f>
        <v>58.915662650602407</v>
      </c>
      <c r="EB14" s="82">
        <f t="shared" si="4"/>
        <v>1.3308802318920623</v>
      </c>
      <c r="EC14" s="36">
        <f>(COUNTIFS($CS$7:$CS$345,"&gt;=40",$C$7:$C$345,"&gt;64"))/$DF14</f>
        <v>0.19277108433734941</v>
      </c>
      <c r="ED14" s="36">
        <f>(COUNTIFS($CT$7:$CT$345,"&gt;=40",$C$7:$C$345,"&gt;64"))/$DF14</f>
        <v>0.68674698795180722</v>
      </c>
      <c r="EE14" s="44">
        <f>(COUNTIFS(Table28211153[WA/19 Fold],"&gt;=4",$C$7:$C$345,"&gt;64"))/$DF14</f>
        <v>0.33734939759036142</v>
      </c>
    </row>
    <row r="15" spans="1:135" s="9" customFormat="1" ht="24" customHeight="1">
      <c r="A15" s="69">
        <v>29</v>
      </c>
      <c r="B15" s="68">
        <v>33948</v>
      </c>
      <c r="C15" s="67">
        <v>27</v>
      </c>
      <c r="D15" s="68">
        <v>44117</v>
      </c>
      <c r="E15" s="67">
        <v>31</v>
      </c>
      <c r="F15" s="3" t="s">
        <v>7</v>
      </c>
      <c r="G15" s="215" t="s">
        <v>42</v>
      </c>
      <c r="H15" s="57">
        <v>26.385565543555501</v>
      </c>
      <c r="I15" s="98" t="s">
        <v>173</v>
      </c>
      <c r="J15" s="11" t="s">
        <v>327</v>
      </c>
      <c r="K15" s="53"/>
      <c r="L15" s="53"/>
      <c r="M15" s="53"/>
      <c r="N15" s="53"/>
      <c r="O15" s="53"/>
      <c r="P15" s="53"/>
      <c r="Q15" s="53"/>
      <c r="R15" s="53"/>
      <c r="S15" s="53"/>
      <c r="T15" s="53"/>
      <c r="U15" s="53"/>
      <c r="V15" s="53"/>
      <c r="W15" s="53"/>
      <c r="X15" s="53"/>
      <c r="Y15" s="53"/>
      <c r="Z15" s="53"/>
      <c r="AA15" s="53"/>
      <c r="AB15" s="53"/>
      <c r="AC15" s="53">
        <v>40</v>
      </c>
      <c r="AD15" s="53">
        <v>80</v>
      </c>
      <c r="AE15" s="53">
        <v>5</v>
      </c>
      <c r="AF15" s="53">
        <v>40</v>
      </c>
      <c r="AG15" s="53"/>
      <c r="AH15" s="54"/>
      <c r="AI15" s="144">
        <v>29</v>
      </c>
      <c r="AJ15" s="137"/>
      <c r="AK15" s="54"/>
      <c r="AL15" s="53"/>
      <c r="AM15" s="53"/>
      <c r="AN15" s="53"/>
      <c r="AO15" s="53"/>
      <c r="AP15" s="53"/>
      <c r="AQ15" s="53"/>
      <c r="AR15" s="53"/>
      <c r="AS15" s="53"/>
      <c r="AT15" s="53"/>
      <c r="AU15" s="53"/>
      <c r="AV15" s="53"/>
      <c r="AW15" s="54"/>
      <c r="AX15" s="53"/>
      <c r="AY15" s="54"/>
      <c r="AZ15" s="53"/>
      <c r="BA15" s="54"/>
      <c r="BB15" s="111"/>
      <c r="BC15" s="111"/>
      <c r="BD15" s="111"/>
      <c r="BE15" s="111"/>
      <c r="BF15" s="111"/>
      <c r="BG15" s="111"/>
      <c r="BH15" s="53"/>
      <c r="BI15" s="54"/>
      <c r="BJ15" s="111">
        <v>80</v>
      </c>
      <c r="BK15" s="111">
        <v>160</v>
      </c>
      <c r="BL15" s="111"/>
      <c r="BM15" s="136"/>
      <c r="BN15" s="144">
        <v>29</v>
      </c>
      <c r="BO15" s="137"/>
      <c r="BP15" s="56"/>
      <c r="BQ15" s="55"/>
      <c r="BR15" s="53"/>
      <c r="BS15" s="53"/>
      <c r="BT15" s="53"/>
      <c r="BU15" s="53"/>
      <c r="BV15" s="53"/>
      <c r="BW15" s="53"/>
      <c r="BX15" s="53"/>
      <c r="BY15" s="53"/>
      <c r="BZ15" s="53"/>
      <c r="CA15" s="53"/>
      <c r="CB15" s="53"/>
      <c r="CC15" s="53"/>
      <c r="CD15" s="53"/>
      <c r="CE15" s="53">
        <v>160</v>
      </c>
      <c r="CF15" s="53">
        <v>320</v>
      </c>
      <c r="CG15" s="55"/>
      <c r="CH15" s="53"/>
      <c r="CI15" s="53"/>
      <c r="CJ15" s="53"/>
      <c r="CK15" s="53"/>
      <c r="CL15" s="53"/>
      <c r="CM15" s="53"/>
      <c r="CN15" s="53"/>
      <c r="CO15" s="53"/>
      <c r="CP15" s="53"/>
      <c r="CQ15" s="53"/>
      <c r="CR15" s="53"/>
      <c r="CS15" s="53">
        <v>40</v>
      </c>
      <c r="CT15" s="54">
        <v>80</v>
      </c>
      <c r="CU15" s="144">
        <v>29</v>
      </c>
      <c r="CV15" s="218">
        <f>Table28211153[[#This Row],[D28 - GD/19]]/Table28211153[[#This Row],[D0 - GD/19]]</f>
        <v>8</v>
      </c>
      <c r="CW15" s="216">
        <f t="shared" si="0"/>
        <v>2</v>
      </c>
      <c r="CX15" s="216">
        <f>Table28211153[[#This Row],[D28 - Phu/13]]/Table28211153[[#This Row],[D0 - Phu/13]]</f>
        <v>2</v>
      </c>
      <c r="CY15" s="216">
        <f>Table28211153[[#This Row],[D28 - WA/19]]/Table28211153[[#This Row],[D0 - WA/19]]</f>
        <v>2</v>
      </c>
      <c r="CZ15" s="216">
        <f>LOG(Table28211153[[#This Row],[GD/19 Fold]],2)</f>
        <v>3</v>
      </c>
      <c r="DA15" s="216">
        <f>LOG(Table28211153[[#This Row],[HK/19 Fold]],2)</f>
        <v>1</v>
      </c>
      <c r="DB15" s="216">
        <f>LOG(Table28211153[[#This Row],[Phu/13 Fold]],2)</f>
        <v>1</v>
      </c>
      <c r="DC15" s="216">
        <f>LOG(Table28211153[[#This Row],[WA/19 Fold]],2)</f>
        <v>1</v>
      </c>
      <c r="DD15" s="217">
        <f>SUM(Table28211153[[#This Row],[GD/19 Log2]:[WA/19 Log2]])</f>
        <v>6</v>
      </c>
      <c r="DF15" s="86">
        <f>COUNTIFS($C$7:$C$345,"&gt;64",$I$7:$I$345,"*Standard*")</f>
        <v>7</v>
      </c>
      <c r="DG15" s="85" t="s">
        <v>177</v>
      </c>
      <c r="DH15" s="28">
        <f>AVERAGEIFS($AE$7:$AE$345,$I$7:$I$345,"*Standard*",$C$7:$C$345,"&gt;64")</f>
        <v>5.7142857142857144</v>
      </c>
      <c r="DI15" s="84">
        <f>AVERAGEIFS($AF$7:$AF$345,$I$7:$I$345,"*Standard*",$C$7:$C$345,"&gt;64")</f>
        <v>17.857142857142858</v>
      </c>
      <c r="DJ15" s="84">
        <f t="shared" si="1"/>
        <v>1.6537316979027585</v>
      </c>
      <c r="DK15" s="35">
        <f>(COUNTIFS($AE$7:$AE$345,"&gt;=40",$I$7:$I$345,"*Standard*",$C$7:$C$345,"&gt;64"))/$DF15</f>
        <v>0</v>
      </c>
      <c r="DL15" s="35">
        <f>(COUNTIFS($AF$7:$AF$345,"&gt;=40",$I$7:$I$345,"*Standard*",$C$7:$C$345,"&gt;64"))/$DF15</f>
        <v>0.14285714285714285</v>
      </c>
      <c r="DM15" s="38">
        <f>(COUNTIFS(Table28211153[GD/19 Fold],"&gt;=4",$AF$7:$AF$345,"&gt;=40",$I$7:$I$345,"*Standard*",$C$7:$C$345,"&gt;64"))/$DF15</f>
        <v>0.14285714285714285</v>
      </c>
      <c r="DN15" s="28">
        <f>AVERAGEIFS($BJ$7:$BJ$345,$I$7:$I$345,"*Standard*",$C$7:$C$345,"&gt;64")</f>
        <v>27.142857142857142</v>
      </c>
      <c r="DO15" s="84">
        <f>AVERAGEIFS($BK$7:$BK$345,$I$7:$I$345,"*Standard*",$C$7:$C$345,"&gt;64")</f>
        <v>64.285714285714292</v>
      </c>
      <c r="DP15" s="84">
        <f t="shared" si="2"/>
        <v>1.261191685803086</v>
      </c>
      <c r="DQ15" s="35">
        <f>(COUNTIFS($BJ$7:$BJ$345,"&gt;=40",$I$7:$I$345,"*Standard*",$C$7:$C$345,"&gt;64"))/$DF15</f>
        <v>0.5714285714285714</v>
      </c>
      <c r="DR15" s="35">
        <f>(COUNTIFS($BK$7:$BK$345,"&gt;=40",$I$7:$I$345,"*Standard*",$C$7:$C$345,"&gt;64"))/$DF15</f>
        <v>0.8571428571428571</v>
      </c>
      <c r="DS15" s="38">
        <f>(COUNTIFS(Table28211153[HK/19 Fold],"&gt;=4",$BK$7:$BK$345,"&gt;=40",$I$7:$I$345,"*Standard*",$C$7:$C$345,"&gt;64"))/$DF15</f>
        <v>0.42857142857142855</v>
      </c>
      <c r="DT15" s="28">
        <f>AVERAGEIFS($CE$7:$CE$345,$I$7:$I$345,"*Standard*",$C$7:$C$345,"&gt;64")</f>
        <v>27.142857142857142</v>
      </c>
      <c r="DU15" s="84">
        <f>AVERAGEIFS($CF$7:$CF$345,$I$7:$I$345,"*Standard*",$C$7:$C$345,"&gt;64")</f>
        <v>68.571428571428569</v>
      </c>
      <c r="DV15" s="84">
        <f t="shared" si="3"/>
        <v>1.2807422140916895</v>
      </c>
      <c r="DW15" s="35">
        <f>(COUNTIFS($CE$7:$CE$345,"&gt;=40",$I$7:$I$345,"*Standard*",$C$7:$C$345,"&gt;64"))/$DF15</f>
        <v>0.42857142857142855</v>
      </c>
      <c r="DX15" s="35">
        <f>(COUNTIFS($CF$7:$CF$345,"&gt;=40",$I$7:$I$345,"*Standard*",$C$7:$C$345,"&gt;64"))/$DF15</f>
        <v>0.5714285714285714</v>
      </c>
      <c r="DY15" s="38">
        <f>(COUNTIFS(Table28211153[Phu/13 Fold],"&gt;=4",$CF$7:$CF$345,"&gt;=40",$I$7:$I$345,"*Standard*",$C$7:$C$345,"&gt;64"))/$DF15</f>
        <v>0.2857142857142857</v>
      </c>
      <c r="DZ15" s="28">
        <f>AVERAGEIFS($CS$7:$CS$345,$I$7:$I$345,"*Standard*",$C$7:$C$345,"&gt;64")</f>
        <v>17.142857142857142</v>
      </c>
      <c r="EA15" s="84">
        <f>AVERAGEIFS($CT$7:$CT$345,$I$7:$I$345,"*Standard*",$C$7:$C$345,"&gt;64")</f>
        <v>39.285714285714285</v>
      </c>
      <c r="EB15" s="84">
        <f t="shared" si="4"/>
        <v>1.2918372489163421</v>
      </c>
      <c r="EC15" s="35">
        <f>(COUNTIFS($CS$7:$CS$345,"&gt;=40",$I$7:$I$345,"*Standard*",$C$7:$C$345,"&gt;64"))/$DF15</f>
        <v>0.14285714285714285</v>
      </c>
      <c r="ED15" s="35">
        <f>(COUNTIFS($CT$7:$CT$345,"&gt;=40",$I$7:$I$345,"*Standard*",$C$7:$C$345,"&gt;64"))/$DF15</f>
        <v>0.5714285714285714</v>
      </c>
      <c r="EE15" s="45">
        <f>(COUNTIFS(Table28211153[WA/19 Fold],"&gt;=4",$I$7:$I$345,"*Standard*",$C$7:$C$345,"&gt;64"))/$DF15</f>
        <v>0.14285714285714285</v>
      </c>
    </row>
    <row r="16" spans="1:135" s="9" customFormat="1" ht="24" customHeight="1">
      <c r="A16" s="69">
        <v>30</v>
      </c>
      <c r="B16" s="68">
        <v>31782</v>
      </c>
      <c r="C16" s="67">
        <v>33</v>
      </c>
      <c r="D16" s="68">
        <v>44110</v>
      </c>
      <c r="E16" s="67">
        <v>28</v>
      </c>
      <c r="F16" s="4" t="s">
        <v>8</v>
      </c>
      <c r="G16" s="215" t="s">
        <v>329</v>
      </c>
      <c r="H16" s="57">
        <v>34.2247090299551</v>
      </c>
      <c r="I16" s="98" t="s">
        <v>173</v>
      </c>
      <c r="J16" s="11" t="s">
        <v>327</v>
      </c>
      <c r="K16" s="53"/>
      <c r="L16" s="53"/>
      <c r="M16" s="53"/>
      <c r="N16" s="53"/>
      <c r="O16" s="53"/>
      <c r="P16" s="53"/>
      <c r="Q16" s="53"/>
      <c r="R16" s="53"/>
      <c r="S16" s="53"/>
      <c r="T16" s="53"/>
      <c r="U16" s="53"/>
      <c r="V16" s="53"/>
      <c r="W16" s="53"/>
      <c r="X16" s="53"/>
      <c r="Y16" s="53"/>
      <c r="Z16" s="53"/>
      <c r="AA16" s="53"/>
      <c r="AB16" s="53"/>
      <c r="AC16" s="53">
        <v>160</v>
      </c>
      <c r="AD16" s="53">
        <v>160</v>
      </c>
      <c r="AE16" s="53">
        <v>5</v>
      </c>
      <c r="AF16" s="53">
        <v>40</v>
      </c>
      <c r="AG16" s="53"/>
      <c r="AH16" s="54"/>
      <c r="AI16" s="144">
        <v>30</v>
      </c>
      <c r="AJ16" s="137"/>
      <c r="AK16" s="54"/>
      <c r="AL16" s="53"/>
      <c r="AM16" s="53"/>
      <c r="AN16" s="53"/>
      <c r="AO16" s="53"/>
      <c r="AP16" s="53"/>
      <c r="AQ16" s="53"/>
      <c r="AR16" s="53"/>
      <c r="AS16" s="53"/>
      <c r="AT16" s="53"/>
      <c r="AU16" s="53"/>
      <c r="AV16" s="53"/>
      <c r="AW16" s="54"/>
      <c r="AX16" s="53"/>
      <c r="AY16" s="54"/>
      <c r="AZ16" s="53"/>
      <c r="BA16" s="54"/>
      <c r="BB16" s="111"/>
      <c r="BC16" s="111"/>
      <c r="BD16" s="111"/>
      <c r="BE16" s="111"/>
      <c r="BF16" s="111"/>
      <c r="BG16" s="111"/>
      <c r="BH16" s="53"/>
      <c r="BI16" s="54"/>
      <c r="BJ16" s="111">
        <v>320</v>
      </c>
      <c r="BK16" s="111">
        <v>640</v>
      </c>
      <c r="BL16" s="111"/>
      <c r="BM16" s="136"/>
      <c r="BN16" s="144">
        <v>30</v>
      </c>
      <c r="BO16" s="137"/>
      <c r="BP16" s="56"/>
      <c r="BQ16" s="55"/>
      <c r="BR16" s="53"/>
      <c r="BS16" s="53"/>
      <c r="BT16" s="53"/>
      <c r="BU16" s="53"/>
      <c r="BV16" s="53"/>
      <c r="BW16" s="53"/>
      <c r="BX16" s="53"/>
      <c r="BY16" s="53"/>
      <c r="BZ16" s="53"/>
      <c r="CA16" s="53"/>
      <c r="CB16" s="53"/>
      <c r="CC16" s="53"/>
      <c r="CD16" s="53"/>
      <c r="CE16" s="53">
        <v>20</v>
      </c>
      <c r="CF16" s="53">
        <v>40</v>
      </c>
      <c r="CG16" s="55"/>
      <c r="CH16" s="53"/>
      <c r="CI16" s="53"/>
      <c r="CJ16" s="53"/>
      <c r="CK16" s="53"/>
      <c r="CL16" s="53"/>
      <c r="CM16" s="53"/>
      <c r="CN16" s="53"/>
      <c r="CO16" s="53"/>
      <c r="CP16" s="53"/>
      <c r="CQ16" s="53"/>
      <c r="CR16" s="53"/>
      <c r="CS16" s="53">
        <v>40</v>
      </c>
      <c r="CT16" s="54">
        <v>40</v>
      </c>
      <c r="CU16" s="144">
        <v>30</v>
      </c>
      <c r="CV16" s="218">
        <f>Table28211153[[#This Row],[D28 - GD/19]]/Table28211153[[#This Row],[D0 - GD/19]]</f>
        <v>8</v>
      </c>
      <c r="CW16" s="216">
        <f t="shared" si="0"/>
        <v>2</v>
      </c>
      <c r="CX16" s="216">
        <f>Table28211153[[#This Row],[D28 - Phu/13]]/Table28211153[[#This Row],[D0 - Phu/13]]</f>
        <v>2</v>
      </c>
      <c r="CY16" s="216">
        <f>Table28211153[[#This Row],[D28 - WA/19]]/Table28211153[[#This Row],[D0 - WA/19]]</f>
        <v>1</v>
      </c>
      <c r="CZ16" s="216">
        <f>LOG(Table28211153[[#This Row],[GD/19 Fold]],2)</f>
        <v>3</v>
      </c>
      <c r="DA16" s="216">
        <f>LOG(Table28211153[[#This Row],[HK/19 Fold]],2)</f>
        <v>1</v>
      </c>
      <c r="DB16" s="216">
        <f>LOG(Table28211153[[#This Row],[Phu/13 Fold]],2)</f>
        <v>1</v>
      </c>
      <c r="DC16" s="216">
        <f>LOG(Table28211153[[#This Row],[WA/19 Fold]],2)</f>
        <v>0</v>
      </c>
      <c r="DD16" s="217">
        <f>SUM(Table28211153[[#This Row],[GD/19 Log2]:[WA/19 Log2]])</f>
        <v>5</v>
      </c>
      <c r="DF16" s="33">
        <f>COUNTIFS($C$7:$C$345,"&gt;64",$I$7:$I$345,"*High*")</f>
        <v>76</v>
      </c>
      <c r="DG16" s="83" t="s">
        <v>297</v>
      </c>
      <c r="DH16" s="30">
        <f>AVERAGEIFS($AE$7:$AE$345,$I$7:$I$345,"*High*",$C$7:$C$345,"&gt;64")</f>
        <v>20.921052631578949</v>
      </c>
      <c r="DI16" s="82">
        <f>AVERAGEIFS($AF$7:$AF$345,$I$7:$I$345,"*High*",$C$7:$C$345,"&gt;64")</f>
        <v>51.973684210526315</v>
      </c>
      <c r="DJ16" s="82">
        <f t="shared" si="1"/>
        <v>1.299261623152014</v>
      </c>
      <c r="DK16" s="36">
        <f>(COUNTIFS($AE$7:$AE$345,"&gt;=40",$I$7:$I$345,"*High*",$C$7:$C$345,"&gt;64"))/$DF16</f>
        <v>0.10526315789473684</v>
      </c>
      <c r="DL16" s="36">
        <f>(COUNTIFS($AF$7:$AF$345,"&gt;=40",$I$7:$I$345,"*High*",$C$7:$C$345,"&gt;64"))/$DF16</f>
        <v>0.39473684210526316</v>
      </c>
      <c r="DM16" s="39">
        <f>(COUNTIFS(Table28211153[GD/19 Fold],"&gt;=4",$AF$7:$AF$345,"&gt;=40",$I$7:$I$345,"*High*",$C$7:$C$345,"&gt;64"))/$DF16</f>
        <v>0.22368421052631579</v>
      </c>
      <c r="DN16" s="30">
        <f>AVERAGEIFS($BJ$7:$BJ$345,$I$7:$I$345,"*High*",$C$7:$C$345,"&gt;64")</f>
        <v>55.131578947368418</v>
      </c>
      <c r="DO16" s="82">
        <f>AVERAGEIFS($BK$7:$BK$345,$I$7:$I$345,"*High*",$C$7:$C$345,"&gt;64")</f>
        <v>115.13157894736842</v>
      </c>
      <c r="DP16" s="82">
        <f t="shared" si="2"/>
        <v>1.1836418691651125</v>
      </c>
      <c r="DQ16" s="36">
        <f>(COUNTIFS($BJ$7:$BJ$345,"&gt;=40",$I$7:$I$345,"*High*",$C$7:$C$345,"&gt;64"))/$DF16</f>
        <v>0.51315789473684215</v>
      </c>
      <c r="DR16" s="36">
        <f>(COUNTIFS($BK$7:$BK$345,"&gt;=40",$I$7:$I$345,"*High*",$C$7:$C$345,"&gt;64"))/$DF16</f>
        <v>0.75</v>
      </c>
      <c r="DS16" s="39">
        <f>(COUNTIFS(Table28211153[HK/19 Fold],"&gt;=4",$BK$7:$BK$345,"&gt;=40",$I$7:$I$345,"*High*",$C$7:$C$345,"&gt;64"))/$DF16</f>
        <v>0.22368421052631579</v>
      </c>
      <c r="DT16" s="30">
        <f>AVERAGEIFS($CE$7:$CE$345,$I$7:$I$345,"*High*",$C$7:$C$345,"&gt;64")</f>
        <v>49.276315789473685</v>
      </c>
      <c r="DU16" s="82">
        <f>AVERAGEIFS($CF$7:$CF$345,$I$7:$I$345,"*High*",$C$7:$C$345,"&gt;64")</f>
        <v>112.23684210526316</v>
      </c>
      <c r="DV16" s="82">
        <f t="shared" si="3"/>
        <v>1.2112070983909236</v>
      </c>
      <c r="DW16" s="36">
        <f>(COUNTIFS($CE$7:$CE$345,"&gt;=40",$I$7:$I$345,"*High*",$C$7:$C$345,"&gt;64"))/$DF16</f>
        <v>0.40789473684210525</v>
      </c>
      <c r="DX16" s="36">
        <f>(COUNTIFS($CF$7:$CF$345,"&gt;=40",$I$7:$I$345,"*High*",$C$7:$C$345,"&gt;64"))/$DF16</f>
        <v>0.73684210526315785</v>
      </c>
      <c r="DY16" s="39">
        <f>(COUNTIFS(Table28211153[Phu/13 Fold],"&gt;=4",$CF$7:$CF$345,"&gt;=40",$I$7:$I$345,"*High*",$C$7:$C$345,"&gt;64"))/$DF16</f>
        <v>0.27631578947368424</v>
      </c>
      <c r="DZ16" s="30">
        <f>AVERAGEIFS($CS$7:$CS$345,$I$7:$I$345,"*High*",$C$7:$C$345,"&gt;64")</f>
        <v>21.776315789473685</v>
      </c>
      <c r="EA16" s="82">
        <f>AVERAGEIFS($CT$7:$CT$345,$I$7:$I$345,"*High*",$C$7:$C$345,"&gt;64")</f>
        <v>60.723684210526315</v>
      </c>
      <c r="EB16" s="82">
        <f t="shared" si="4"/>
        <v>1.3328691315902121</v>
      </c>
      <c r="EC16" s="36">
        <f>(COUNTIFS($CS$7:$CS$345,"&gt;=40",$I$7:$I$345,"*High*",$C$7:$C$345,"&gt;64"))/$DF16</f>
        <v>0.19736842105263158</v>
      </c>
      <c r="ED16" s="36">
        <f>(COUNTIFS($CT$7:$CT$345,"&gt;=40",$I$7:$I$345,"*High*",$C$7:$C$345,"&gt;64"))/$DF16</f>
        <v>0.69736842105263153</v>
      </c>
      <c r="EE16" s="44">
        <f>(COUNTIFS(Table28211153[WA/19 Fold],"&gt;=4",$I$7:$I$345,"*High*",$C$7:$C$345,"&gt;64"))/$DF16</f>
        <v>0.35526315789473684</v>
      </c>
    </row>
    <row r="17" spans="1:135" s="9" customFormat="1" ht="24" customHeight="1">
      <c r="A17" s="69">
        <v>34</v>
      </c>
      <c r="B17" s="68">
        <v>33042</v>
      </c>
      <c r="C17" s="67">
        <v>30</v>
      </c>
      <c r="D17" s="68">
        <v>44106</v>
      </c>
      <c r="E17" s="67">
        <v>28</v>
      </c>
      <c r="F17" s="3" t="s">
        <v>7</v>
      </c>
      <c r="G17" s="215" t="s">
        <v>42</v>
      </c>
      <c r="H17" s="57">
        <v>26.5720651311218</v>
      </c>
      <c r="I17" s="98" t="s">
        <v>173</v>
      </c>
      <c r="J17" s="11" t="s">
        <v>327</v>
      </c>
      <c r="K17" s="53"/>
      <c r="L17" s="53"/>
      <c r="M17" s="53"/>
      <c r="N17" s="53"/>
      <c r="O17" s="53"/>
      <c r="P17" s="53"/>
      <c r="Q17" s="53"/>
      <c r="R17" s="53"/>
      <c r="S17" s="53"/>
      <c r="T17" s="53"/>
      <c r="U17" s="53"/>
      <c r="V17" s="53"/>
      <c r="W17" s="53"/>
      <c r="X17" s="53"/>
      <c r="Y17" s="53"/>
      <c r="Z17" s="53"/>
      <c r="AA17" s="53"/>
      <c r="AB17" s="53"/>
      <c r="AC17" s="53">
        <v>40</v>
      </c>
      <c r="AD17" s="53">
        <v>40</v>
      </c>
      <c r="AE17" s="53">
        <v>40</v>
      </c>
      <c r="AF17" s="53">
        <v>80</v>
      </c>
      <c r="AG17" s="53"/>
      <c r="AH17" s="54"/>
      <c r="AI17" s="144">
        <v>34</v>
      </c>
      <c r="AJ17" s="137"/>
      <c r="AK17" s="54"/>
      <c r="AL17" s="53"/>
      <c r="AM17" s="53"/>
      <c r="AN17" s="53"/>
      <c r="AO17" s="53"/>
      <c r="AP17" s="53"/>
      <c r="AQ17" s="53"/>
      <c r="AR17" s="53"/>
      <c r="AS17" s="53"/>
      <c r="AT17" s="53"/>
      <c r="AU17" s="53"/>
      <c r="AV17" s="53"/>
      <c r="AW17" s="54"/>
      <c r="AX17" s="53"/>
      <c r="AY17" s="54"/>
      <c r="AZ17" s="53"/>
      <c r="BA17" s="54"/>
      <c r="BB17" s="111"/>
      <c r="BC17" s="111"/>
      <c r="BD17" s="111"/>
      <c r="BE17" s="111"/>
      <c r="BF17" s="111"/>
      <c r="BG17" s="111"/>
      <c r="BH17" s="53"/>
      <c r="BI17" s="54"/>
      <c r="BJ17" s="111">
        <v>640</v>
      </c>
      <c r="BK17" s="111">
        <v>640</v>
      </c>
      <c r="BL17" s="111"/>
      <c r="BM17" s="136"/>
      <c r="BN17" s="144">
        <v>34</v>
      </c>
      <c r="BO17" s="137"/>
      <c r="BP17" s="56"/>
      <c r="BQ17" s="55"/>
      <c r="BR17" s="53"/>
      <c r="BS17" s="53"/>
      <c r="BT17" s="53"/>
      <c r="BU17" s="53"/>
      <c r="BV17" s="53"/>
      <c r="BW17" s="53"/>
      <c r="BX17" s="53"/>
      <c r="BY17" s="53"/>
      <c r="BZ17" s="53"/>
      <c r="CA17" s="53"/>
      <c r="CB17" s="53"/>
      <c r="CC17" s="53"/>
      <c r="CD17" s="53"/>
      <c r="CE17" s="53">
        <v>320</v>
      </c>
      <c r="CF17" s="53">
        <v>320</v>
      </c>
      <c r="CG17" s="55"/>
      <c r="CH17" s="53"/>
      <c r="CI17" s="53"/>
      <c r="CJ17" s="53"/>
      <c r="CK17" s="53"/>
      <c r="CL17" s="53"/>
      <c r="CM17" s="53"/>
      <c r="CN17" s="53"/>
      <c r="CO17" s="53"/>
      <c r="CP17" s="53"/>
      <c r="CQ17" s="53"/>
      <c r="CR17" s="53"/>
      <c r="CS17" s="53">
        <v>40</v>
      </c>
      <c r="CT17" s="54">
        <v>40</v>
      </c>
      <c r="CU17" s="144">
        <v>34</v>
      </c>
      <c r="CV17" s="218">
        <f>Table28211153[[#This Row],[D28 - GD/19]]/Table28211153[[#This Row],[D0 - GD/19]]</f>
        <v>2</v>
      </c>
      <c r="CW17" s="216">
        <f t="shared" si="0"/>
        <v>1</v>
      </c>
      <c r="CX17" s="216">
        <f>Table28211153[[#This Row],[D28 - Phu/13]]/Table28211153[[#This Row],[D0 - Phu/13]]</f>
        <v>1</v>
      </c>
      <c r="CY17" s="216">
        <f>Table28211153[[#This Row],[D28 - WA/19]]/Table28211153[[#This Row],[D0 - WA/19]]</f>
        <v>1</v>
      </c>
      <c r="CZ17" s="216">
        <f>LOG(Table28211153[[#This Row],[GD/19 Fold]],2)</f>
        <v>1</v>
      </c>
      <c r="DA17" s="216">
        <f>LOG(Table28211153[[#This Row],[HK/19 Fold]],2)</f>
        <v>0</v>
      </c>
      <c r="DB17" s="216">
        <f>LOG(Table28211153[[#This Row],[Phu/13 Fold]],2)</f>
        <v>0</v>
      </c>
      <c r="DC17" s="216">
        <f>LOG(Table28211153[[#This Row],[WA/19 Fold]],2)</f>
        <v>0</v>
      </c>
      <c r="DD17" s="217">
        <f>SUM(Table28211153[[#This Row],[GD/19 Log2]:[WA/19 Log2]])</f>
        <v>1</v>
      </c>
      <c r="DF17" s="34">
        <f>COUNT($C$7:$C$345)</f>
        <v>339</v>
      </c>
      <c r="DG17" s="81" t="s">
        <v>298</v>
      </c>
      <c r="DH17" s="80">
        <f>GEOMEAN($AE$7:$AE$345)</f>
        <v>13.490582687171386</v>
      </c>
      <c r="DI17" s="79">
        <f>GEOMEAN($AF$7:$AF$345)</f>
        <v>33.566539445218538</v>
      </c>
      <c r="DJ17" s="79">
        <f t="shared" si="1"/>
        <v>1.3503231007368088</v>
      </c>
      <c r="DK17" s="46">
        <f>(COUNTIF($AE$7:$AE$345,"&gt;=40"))/$DF17</f>
        <v>0.27138643067846607</v>
      </c>
      <c r="DL17" s="46">
        <f>(COUNTIF($AF$7:$AF$345,"&gt;=40"))/$DF17</f>
        <v>0.56047197640117996</v>
      </c>
      <c r="DM17" s="47">
        <f>(COUNTIFS(Table28211153[GD/19 Fold],"&gt;=4",$AF$7:$AF$345,"&gt;=40"))/$DF17</f>
        <v>0.25958702064896755</v>
      </c>
      <c r="DN17" s="80">
        <f>GEOMEAN($BJ$7:$BJ$345)</f>
        <v>42.888525462936919</v>
      </c>
      <c r="DO17" s="79">
        <f>GEOMEAN($BK$7:$BK$345)</f>
        <v>94.043588770949853</v>
      </c>
      <c r="DP17" s="79">
        <f t="shared" si="2"/>
        <v>1.2088951111023221</v>
      </c>
      <c r="DQ17" s="46">
        <f>(COUNTIF($BJ$7:$BJ$345,"&gt;=40"))/$DF17</f>
        <v>0.64011799410029502</v>
      </c>
      <c r="DR17" s="46">
        <f>(COUNTIF($BK$7:$BK$345,"&gt;=40"))/$DF17</f>
        <v>0.87020648967551617</v>
      </c>
      <c r="DS17" s="47">
        <f>(COUNTIFS($BK$7:$BK$345,"&gt;=40",Table28211153[HK/19 Fold],"&gt;=4"))/$DF17</f>
        <v>0.25958702064896755</v>
      </c>
      <c r="DT17" s="80">
        <f>GEOMEAN($CE$7:$CE$345)</f>
        <v>48.305563194185538</v>
      </c>
      <c r="DU17" s="79">
        <f>GEOMEAN($CF$7:$CF$345)</f>
        <v>80</v>
      </c>
      <c r="DV17" s="79">
        <f t="shared" si="3"/>
        <v>1.1301028550389514</v>
      </c>
      <c r="DW17" s="46">
        <f>(COUNTIF($CE$7:$CE$345,"&gt;=40"))/$DF17</f>
        <v>0.65781710914454272</v>
      </c>
      <c r="DX17" s="46">
        <f>(COUNTIF($CF$7:$CF$345,"&gt;=40"))/$DF17</f>
        <v>0.82595870206489674</v>
      </c>
      <c r="DY17" s="47">
        <f>(COUNTIFS($CF$7:$CF$345,"&gt;=40",Table28211153[Phu/13 Fold],"&gt;=4"))/$DF17</f>
        <v>0.16224188790560473</v>
      </c>
      <c r="DZ17" s="80">
        <f>GEOMEAN($CS$7:$CS$345)</f>
        <v>24.805342675040929</v>
      </c>
      <c r="EA17" s="79">
        <f>GEOMEAN($CT$7:$CT$345)</f>
        <v>53.429065575699681</v>
      </c>
      <c r="EB17" s="79">
        <f t="shared" si="4"/>
        <v>1.2389541338881997</v>
      </c>
      <c r="EC17" s="46">
        <f>(COUNTIF($CS$7:$CS$345,"&gt;=40"))/$DF17</f>
        <v>0.42772861356932151</v>
      </c>
      <c r="ED17" s="46">
        <f>(COUNTIF($CT$7:$CT$345,"&gt;=40"))/$DF17</f>
        <v>0.75221238938053092</v>
      </c>
      <c r="EE17" s="48">
        <f>(COUNTIF(Table28211153[WA/19 Fold],"&gt;=4"))/$DF17</f>
        <v>0.24188790560471976</v>
      </c>
    </row>
    <row r="18" spans="1:135" s="9" customFormat="1" ht="24" customHeight="1">
      <c r="A18" s="72">
        <v>38</v>
      </c>
      <c r="B18" s="71">
        <v>26961</v>
      </c>
      <c r="C18" s="70">
        <v>46</v>
      </c>
      <c r="D18" s="71">
        <v>44103</v>
      </c>
      <c r="E18" s="70">
        <v>28</v>
      </c>
      <c r="F18" s="4" t="s">
        <v>8</v>
      </c>
      <c r="G18" s="215" t="s">
        <v>42</v>
      </c>
      <c r="H18" s="57">
        <v>30.521600275249298</v>
      </c>
      <c r="I18" s="98" t="s">
        <v>173</v>
      </c>
      <c r="J18" s="11" t="s">
        <v>327</v>
      </c>
      <c r="K18" s="53"/>
      <c r="L18" s="53"/>
      <c r="M18" s="53"/>
      <c r="N18" s="53"/>
      <c r="O18" s="53"/>
      <c r="P18" s="53"/>
      <c r="Q18" s="53"/>
      <c r="R18" s="53"/>
      <c r="S18" s="53"/>
      <c r="T18" s="53"/>
      <c r="U18" s="53"/>
      <c r="V18" s="53"/>
      <c r="W18" s="53"/>
      <c r="X18" s="53"/>
      <c r="Y18" s="53"/>
      <c r="Z18" s="53"/>
      <c r="AA18" s="53"/>
      <c r="AB18" s="53"/>
      <c r="AC18" s="53">
        <v>10</v>
      </c>
      <c r="AD18" s="53">
        <v>80</v>
      </c>
      <c r="AE18" s="53">
        <v>5</v>
      </c>
      <c r="AF18" s="53">
        <v>160</v>
      </c>
      <c r="AG18" s="53"/>
      <c r="AH18" s="54"/>
      <c r="AI18" s="145">
        <v>38</v>
      </c>
      <c r="AJ18" s="137"/>
      <c r="AK18" s="54"/>
      <c r="AL18" s="53"/>
      <c r="AM18" s="53"/>
      <c r="AN18" s="53"/>
      <c r="AO18" s="53"/>
      <c r="AP18" s="53"/>
      <c r="AQ18" s="53"/>
      <c r="AR18" s="53"/>
      <c r="AS18" s="53"/>
      <c r="AT18" s="53"/>
      <c r="AU18" s="53"/>
      <c r="AV18" s="53"/>
      <c r="AW18" s="54"/>
      <c r="AX18" s="53"/>
      <c r="AY18" s="54"/>
      <c r="AZ18" s="53"/>
      <c r="BA18" s="54"/>
      <c r="BB18" s="111"/>
      <c r="BC18" s="111"/>
      <c r="BD18" s="111"/>
      <c r="BE18" s="111"/>
      <c r="BF18" s="111"/>
      <c r="BG18" s="111"/>
      <c r="BH18" s="53"/>
      <c r="BI18" s="54"/>
      <c r="BJ18" s="111">
        <v>40</v>
      </c>
      <c r="BK18" s="111">
        <v>80</v>
      </c>
      <c r="BL18" s="111"/>
      <c r="BM18" s="136"/>
      <c r="BN18" s="145">
        <v>38</v>
      </c>
      <c r="BO18" s="137"/>
      <c r="BP18" s="56"/>
      <c r="BQ18" s="55"/>
      <c r="BR18" s="53"/>
      <c r="BS18" s="53"/>
      <c r="BT18" s="53"/>
      <c r="BU18" s="53"/>
      <c r="BV18" s="53"/>
      <c r="BW18" s="53"/>
      <c r="BX18" s="53"/>
      <c r="BY18" s="53"/>
      <c r="BZ18" s="53"/>
      <c r="CA18" s="53"/>
      <c r="CB18" s="53"/>
      <c r="CC18" s="53"/>
      <c r="CD18" s="53"/>
      <c r="CE18" s="53">
        <v>40</v>
      </c>
      <c r="CF18" s="53">
        <v>160</v>
      </c>
      <c r="CG18" s="55"/>
      <c r="CH18" s="53"/>
      <c r="CI18" s="53"/>
      <c r="CJ18" s="53"/>
      <c r="CK18" s="53"/>
      <c r="CL18" s="53"/>
      <c r="CM18" s="53"/>
      <c r="CN18" s="53"/>
      <c r="CO18" s="53"/>
      <c r="CP18" s="53"/>
      <c r="CQ18" s="53"/>
      <c r="CR18" s="53"/>
      <c r="CS18" s="53">
        <v>80</v>
      </c>
      <c r="CT18" s="54">
        <v>160</v>
      </c>
      <c r="CU18" s="145">
        <v>38</v>
      </c>
      <c r="CV18" s="218">
        <f>Table28211153[[#This Row],[D28 - GD/19]]/Table28211153[[#This Row],[D0 - GD/19]]</f>
        <v>32</v>
      </c>
      <c r="CW18" s="216">
        <f t="shared" si="0"/>
        <v>2</v>
      </c>
      <c r="CX18" s="216">
        <f>Table28211153[[#This Row],[D28 - Phu/13]]/Table28211153[[#This Row],[D0 - Phu/13]]</f>
        <v>4</v>
      </c>
      <c r="CY18" s="216">
        <f>Table28211153[[#This Row],[D28 - WA/19]]/Table28211153[[#This Row],[D0 - WA/19]]</f>
        <v>2</v>
      </c>
      <c r="CZ18" s="216">
        <f>LOG(Table28211153[[#This Row],[GD/19 Fold]],2)</f>
        <v>5</v>
      </c>
      <c r="DA18" s="216">
        <f>LOG(Table28211153[[#This Row],[HK/19 Fold]],2)</f>
        <v>1</v>
      </c>
      <c r="DB18" s="216">
        <f>LOG(Table28211153[[#This Row],[Phu/13 Fold]],2)</f>
        <v>2</v>
      </c>
      <c r="DC18" s="216">
        <f>LOG(Table28211153[[#This Row],[WA/19 Fold]],2)</f>
        <v>1</v>
      </c>
      <c r="DD18" s="217">
        <f>SUM(Table28211153[[#This Row],[GD/19 Log2]:[WA/19 Log2]])</f>
        <v>9</v>
      </c>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row>
    <row r="19" spans="1:135" s="9" customFormat="1" ht="24" customHeight="1">
      <c r="A19" s="69">
        <v>39</v>
      </c>
      <c r="B19" s="68">
        <v>34635</v>
      </c>
      <c r="C19" s="67">
        <v>25</v>
      </c>
      <c r="D19" s="68">
        <v>44103</v>
      </c>
      <c r="E19" s="67">
        <v>28</v>
      </c>
      <c r="F19" s="3" t="s">
        <v>7</v>
      </c>
      <c r="G19" s="215" t="s">
        <v>42</v>
      </c>
      <c r="H19" s="57">
        <v>23.9083273531188</v>
      </c>
      <c r="I19" s="98" t="s">
        <v>173</v>
      </c>
      <c r="J19" s="11" t="s">
        <v>327</v>
      </c>
      <c r="K19" s="53"/>
      <c r="L19" s="53"/>
      <c r="M19" s="53"/>
      <c r="N19" s="53"/>
      <c r="O19" s="53"/>
      <c r="P19" s="53"/>
      <c r="Q19" s="53"/>
      <c r="R19" s="53"/>
      <c r="S19" s="53"/>
      <c r="T19" s="53"/>
      <c r="U19" s="53"/>
      <c r="V19" s="53"/>
      <c r="W19" s="53"/>
      <c r="X19" s="53"/>
      <c r="Y19" s="53"/>
      <c r="Z19" s="53"/>
      <c r="AA19" s="53"/>
      <c r="AB19" s="53"/>
      <c r="AC19" s="53">
        <v>40</v>
      </c>
      <c r="AD19" s="53">
        <v>160</v>
      </c>
      <c r="AE19" s="53">
        <v>40</v>
      </c>
      <c r="AF19" s="53">
        <v>160</v>
      </c>
      <c r="AG19" s="53"/>
      <c r="AH19" s="54"/>
      <c r="AI19" s="144">
        <v>39</v>
      </c>
      <c r="AJ19" s="137"/>
      <c r="AK19" s="54"/>
      <c r="AL19" s="53"/>
      <c r="AM19" s="53"/>
      <c r="AN19" s="53"/>
      <c r="AO19" s="53"/>
      <c r="AP19" s="53"/>
      <c r="AQ19" s="53"/>
      <c r="AR19" s="53"/>
      <c r="AS19" s="53"/>
      <c r="AT19" s="53"/>
      <c r="AU19" s="53"/>
      <c r="AV19" s="53"/>
      <c r="AW19" s="54"/>
      <c r="AX19" s="53"/>
      <c r="AY19" s="54"/>
      <c r="AZ19" s="53"/>
      <c r="BA19" s="54"/>
      <c r="BB19" s="111"/>
      <c r="BC19" s="111"/>
      <c r="BD19" s="111"/>
      <c r="BE19" s="111"/>
      <c r="BF19" s="111"/>
      <c r="BG19" s="111"/>
      <c r="BH19" s="53"/>
      <c r="BI19" s="54"/>
      <c r="BJ19" s="111">
        <v>320</v>
      </c>
      <c r="BK19" s="111">
        <v>320</v>
      </c>
      <c r="BL19" s="111"/>
      <c r="BM19" s="136"/>
      <c r="BN19" s="144">
        <v>39</v>
      </c>
      <c r="BO19" s="137"/>
      <c r="BP19" s="56"/>
      <c r="BQ19" s="55"/>
      <c r="BR19" s="53"/>
      <c r="BS19" s="53"/>
      <c r="BT19" s="53"/>
      <c r="BU19" s="53"/>
      <c r="BV19" s="53"/>
      <c r="BW19" s="53"/>
      <c r="BX19" s="53"/>
      <c r="BY19" s="53"/>
      <c r="BZ19" s="53"/>
      <c r="CA19" s="53"/>
      <c r="CB19" s="53"/>
      <c r="CC19" s="53"/>
      <c r="CD19" s="53"/>
      <c r="CE19" s="53">
        <v>160</v>
      </c>
      <c r="CF19" s="53">
        <v>320</v>
      </c>
      <c r="CG19" s="55"/>
      <c r="CH19" s="53"/>
      <c r="CI19" s="53"/>
      <c r="CJ19" s="53"/>
      <c r="CK19" s="53"/>
      <c r="CL19" s="53"/>
      <c r="CM19" s="53"/>
      <c r="CN19" s="53"/>
      <c r="CO19" s="53"/>
      <c r="CP19" s="53"/>
      <c r="CQ19" s="53"/>
      <c r="CR19" s="53"/>
      <c r="CS19" s="53">
        <v>10</v>
      </c>
      <c r="CT19" s="54">
        <v>20</v>
      </c>
      <c r="CU19" s="144">
        <v>39</v>
      </c>
      <c r="CV19" s="218">
        <f>Table28211153[[#This Row],[D28 - GD/19]]/Table28211153[[#This Row],[D0 - GD/19]]</f>
        <v>4</v>
      </c>
      <c r="CW19" s="216">
        <f t="shared" si="0"/>
        <v>1</v>
      </c>
      <c r="CX19" s="216">
        <f>Table28211153[[#This Row],[D28 - Phu/13]]/Table28211153[[#This Row],[D0 - Phu/13]]</f>
        <v>2</v>
      </c>
      <c r="CY19" s="216">
        <f>Table28211153[[#This Row],[D28 - WA/19]]/Table28211153[[#This Row],[D0 - WA/19]]</f>
        <v>2</v>
      </c>
      <c r="CZ19" s="216">
        <f>LOG(Table28211153[[#This Row],[GD/19 Fold]],2)</f>
        <v>2</v>
      </c>
      <c r="DA19" s="216">
        <f>LOG(Table28211153[[#This Row],[HK/19 Fold]],2)</f>
        <v>0</v>
      </c>
      <c r="DB19" s="216">
        <f>LOG(Table28211153[[#This Row],[Phu/13 Fold]],2)</f>
        <v>1</v>
      </c>
      <c r="DC19" s="216">
        <f>LOG(Table28211153[[#This Row],[WA/19 Fold]],2)</f>
        <v>1</v>
      </c>
      <c r="DD19" s="217">
        <f>SUM(Table28211153[[#This Row],[GD/19 Log2]:[WA/19 Log2]])</f>
        <v>4</v>
      </c>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row>
    <row r="20" spans="1:135" s="9" customFormat="1" ht="24" customHeight="1">
      <c r="A20" s="69">
        <v>46</v>
      </c>
      <c r="B20" s="68">
        <v>31911</v>
      </c>
      <c r="C20" s="67">
        <v>33</v>
      </c>
      <c r="D20" s="68">
        <v>44106</v>
      </c>
      <c r="E20" s="67">
        <v>28</v>
      </c>
      <c r="F20" s="4" t="s">
        <v>8</v>
      </c>
      <c r="G20" s="215" t="s">
        <v>329</v>
      </c>
      <c r="H20" s="57">
        <v>25.874571250987898</v>
      </c>
      <c r="I20" s="98" t="s">
        <v>173</v>
      </c>
      <c r="J20" s="11" t="s">
        <v>327</v>
      </c>
      <c r="K20" s="53"/>
      <c r="L20" s="53"/>
      <c r="M20" s="53"/>
      <c r="N20" s="53"/>
      <c r="O20" s="53"/>
      <c r="P20" s="53"/>
      <c r="Q20" s="53"/>
      <c r="R20" s="53"/>
      <c r="S20" s="53"/>
      <c r="T20" s="53"/>
      <c r="U20" s="53"/>
      <c r="V20" s="53"/>
      <c r="W20" s="53"/>
      <c r="X20" s="53"/>
      <c r="Y20" s="53"/>
      <c r="Z20" s="53"/>
      <c r="AA20" s="53"/>
      <c r="AB20" s="53"/>
      <c r="AC20" s="53">
        <v>40</v>
      </c>
      <c r="AD20" s="53">
        <v>80</v>
      </c>
      <c r="AE20" s="53">
        <v>80</v>
      </c>
      <c r="AF20" s="53">
        <v>80</v>
      </c>
      <c r="AG20" s="53"/>
      <c r="AH20" s="54"/>
      <c r="AI20" s="144">
        <v>46</v>
      </c>
      <c r="AJ20" s="137"/>
      <c r="AK20" s="54"/>
      <c r="AL20" s="53"/>
      <c r="AM20" s="53"/>
      <c r="AN20" s="53"/>
      <c r="AO20" s="53"/>
      <c r="AP20" s="53"/>
      <c r="AQ20" s="53"/>
      <c r="AR20" s="53"/>
      <c r="AS20" s="53"/>
      <c r="AT20" s="53"/>
      <c r="AU20" s="53"/>
      <c r="AV20" s="53"/>
      <c r="AW20" s="54"/>
      <c r="AX20" s="53"/>
      <c r="AY20" s="54"/>
      <c r="AZ20" s="53"/>
      <c r="BA20" s="54"/>
      <c r="BB20" s="111"/>
      <c r="BC20" s="111"/>
      <c r="BD20" s="111"/>
      <c r="BE20" s="111"/>
      <c r="BF20" s="111"/>
      <c r="BG20" s="111"/>
      <c r="BH20" s="53"/>
      <c r="BI20" s="54"/>
      <c r="BJ20" s="111">
        <v>10</v>
      </c>
      <c r="BK20" s="111">
        <v>40</v>
      </c>
      <c r="BL20" s="111"/>
      <c r="BM20" s="136"/>
      <c r="BN20" s="144">
        <v>46</v>
      </c>
      <c r="BO20" s="137"/>
      <c r="BP20" s="56"/>
      <c r="BQ20" s="55"/>
      <c r="BR20" s="53"/>
      <c r="BS20" s="53"/>
      <c r="BT20" s="53"/>
      <c r="BU20" s="53"/>
      <c r="BV20" s="53"/>
      <c r="BW20" s="53"/>
      <c r="BX20" s="53"/>
      <c r="BY20" s="53"/>
      <c r="BZ20" s="53"/>
      <c r="CA20" s="53"/>
      <c r="CB20" s="53"/>
      <c r="CC20" s="53"/>
      <c r="CD20" s="53"/>
      <c r="CE20" s="53">
        <v>40</v>
      </c>
      <c r="CF20" s="53">
        <v>40</v>
      </c>
      <c r="CG20" s="55"/>
      <c r="CH20" s="53"/>
      <c r="CI20" s="53"/>
      <c r="CJ20" s="53"/>
      <c r="CK20" s="53"/>
      <c r="CL20" s="53"/>
      <c r="CM20" s="53"/>
      <c r="CN20" s="53"/>
      <c r="CO20" s="53"/>
      <c r="CP20" s="53"/>
      <c r="CQ20" s="53"/>
      <c r="CR20" s="53"/>
      <c r="CS20" s="53">
        <v>10</v>
      </c>
      <c r="CT20" s="54">
        <v>20</v>
      </c>
      <c r="CU20" s="144">
        <v>46</v>
      </c>
      <c r="CV20" s="218">
        <f>Table28211153[[#This Row],[D28 - GD/19]]/Table28211153[[#This Row],[D0 - GD/19]]</f>
        <v>1</v>
      </c>
      <c r="CW20" s="216">
        <f t="shared" si="0"/>
        <v>4</v>
      </c>
      <c r="CX20" s="216">
        <f>Table28211153[[#This Row],[D28 - Phu/13]]/Table28211153[[#This Row],[D0 - Phu/13]]</f>
        <v>1</v>
      </c>
      <c r="CY20" s="216">
        <f>Table28211153[[#This Row],[D28 - WA/19]]/Table28211153[[#This Row],[D0 - WA/19]]</f>
        <v>2</v>
      </c>
      <c r="CZ20" s="216">
        <f>LOG(Table28211153[[#This Row],[GD/19 Fold]],2)</f>
        <v>0</v>
      </c>
      <c r="DA20" s="216">
        <f>LOG(Table28211153[[#This Row],[HK/19 Fold]],2)</f>
        <v>2</v>
      </c>
      <c r="DB20" s="216">
        <f>LOG(Table28211153[[#This Row],[Phu/13 Fold]],2)</f>
        <v>0</v>
      </c>
      <c r="DC20" s="216">
        <f>LOG(Table28211153[[#This Row],[WA/19 Fold]],2)</f>
        <v>1</v>
      </c>
      <c r="DD20" s="217">
        <f>SUM(Table28211153[[#This Row],[GD/19 Log2]:[WA/19 Log2]])</f>
        <v>3</v>
      </c>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row>
    <row r="21" spans="1:135" s="9" customFormat="1" ht="24" customHeight="1">
      <c r="A21" s="78">
        <v>47</v>
      </c>
      <c r="B21" s="77">
        <v>19898</v>
      </c>
      <c r="C21" s="76">
        <v>66</v>
      </c>
      <c r="D21" s="77">
        <v>44096</v>
      </c>
      <c r="E21" s="76">
        <v>28</v>
      </c>
      <c r="F21" s="3" t="s">
        <v>7</v>
      </c>
      <c r="G21" s="215" t="s">
        <v>42</v>
      </c>
      <c r="H21" s="57">
        <v>27.847667487307099</v>
      </c>
      <c r="I21" s="5" t="s">
        <v>174</v>
      </c>
      <c r="J21" s="11" t="s">
        <v>327</v>
      </c>
      <c r="K21" s="53"/>
      <c r="L21" s="53"/>
      <c r="M21" s="53"/>
      <c r="N21" s="53"/>
      <c r="O21" s="53"/>
      <c r="P21" s="53"/>
      <c r="Q21" s="53"/>
      <c r="R21" s="53"/>
      <c r="S21" s="53"/>
      <c r="T21" s="53"/>
      <c r="U21" s="53"/>
      <c r="V21" s="53"/>
      <c r="W21" s="53"/>
      <c r="X21" s="53"/>
      <c r="Y21" s="53"/>
      <c r="Z21" s="53"/>
      <c r="AA21" s="53"/>
      <c r="AB21" s="53"/>
      <c r="AC21" s="53">
        <v>10</v>
      </c>
      <c r="AD21" s="53">
        <v>40</v>
      </c>
      <c r="AE21" s="53">
        <v>5</v>
      </c>
      <c r="AF21" s="53">
        <v>40</v>
      </c>
      <c r="AG21" s="53"/>
      <c r="AH21" s="54"/>
      <c r="AI21" s="141">
        <v>47</v>
      </c>
      <c r="AJ21" s="137"/>
      <c r="AK21" s="54"/>
      <c r="AL21" s="53"/>
      <c r="AM21" s="53"/>
      <c r="AN21" s="53"/>
      <c r="AO21" s="53"/>
      <c r="AP21" s="53"/>
      <c r="AQ21" s="53"/>
      <c r="AR21" s="53"/>
      <c r="AS21" s="53"/>
      <c r="AT21" s="53"/>
      <c r="AU21" s="53"/>
      <c r="AV21" s="53"/>
      <c r="AW21" s="54"/>
      <c r="AX21" s="53"/>
      <c r="AY21" s="54"/>
      <c r="AZ21" s="53"/>
      <c r="BA21" s="54"/>
      <c r="BB21" s="111"/>
      <c r="BC21" s="111"/>
      <c r="BD21" s="111"/>
      <c r="BE21" s="111"/>
      <c r="BF21" s="111"/>
      <c r="BG21" s="111"/>
      <c r="BH21" s="53"/>
      <c r="BI21" s="54"/>
      <c r="BJ21" s="111">
        <v>80</v>
      </c>
      <c r="BK21" s="111">
        <v>160</v>
      </c>
      <c r="BL21" s="111"/>
      <c r="BM21" s="136"/>
      <c r="BN21" s="141">
        <v>47</v>
      </c>
      <c r="BO21" s="137"/>
      <c r="BP21" s="56"/>
      <c r="BQ21" s="55"/>
      <c r="BR21" s="53"/>
      <c r="BS21" s="53"/>
      <c r="BT21" s="53"/>
      <c r="BU21" s="53"/>
      <c r="BV21" s="53"/>
      <c r="BW21" s="53"/>
      <c r="BX21" s="53"/>
      <c r="BY21" s="53"/>
      <c r="BZ21" s="53"/>
      <c r="CA21" s="53"/>
      <c r="CB21" s="53"/>
      <c r="CC21" s="53"/>
      <c r="CD21" s="53"/>
      <c r="CE21" s="53">
        <v>40</v>
      </c>
      <c r="CF21" s="53">
        <v>40</v>
      </c>
      <c r="CG21" s="55"/>
      <c r="CH21" s="53"/>
      <c r="CI21" s="53"/>
      <c r="CJ21" s="53"/>
      <c r="CK21" s="53"/>
      <c r="CL21" s="53"/>
      <c r="CM21" s="53"/>
      <c r="CN21" s="53"/>
      <c r="CO21" s="53"/>
      <c r="CP21" s="53"/>
      <c r="CQ21" s="53"/>
      <c r="CR21" s="53"/>
      <c r="CS21" s="53">
        <v>20</v>
      </c>
      <c r="CT21" s="54">
        <v>40</v>
      </c>
      <c r="CU21" s="141">
        <v>47</v>
      </c>
      <c r="CV21" s="218">
        <f>Table28211153[[#This Row],[D28 - GD/19]]/Table28211153[[#This Row],[D0 - GD/19]]</f>
        <v>8</v>
      </c>
      <c r="CW21" s="216">
        <f t="shared" si="0"/>
        <v>2</v>
      </c>
      <c r="CX21" s="216">
        <f>Table28211153[[#This Row],[D28 - Phu/13]]/Table28211153[[#This Row],[D0 - Phu/13]]</f>
        <v>1</v>
      </c>
      <c r="CY21" s="216">
        <f>Table28211153[[#This Row],[D28 - WA/19]]/Table28211153[[#This Row],[D0 - WA/19]]</f>
        <v>2</v>
      </c>
      <c r="CZ21" s="216">
        <f>LOG(Table28211153[[#This Row],[GD/19 Fold]],2)</f>
        <v>3</v>
      </c>
      <c r="DA21" s="216">
        <f>LOG(Table28211153[[#This Row],[HK/19 Fold]],2)</f>
        <v>1</v>
      </c>
      <c r="DB21" s="216">
        <f>LOG(Table28211153[[#This Row],[Phu/13 Fold]],2)</f>
        <v>0</v>
      </c>
      <c r="DC21" s="216">
        <f>LOG(Table28211153[[#This Row],[WA/19 Fold]],2)</f>
        <v>1</v>
      </c>
      <c r="DD21" s="217">
        <f>SUM(Table28211153[[#This Row],[GD/19 Log2]:[WA/19 Log2]])</f>
        <v>5</v>
      </c>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row>
    <row r="22" spans="1:135" s="9" customFormat="1" ht="24" customHeight="1">
      <c r="A22" s="152">
        <v>50</v>
      </c>
      <c r="B22" s="68">
        <v>34768</v>
      </c>
      <c r="C22" s="67">
        <v>25</v>
      </c>
      <c r="D22" s="68">
        <v>44152</v>
      </c>
      <c r="E22" s="187">
        <v>55</v>
      </c>
      <c r="F22" s="4" t="s">
        <v>8</v>
      </c>
      <c r="G22" s="215" t="s">
        <v>42</v>
      </c>
      <c r="H22" s="57">
        <v>24.2297451815598</v>
      </c>
      <c r="I22" s="98" t="s">
        <v>173</v>
      </c>
      <c r="J22" s="11" t="s">
        <v>327</v>
      </c>
      <c r="K22" s="53"/>
      <c r="L22" s="53"/>
      <c r="M22" s="53"/>
      <c r="N22" s="53"/>
      <c r="O22" s="53"/>
      <c r="P22" s="53"/>
      <c r="Q22" s="53"/>
      <c r="R22" s="53"/>
      <c r="S22" s="53"/>
      <c r="T22" s="53"/>
      <c r="U22" s="53"/>
      <c r="V22" s="53"/>
      <c r="W22" s="53"/>
      <c r="X22" s="53"/>
      <c r="Y22" s="53"/>
      <c r="Z22" s="53"/>
      <c r="AA22" s="53"/>
      <c r="AB22" s="53"/>
      <c r="AC22" s="53">
        <v>40</v>
      </c>
      <c r="AD22" s="53">
        <v>80</v>
      </c>
      <c r="AE22" s="53">
        <v>5</v>
      </c>
      <c r="AF22" s="53">
        <v>20</v>
      </c>
      <c r="AG22" s="53"/>
      <c r="AH22" s="54"/>
      <c r="AI22" s="144">
        <v>50</v>
      </c>
      <c r="AJ22" s="137"/>
      <c r="AK22" s="54"/>
      <c r="AL22" s="53"/>
      <c r="AM22" s="53"/>
      <c r="AN22" s="53"/>
      <c r="AO22" s="53"/>
      <c r="AP22" s="53"/>
      <c r="AQ22" s="53"/>
      <c r="AR22" s="53"/>
      <c r="AS22" s="53"/>
      <c r="AT22" s="53"/>
      <c r="AU22" s="53"/>
      <c r="AV22" s="53"/>
      <c r="AW22" s="54"/>
      <c r="AX22" s="53"/>
      <c r="AY22" s="54"/>
      <c r="AZ22" s="53"/>
      <c r="BA22" s="54"/>
      <c r="BB22" s="111"/>
      <c r="BC22" s="111"/>
      <c r="BD22" s="111"/>
      <c r="BE22" s="111"/>
      <c r="BF22" s="111"/>
      <c r="BG22" s="111"/>
      <c r="BH22" s="53"/>
      <c r="BI22" s="54"/>
      <c r="BJ22" s="111">
        <v>80</v>
      </c>
      <c r="BK22" s="111">
        <v>80</v>
      </c>
      <c r="BL22" s="111"/>
      <c r="BM22" s="136"/>
      <c r="BN22" s="144">
        <v>50</v>
      </c>
      <c r="BO22" s="137"/>
      <c r="BP22" s="56"/>
      <c r="BQ22" s="55"/>
      <c r="BR22" s="53"/>
      <c r="BS22" s="53"/>
      <c r="BT22" s="53"/>
      <c r="BU22" s="53"/>
      <c r="BV22" s="53"/>
      <c r="BW22" s="53"/>
      <c r="BX22" s="53"/>
      <c r="BY22" s="53"/>
      <c r="BZ22" s="53"/>
      <c r="CA22" s="53"/>
      <c r="CB22" s="53"/>
      <c r="CC22" s="53"/>
      <c r="CD22" s="53"/>
      <c r="CE22" s="53">
        <v>80</v>
      </c>
      <c r="CF22" s="53">
        <v>160</v>
      </c>
      <c r="CG22" s="55"/>
      <c r="CH22" s="53"/>
      <c r="CI22" s="53"/>
      <c r="CJ22" s="53"/>
      <c r="CK22" s="53"/>
      <c r="CL22" s="53"/>
      <c r="CM22" s="53"/>
      <c r="CN22" s="53"/>
      <c r="CO22" s="53"/>
      <c r="CP22" s="53"/>
      <c r="CQ22" s="53"/>
      <c r="CR22" s="53"/>
      <c r="CS22" s="53">
        <v>20</v>
      </c>
      <c r="CT22" s="54">
        <v>80</v>
      </c>
      <c r="CU22" s="144">
        <v>50</v>
      </c>
      <c r="CV22" s="218">
        <f>Table28211153[[#This Row],[D28 - GD/19]]/Table28211153[[#This Row],[D0 - GD/19]]</f>
        <v>4</v>
      </c>
      <c r="CW22" s="216">
        <f t="shared" si="0"/>
        <v>1</v>
      </c>
      <c r="CX22" s="216">
        <f>Table28211153[[#This Row],[D28 - Phu/13]]/Table28211153[[#This Row],[D0 - Phu/13]]</f>
        <v>2</v>
      </c>
      <c r="CY22" s="216">
        <f>Table28211153[[#This Row],[D28 - WA/19]]/Table28211153[[#This Row],[D0 - WA/19]]</f>
        <v>4</v>
      </c>
      <c r="CZ22" s="216">
        <f>LOG(Table28211153[[#This Row],[GD/19 Fold]],2)</f>
        <v>2</v>
      </c>
      <c r="DA22" s="216">
        <f>LOG(Table28211153[[#This Row],[HK/19 Fold]],2)</f>
        <v>0</v>
      </c>
      <c r="DB22" s="216">
        <f>LOG(Table28211153[[#This Row],[Phu/13 Fold]],2)</f>
        <v>1</v>
      </c>
      <c r="DC22" s="216">
        <f>LOG(Table28211153[[#This Row],[WA/19 Fold]],2)</f>
        <v>2</v>
      </c>
      <c r="DD22" s="217">
        <f>SUM(Table28211153[[#This Row],[GD/19 Log2]:[WA/19 Log2]])</f>
        <v>5</v>
      </c>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row>
    <row r="23" spans="1:135" s="9" customFormat="1" ht="24" customHeight="1">
      <c r="A23" s="72">
        <v>51</v>
      </c>
      <c r="B23" s="71">
        <v>26085</v>
      </c>
      <c r="C23" s="70">
        <v>49</v>
      </c>
      <c r="D23" s="71">
        <v>44105</v>
      </c>
      <c r="E23" s="70">
        <v>28</v>
      </c>
      <c r="F23" s="4" t="s">
        <v>8</v>
      </c>
      <c r="G23" s="215" t="s">
        <v>42</v>
      </c>
      <c r="H23" s="57">
        <v>28.456338252016401</v>
      </c>
      <c r="I23" s="98" t="s">
        <v>173</v>
      </c>
      <c r="J23" s="11" t="s">
        <v>327</v>
      </c>
      <c r="K23" s="53"/>
      <c r="L23" s="53"/>
      <c r="M23" s="53"/>
      <c r="N23" s="53"/>
      <c r="O23" s="53"/>
      <c r="P23" s="53"/>
      <c r="Q23" s="53"/>
      <c r="R23" s="53"/>
      <c r="S23" s="53"/>
      <c r="T23" s="53"/>
      <c r="U23" s="53"/>
      <c r="V23" s="53"/>
      <c r="W23" s="53"/>
      <c r="X23" s="53"/>
      <c r="Y23" s="53"/>
      <c r="Z23" s="53"/>
      <c r="AA23" s="53"/>
      <c r="AB23" s="53"/>
      <c r="AC23" s="53">
        <v>5</v>
      </c>
      <c r="AD23" s="53">
        <v>5</v>
      </c>
      <c r="AE23" s="53">
        <v>5</v>
      </c>
      <c r="AF23" s="53">
        <v>5</v>
      </c>
      <c r="AG23" s="53"/>
      <c r="AH23" s="54"/>
      <c r="AI23" s="145">
        <v>51</v>
      </c>
      <c r="AJ23" s="137"/>
      <c r="AK23" s="54"/>
      <c r="AL23" s="53"/>
      <c r="AM23" s="53"/>
      <c r="AN23" s="53"/>
      <c r="AO23" s="53"/>
      <c r="AP23" s="53"/>
      <c r="AQ23" s="53"/>
      <c r="AR23" s="53"/>
      <c r="AS23" s="53"/>
      <c r="AT23" s="53"/>
      <c r="AU23" s="53"/>
      <c r="AV23" s="53"/>
      <c r="AW23" s="54"/>
      <c r="AX23" s="53"/>
      <c r="AY23" s="54"/>
      <c r="AZ23" s="53"/>
      <c r="BA23" s="54"/>
      <c r="BB23" s="111"/>
      <c r="BC23" s="111"/>
      <c r="BD23" s="111"/>
      <c r="BE23" s="111"/>
      <c r="BF23" s="111"/>
      <c r="BG23" s="111"/>
      <c r="BH23" s="53"/>
      <c r="BI23" s="54"/>
      <c r="BJ23" s="111">
        <v>5</v>
      </c>
      <c r="BK23" s="111">
        <v>20</v>
      </c>
      <c r="BL23" s="111"/>
      <c r="BM23" s="136"/>
      <c r="BN23" s="145">
        <v>51</v>
      </c>
      <c r="BO23" s="137"/>
      <c r="BP23" s="56"/>
      <c r="BQ23" s="55"/>
      <c r="BR23" s="53"/>
      <c r="BS23" s="53"/>
      <c r="BT23" s="53"/>
      <c r="BU23" s="53"/>
      <c r="BV23" s="53"/>
      <c r="BW23" s="53"/>
      <c r="BX23" s="53"/>
      <c r="BY23" s="53"/>
      <c r="BZ23" s="53"/>
      <c r="CA23" s="53"/>
      <c r="CB23" s="53"/>
      <c r="CC23" s="53"/>
      <c r="CD23" s="53"/>
      <c r="CE23" s="53">
        <v>20</v>
      </c>
      <c r="CF23" s="53">
        <v>20</v>
      </c>
      <c r="CG23" s="55"/>
      <c r="CH23" s="53"/>
      <c r="CI23" s="53"/>
      <c r="CJ23" s="53"/>
      <c r="CK23" s="53"/>
      <c r="CL23" s="53"/>
      <c r="CM23" s="53"/>
      <c r="CN23" s="53"/>
      <c r="CO23" s="53"/>
      <c r="CP23" s="53"/>
      <c r="CQ23" s="53"/>
      <c r="CR23" s="53"/>
      <c r="CS23" s="53">
        <v>10</v>
      </c>
      <c r="CT23" s="54">
        <v>20</v>
      </c>
      <c r="CU23" s="145">
        <v>51</v>
      </c>
      <c r="CV23" s="218">
        <f>Table28211153[[#This Row],[D28 - GD/19]]/Table28211153[[#This Row],[D0 - GD/19]]</f>
        <v>1</v>
      </c>
      <c r="CW23" s="216">
        <f t="shared" si="0"/>
        <v>4</v>
      </c>
      <c r="CX23" s="216">
        <f>Table28211153[[#This Row],[D28 - Phu/13]]/Table28211153[[#This Row],[D0 - Phu/13]]</f>
        <v>1</v>
      </c>
      <c r="CY23" s="216">
        <f>Table28211153[[#This Row],[D28 - WA/19]]/Table28211153[[#This Row],[D0 - WA/19]]</f>
        <v>2</v>
      </c>
      <c r="CZ23" s="216">
        <f>LOG(Table28211153[[#This Row],[GD/19 Fold]],2)</f>
        <v>0</v>
      </c>
      <c r="DA23" s="216">
        <f>LOG(Table28211153[[#This Row],[HK/19 Fold]],2)</f>
        <v>2</v>
      </c>
      <c r="DB23" s="216">
        <f>LOG(Table28211153[[#This Row],[Phu/13 Fold]],2)</f>
        <v>0</v>
      </c>
      <c r="DC23" s="216">
        <f>LOG(Table28211153[[#This Row],[WA/19 Fold]],2)</f>
        <v>1</v>
      </c>
      <c r="DD23" s="217">
        <f>SUM(Table28211153[[#This Row],[GD/19 Log2]:[WA/19 Log2]])</f>
        <v>3</v>
      </c>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row>
    <row r="24" spans="1:135" s="9" customFormat="1" ht="24" customHeight="1">
      <c r="A24" s="69">
        <v>53</v>
      </c>
      <c r="B24" s="68">
        <v>34189</v>
      </c>
      <c r="C24" s="67">
        <v>27</v>
      </c>
      <c r="D24" s="68">
        <v>44104</v>
      </c>
      <c r="E24" s="67">
        <v>26</v>
      </c>
      <c r="F24" s="3" t="s">
        <v>7</v>
      </c>
      <c r="G24" s="215" t="s">
        <v>42</v>
      </c>
      <c r="H24" s="57">
        <v>23.8436634833031</v>
      </c>
      <c r="I24" s="98" t="s">
        <v>173</v>
      </c>
      <c r="J24" s="11" t="s">
        <v>330</v>
      </c>
      <c r="K24" s="53"/>
      <c r="L24" s="53"/>
      <c r="M24" s="53"/>
      <c r="N24" s="53"/>
      <c r="O24" s="53"/>
      <c r="P24" s="53"/>
      <c r="Q24" s="53"/>
      <c r="R24" s="53"/>
      <c r="S24" s="53"/>
      <c r="T24" s="53"/>
      <c r="U24" s="53"/>
      <c r="V24" s="53"/>
      <c r="W24" s="53"/>
      <c r="X24" s="53"/>
      <c r="Y24" s="53"/>
      <c r="Z24" s="53"/>
      <c r="AA24" s="53"/>
      <c r="AB24" s="53"/>
      <c r="AC24" s="53">
        <v>80</v>
      </c>
      <c r="AD24" s="53">
        <v>160</v>
      </c>
      <c r="AE24" s="53">
        <v>80</v>
      </c>
      <c r="AF24" s="53">
        <v>160</v>
      </c>
      <c r="AG24" s="53"/>
      <c r="AH24" s="54"/>
      <c r="AI24" s="144">
        <v>53</v>
      </c>
      <c r="AJ24" s="137"/>
      <c r="AK24" s="54"/>
      <c r="AL24" s="53"/>
      <c r="AM24" s="53"/>
      <c r="AN24" s="53"/>
      <c r="AO24" s="53"/>
      <c r="AP24" s="53"/>
      <c r="AQ24" s="53"/>
      <c r="AR24" s="53"/>
      <c r="AS24" s="53"/>
      <c r="AT24" s="53"/>
      <c r="AU24" s="53"/>
      <c r="AV24" s="53"/>
      <c r="AW24" s="54"/>
      <c r="AX24" s="53"/>
      <c r="AY24" s="54"/>
      <c r="AZ24" s="53"/>
      <c r="BA24" s="54"/>
      <c r="BB24" s="111"/>
      <c r="BC24" s="111"/>
      <c r="BD24" s="111"/>
      <c r="BE24" s="111"/>
      <c r="BF24" s="111"/>
      <c r="BG24" s="111"/>
      <c r="BH24" s="53"/>
      <c r="BI24" s="54"/>
      <c r="BJ24" s="111">
        <v>320</v>
      </c>
      <c r="BK24" s="111">
        <v>320</v>
      </c>
      <c r="BL24" s="111"/>
      <c r="BM24" s="136"/>
      <c r="BN24" s="144">
        <v>53</v>
      </c>
      <c r="BO24" s="137"/>
      <c r="BP24" s="56"/>
      <c r="BQ24" s="55"/>
      <c r="BR24" s="53"/>
      <c r="BS24" s="53"/>
      <c r="BT24" s="53"/>
      <c r="BU24" s="53"/>
      <c r="BV24" s="53"/>
      <c r="BW24" s="53"/>
      <c r="BX24" s="53"/>
      <c r="BY24" s="53"/>
      <c r="BZ24" s="53"/>
      <c r="CA24" s="53"/>
      <c r="CB24" s="53"/>
      <c r="CC24" s="53"/>
      <c r="CD24" s="53"/>
      <c r="CE24" s="53">
        <v>160</v>
      </c>
      <c r="CF24" s="53">
        <v>160</v>
      </c>
      <c r="CG24" s="55"/>
      <c r="CH24" s="53"/>
      <c r="CI24" s="53"/>
      <c r="CJ24" s="53"/>
      <c r="CK24" s="53"/>
      <c r="CL24" s="53"/>
      <c r="CM24" s="53"/>
      <c r="CN24" s="53"/>
      <c r="CO24" s="53"/>
      <c r="CP24" s="53"/>
      <c r="CQ24" s="53"/>
      <c r="CR24" s="53"/>
      <c r="CS24" s="53">
        <v>80</v>
      </c>
      <c r="CT24" s="54">
        <v>80</v>
      </c>
      <c r="CU24" s="144">
        <v>53</v>
      </c>
      <c r="CV24" s="218">
        <f>Table28211153[[#This Row],[D28 - GD/19]]/Table28211153[[#This Row],[D0 - GD/19]]</f>
        <v>2</v>
      </c>
      <c r="CW24" s="216">
        <f t="shared" si="0"/>
        <v>1</v>
      </c>
      <c r="CX24" s="216">
        <f>Table28211153[[#This Row],[D28 - Phu/13]]/Table28211153[[#This Row],[D0 - Phu/13]]</f>
        <v>1</v>
      </c>
      <c r="CY24" s="216">
        <f>Table28211153[[#This Row],[D28 - WA/19]]/Table28211153[[#This Row],[D0 - WA/19]]</f>
        <v>1</v>
      </c>
      <c r="CZ24" s="216">
        <f>LOG(Table28211153[[#This Row],[GD/19 Fold]],2)</f>
        <v>1</v>
      </c>
      <c r="DA24" s="216">
        <f>LOG(Table28211153[[#This Row],[HK/19 Fold]],2)</f>
        <v>0</v>
      </c>
      <c r="DB24" s="216">
        <f>LOG(Table28211153[[#This Row],[Phu/13 Fold]],2)</f>
        <v>0</v>
      </c>
      <c r="DC24" s="216">
        <f>LOG(Table28211153[[#This Row],[WA/19 Fold]],2)</f>
        <v>0</v>
      </c>
      <c r="DD24" s="217">
        <f>SUM(Table28211153[[#This Row],[GD/19 Log2]:[WA/19 Log2]])</f>
        <v>1</v>
      </c>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row>
    <row r="25" spans="1:135" s="9" customFormat="1" ht="24" customHeight="1">
      <c r="A25" s="66">
        <v>58</v>
      </c>
      <c r="B25" s="65">
        <v>22158</v>
      </c>
      <c r="C25" s="64">
        <v>60</v>
      </c>
      <c r="D25" s="65">
        <v>44102</v>
      </c>
      <c r="E25" s="64">
        <v>28</v>
      </c>
      <c r="F25" s="3" t="s">
        <v>7</v>
      </c>
      <c r="G25" s="215" t="s">
        <v>42</v>
      </c>
      <c r="H25" s="57">
        <v>36.920069284194902</v>
      </c>
      <c r="I25" s="98" t="s">
        <v>173</v>
      </c>
      <c r="J25" s="11" t="s">
        <v>327</v>
      </c>
      <c r="K25" s="53"/>
      <c r="L25" s="53"/>
      <c r="M25" s="53"/>
      <c r="N25" s="53"/>
      <c r="O25" s="53"/>
      <c r="P25" s="53"/>
      <c r="Q25" s="53"/>
      <c r="R25" s="53"/>
      <c r="S25" s="53"/>
      <c r="T25" s="53"/>
      <c r="U25" s="53"/>
      <c r="V25" s="53"/>
      <c r="W25" s="53"/>
      <c r="X25" s="53"/>
      <c r="Y25" s="53"/>
      <c r="Z25" s="53"/>
      <c r="AA25" s="53"/>
      <c r="AB25" s="53"/>
      <c r="AC25" s="53">
        <v>5</v>
      </c>
      <c r="AD25" s="53">
        <v>80</v>
      </c>
      <c r="AE25" s="53">
        <v>5</v>
      </c>
      <c r="AF25" s="53">
        <v>160</v>
      </c>
      <c r="AG25" s="53"/>
      <c r="AH25" s="54"/>
      <c r="AI25" s="146">
        <v>58</v>
      </c>
      <c r="AJ25" s="137"/>
      <c r="AK25" s="54"/>
      <c r="AL25" s="53"/>
      <c r="AM25" s="53"/>
      <c r="AN25" s="53"/>
      <c r="AO25" s="53"/>
      <c r="AP25" s="53"/>
      <c r="AQ25" s="53"/>
      <c r="AR25" s="53"/>
      <c r="AS25" s="53"/>
      <c r="AT25" s="53"/>
      <c r="AU25" s="53"/>
      <c r="AV25" s="53"/>
      <c r="AW25" s="54"/>
      <c r="AX25" s="53"/>
      <c r="AY25" s="54"/>
      <c r="AZ25" s="53"/>
      <c r="BA25" s="54"/>
      <c r="BB25" s="111"/>
      <c r="BC25" s="111"/>
      <c r="BD25" s="111"/>
      <c r="BE25" s="111"/>
      <c r="BF25" s="111"/>
      <c r="BG25" s="111"/>
      <c r="BH25" s="53"/>
      <c r="BI25" s="54"/>
      <c r="BJ25" s="111">
        <v>80</v>
      </c>
      <c r="BK25" s="111">
        <v>160</v>
      </c>
      <c r="BL25" s="111"/>
      <c r="BM25" s="136"/>
      <c r="BN25" s="146">
        <v>58</v>
      </c>
      <c r="BO25" s="137"/>
      <c r="BP25" s="56"/>
      <c r="BQ25" s="55"/>
      <c r="BR25" s="53"/>
      <c r="BS25" s="53"/>
      <c r="BT25" s="53"/>
      <c r="BU25" s="53"/>
      <c r="BV25" s="53"/>
      <c r="BW25" s="53"/>
      <c r="BX25" s="53"/>
      <c r="BY25" s="53"/>
      <c r="BZ25" s="53"/>
      <c r="CA25" s="53"/>
      <c r="CB25" s="53"/>
      <c r="CC25" s="53"/>
      <c r="CD25" s="53"/>
      <c r="CE25" s="53">
        <v>80</v>
      </c>
      <c r="CF25" s="53">
        <v>80</v>
      </c>
      <c r="CG25" s="55"/>
      <c r="CH25" s="53"/>
      <c r="CI25" s="53"/>
      <c r="CJ25" s="53"/>
      <c r="CK25" s="53"/>
      <c r="CL25" s="53"/>
      <c r="CM25" s="53"/>
      <c r="CN25" s="53"/>
      <c r="CO25" s="53"/>
      <c r="CP25" s="53"/>
      <c r="CQ25" s="53"/>
      <c r="CR25" s="53"/>
      <c r="CS25" s="53">
        <v>10</v>
      </c>
      <c r="CT25" s="54">
        <v>40</v>
      </c>
      <c r="CU25" s="146">
        <v>58</v>
      </c>
      <c r="CV25" s="218">
        <f>Table28211153[[#This Row],[D28 - GD/19]]/Table28211153[[#This Row],[D0 - GD/19]]</f>
        <v>32</v>
      </c>
      <c r="CW25" s="216">
        <f t="shared" si="0"/>
        <v>2</v>
      </c>
      <c r="CX25" s="216">
        <f>Table28211153[[#This Row],[D28 - Phu/13]]/Table28211153[[#This Row],[D0 - Phu/13]]</f>
        <v>1</v>
      </c>
      <c r="CY25" s="216">
        <f>Table28211153[[#This Row],[D28 - WA/19]]/Table28211153[[#This Row],[D0 - WA/19]]</f>
        <v>4</v>
      </c>
      <c r="CZ25" s="216">
        <f>LOG(Table28211153[[#This Row],[GD/19 Fold]],2)</f>
        <v>5</v>
      </c>
      <c r="DA25" s="216">
        <f>LOG(Table28211153[[#This Row],[HK/19 Fold]],2)</f>
        <v>1</v>
      </c>
      <c r="DB25" s="216">
        <f>LOG(Table28211153[[#This Row],[Phu/13 Fold]],2)</f>
        <v>0</v>
      </c>
      <c r="DC25" s="216">
        <f>LOG(Table28211153[[#This Row],[WA/19 Fold]],2)</f>
        <v>2</v>
      </c>
      <c r="DD25" s="217">
        <f>SUM(Table28211153[[#This Row],[GD/19 Log2]:[WA/19 Log2]])</f>
        <v>8</v>
      </c>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row>
    <row r="26" spans="1:135" s="9" customFormat="1" ht="24" customHeight="1">
      <c r="A26" s="66">
        <v>62</v>
      </c>
      <c r="B26" s="65">
        <v>25144</v>
      </c>
      <c r="C26" s="64">
        <v>52</v>
      </c>
      <c r="D26" s="65">
        <v>44137</v>
      </c>
      <c r="E26" s="64">
        <v>29</v>
      </c>
      <c r="F26" s="3" t="s">
        <v>7</v>
      </c>
      <c r="G26" s="215" t="s">
        <v>42</v>
      </c>
      <c r="H26" s="57">
        <v>26.655627795228899</v>
      </c>
      <c r="I26" s="98" t="s">
        <v>173</v>
      </c>
      <c r="J26" s="11" t="s">
        <v>327</v>
      </c>
      <c r="K26" s="53"/>
      <c r="L26" s="53"/>
      <c r="M26" s="53"/>
      <c r="N26" s="53"/>
      <c r="O26" s="53"/>
      <c r="P26" s="53"/>
      <c r="Q26" s="53"/>
      <c r="R26" s="53"/>
      <c r="S26" s="53"/>
      <c r="T26" s="53"/>
      <c r="U26" s="53"/>
      <c r="V26" s="53"/>
      <c r="W26" s="53"/>
      <c r="X26" s="53"/>
      <c r="Y26" s="53"/>
      <c r="Z26" s="53"/>
      <c r="AA26" s="53"/>
      <c r="AB26" s="53"/>
      <c r="AC26" s="53">
        <v>5</v>
      </c>
      <c r="AD26" s="53">
        <v>80</v>
      </c>
      <c r="AE26" s="53">
        <v>5</v>
      </c>
      <c r="AF26" s="53">
        <v>160</v>
      </c>
      <c r="AG26" s="53"/>
      <c r="AH26" s="54"/>
      <c r="AI26" s="146">
        <v>62</v>
      </c>
      <c r="AJ26" s="137"/>
      <c r="AK26" s="54"/>
      <c r="AL26" s="53"/>
      <c r="AM26" s="53"/>
      <c r="AN26" s="53"/>
      <c r="AO26" s="53"/>
      <c r="AP26" s="53"/>
      <c r="AQ26" s="53"/>
      <c r="AR26" s="53"/>
      <c r="AS26" s="53"/>
      <c r="AT26" s="53"/>
      <c r="AU26" s="53"/>
      <c r="AV26" s="53"/>
      <c r="AW26" s="54"/>
      <c r="AX26" s="53"/>
      <c r="AY26" s="54"/>
      <c r="AZ26" s="53"/>
      <c r="BA26" s="54"/>
      <c r="BB26" s="111"/>
      <c r="BC26" s="111"/>
      <c r="BD26" s="111"/>
      <c r="BE26" s="111"/>
      <c r="BF26" s="111"/>
      <c r="BG26" s="111"/>
      <c r="BH26" s="53"/>
      <c r="BI26" s="54"/>
      <c r="BJ26" s="111">
        <v>160</v>
      </c>
      <c r="BK26" s="111">
        <v>160</v>
      </c>
      <c r="BL26" s="111"/>
      <c r="BM26" s="136"/>
      <c r="BN26" s="146">
        <v>62</v>
      </c>
      <c r="BO26" s="137"/>
      <c r="BP26" s="56"/>
      <c r="BQ26" s="55"/>
      <c r="BR26" s="53"/>
      <c r="BS26" s="53"/>
      <c r="BT26" s="53"/>
      <c r="BU26" s="53"/>
      <c r="BV26" s="53"/>
      <c r="BW26" s="53"/>
      <c r="BX26" s="53"/>
      <c r="BY26" s="53"/>
      <c r="BZ26" s="53"/>
      <c r="CA26" s="53"/>
      <c r="CB26" s="53"/>
      <c r="CC26" s="53"/>
      <c r="CD26" s="53"/>
      <c r="CE26" s="53">
        <v>20</v>
      </c>
      <c r="CF26" s="53">
        <v>40</v>
      </c>
      <c r="CG26" s="55"/>
      <c r="CH26" s="53"/>
      <c r="CI26" s="53"/>
      <c r="CJ26" s="53"/>
      <c r="CK26" s="53"/>
      <c r="CL26" s="53"/>
      <c r="CM26" s="53"/>
      <c r="CN26" s="53"/>
      <c r="CO26" s="53"/>
      <c r="CP26" s="53"/>
      <c r="CQ26" s="53"/>
      <c r="CR26" s="53"/>
      <c r="CS26" s="53">
        <v>10</v>
      </c>
      <c r="CT26" s="54">
        <v>20</v>
      </c>
      <c r="CU26" s="146">
        <v>62</v>
      </c>
      <c r="CV26" s="218">
        <f>Table28211153[[#This Row],[D28 - GD/19]]/Table28211153[[#This Row],[D0 - GD/19]]</f>
        <v>32</v>
      </c>
      <c r="CW26" s="216">
        <f t="shared" si="0"/>
        <v>1</v>
      </c>
      <c r="CX26" s="216">
        <f>Table28211153[[#This Row],[D28 - Phu/13]]/Table28211153[[#This Row],[D0 - Phu/13]]</f>
        <v>2</v>
      </c>
      <c r="CY26" s="216">
        <f>Table28211153[[#This Row],[D28 - WA/19]]/Table28211153[[#This Row],[D0 - WA/19]]</f>
        <v>2</v>
      </c>
      <c r="CZ26" s="216">
        <f>LOG(Table28211153[[#This Row],[GD/19 Fold]],2)</f>
        <v>5</v>
      </c>
      <c r="DA26" s="216">
        <f>LOG(Table28211153[[#This Row],[HK/19 Fold]],2)</f>
        <v>0</v>
      </c>
      <c r="DB26" s="216">
        <f>LOG(Table28211153[[#This Row],[Phu/13 Fold]],2)</f>
        <v>1</v>
      </c>
      <c r="DC26" s="216">
        <f>LOG(Table28211153[[#This Row],[WA/19 Fold]],2)</f>
        <v>1</v>
      </c>
      <c r="DD26" s="217">
        <f>SUM(Table28211153[[#This Row],[GD/19 Log2]:[WA/19 Log2]])</f>
        <v>7</v>
      </c>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row>
    <row r="27" spans="1:135" s="9" customFormat="1" ht="24" customHeight="1">
      <c r="A27" s="66">
        <v>64</v>
      </c>
      <c r="B27" s="65">
        <v>22521</v>
      </c>
      <c r="C27" s="64">
        <v>59</v>
      </c>
      <c r="D27" s="65">
        <v>44126</v>
      </c>
      <c r="E27" s="64">
        <v>28</v>
      </c>
      <c r="F27" s="3" t="s">
        <v>7</v>
      </c>
      <c r="G27" s="215" t="s">
        <v>42</v>
      </c>
      <c r="H27" s="57">
        <v>36.871383619025103</v>
      </c>
      <c r="I27" s="98" t="s">
        <v>173</v>
      </c>
      <c r="J27" s="11" t="s">
        <v>327</v>
      </c>
      <c r="K27" s="53"/>
      <c r="L27" s="53"/>
      <c r="M27" s="53"/>
      <c r="N27" s="53"/>
      <c r="O27" s="53"/>
      <c r="P27" s="53"/>
      <c r="Q27" s="53"/>
      <c r="R27" s="53"/>
      <c r="S27" s="53"/>
      <c r="T27" s="53"/>
      <c r="U27" s="53"/>
      <c r="V27" s="53"/>
      <c r="W27" s="53"/>
      <c r="X27" s="53"/>
      <c r="Y27" s="53"/>
      <c r="Z27" s="53"/>
      <c r="AA27" s="53"/>
      <c r="AB27" s="53"/>
      <c r="AC27" s="53">
        <v>10</v>
      </c>
      <c r="AD27" s="53">
        <v>80</v>
      </c>
      <c r="AE27" s="53">
        <v>5</v>
      </c>
      <c r="AF27" s="53">
        <v>80</v>
      </c>
      <c r="AG27" s="53"/>
      <c r="AH27" s="54"/>
      <c r="AI27" s="146">
        <v>64</v>
      </c>
      <c r="AJ27" s="137"/>
      <c r="AK27" s="54"/>
      <c r="AL27" s="53"/>
      <c r="AM27" s="53"/>
      <c r="AN27" s="53"/>
      <c r="AO27" s="53"/>
      <c r="AP27" s="53"/>
      <c r="AQ27" s="53"/>
      <c r="AR27" s="53"/>
      <c r="AS27" s="53"/>
      <c r="AT27" s="53"/>
      <c r="AU27" s="53"/>
      <c r="AV27" s="53"/>
      <c r="AW27" s="54"/>
      <c r="AX27" s="53"/>
      <c r="AY27" s="54"/>
      <c r="AZ27" s="53"/>
      <c r="BA27" s="54"/>
      <c r="BB27" s="111"/>
      <c r="BC27" s="111"/>
      <c r="BD27" s="111"/>
      <c r="BE27" s="111"/>
      <c r="BF27" s="111"/>
      <c r="BG27" s="111"/>
      <c r="BH27" s="53"/>
      <c r="BI27" s="54"/>
      <c r="BJ27" s="111">
        <v>20</v>
      </c>
      <c r="BK27" s="111">
        <v>80</v>
      </c>
      <c r="BL27" s="111"/>
      <c r="BM27" s="136"/>
      <c r="BN27" s="146">
        <v>64</v>
      </c>
      <c r="BO27" s="137"/>
      <c r="BP27" s="56"/>
      <c r="BQ27" s="55"/>
      <c r="BR27" s="53"/>
      <c r="BS27" s="53"/>
      <c r="BT27" s="53"/>
      <c r="BU27" s="53"/>
      <c r="BV27" s="53"/>
      <c r="BW27" s="53"/>
      <c r="BX27" s="53"/>
      <c r="BY27" s="53"/>
      <c r="BZ27" s="53"/>
      <c r="CA27" s="53"/>
      <c r="CB27" s="53"/>
      <c r="CC27" s="53"/>
      <c r="CD27" s="53"/>
      <c r="CE27" s="53">
        <v>80</v>
      </c>
      <c r="CF27" s="53">
        <v>160</v>
      </c>
      <c r="CG27" s="55"/>
      <c r="CH27" s="53"/>
      <c r="CI27" s="53"/>
      <c r="CJ27" s="53"/>
      <c r="CK27" s="53"/>
      <c r="CL27" s="53"/>
      <c r="CM27" s="53"/>
      <c r="CN27" s="53"/>
      <c r="CO27" s="53"/>
      <c r="CP27" s="53"/>
      <c r="CQ27" s="53"/>
      <c r="CR27" s="53"/>
      <c r="CS27" s="53">
        <v>5</v>
      </c>
      <c r="CT27" s="54">
        <v>40</v>
      </c>
      <c r="CU27" s="146">
        <v>64</v>
      </c>
      <c r="CV27" s="218">
        <f>Table28211153[[#This Row],[D28 - GD/19]]/Table28211153[[#This Row],[D0 - GD/19]]</f>
        <v>16</v>
      </c>
      <c r="CW27" s="216">
        <f t="shared" si="0"/>
        <v>4</v>
      </c>
      <c r="CX27" s="216">
        <f>Table28211153[[#This Row],[D28 - Phu/13]]/Table28211153[[#This Row],[D0 - Phu/13]]</f>
        <v>2</v>
      </c>
      <c r="CY27" s="216">
        <f>Table28211153[[#This Row],[D28 - WA/19]]/Table28211153[[#This Row],[D0 - WA/19]]</f>
        <v>8</v>
      </c>
      <c r="CZ27" s="216">
        <f>LOG(Table28211153[[#This Row],[GD/19 Fold]],2)</f>
        <v>4</v>
      </c>
      <c r="DA27" s="216">
        <f>LOG(Table28211153[[#This Row],[HK/19 Fold]],2)</f>
        <v>2</v>
      </c>
      <c r="DB27" s="216">
        <f>LOG(Table28211153[[#This Row],[Phu/13 Fold]],2)</f>
        <v>1</v>
      </c>
      <c r="DC27" s="216">
        <f>LOG(Table28211153[[#This Row],[WA/19 Fold]],2)</f>
        <v>3</v>
      </c>
      <c r="DD27" s="217">
        <f>SUM(Table28211153[[#This Row],[GD/19 Log2]:[WA/19 Log2]])</f>
        <v>10</v>
      </c>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row>
    <row r="28" spans="1:135" s="9" customFormat="1" ht="24" customHeight="1">
      <c r="A28" s="69">
        <v>65</v>
      </c>
      <c r="B28" s="68">
        <v>33985</v>
      </c>
      <c r="C28" s="67">
        <v>27</v>
      </c>
      <c r="D28" s="68">
        <v>44110</v>
      </c>
      <c r="E28" s="67">
        <v>28</v>
      </c>
      <c r="F28" s="3" t="s">
        <v>7</v>
      </c>
      <c r="G28" s="215" t="s">
        <v>329</v>
      </c>
      <c r="H28" s="57">
        <v>22.1190150021718</v>
      </c>
      <c r="I28" s="98" t="s">
        <v>173</v>
      </c>
      <c r="J28" s="11" t="s">
        <v>327</v>
      </c>
      <c r="K28" s="53"/>
      <c r="L28" s="53"/>
      <c r="M28" s="53"/>
      <c r="N28" s="53"/>
      <c r="O28" s="53"/>
      <c r="P28" s="53"/>
      <c r="Q28" s="53"/>
      <c r="R28" s="53"/>
      <c r="S28" s="53"/>
      <c r="T28" s="53"/>
      <c r="U28" s="53"/>
      <c r="V28" s="53"/>
      <c r="W28" s="53"/>
      <c r="X28" s="53"/>
      <c r="Y28" s="53"/>
      <c r="Z28" s="53"/>
      <c r="AA28" s="53"/>
      <c r="AB28" s="53"/>
      <c r="AC28" s="53">
        <v>40</v>
      </c>
      <c r="AD28" s="53">
        <v>80</v>
      </c>
      <c r="AE28" s="53">
        <v>20</v>
      </c>
      <c r="AF28" s="53">
        <v>40</v>
      </c>
      <c r="AG28" s="53"/>
      <c r="AH28" s="54"/>
      <c r="AI28" s="144">
        <v>65</v>
      </c>
      <c r="AJ28" s="137"/>
      <c r="AK28" s="54"/>
      <c r="AL28" s="53"/>
      <c r="AM28" s="53"/>
      <c r="AN28" s="53"/>
      <c r="AO28" s="53"/>
      <c r="AP28" s="53"/>
      <c r="AQ28" s="53"/>
      <c r="AR28" s="53"/>
      <c r="AS28" s="53"/>
      <c r="AT28" s="53"/>
      <c r="AU28" s="53"/>
      <c r="AV28" s="53"/>
      <c r="AW28" s="54"/>
      <c r="AX28" s="53"/>
      <c r="AY28" s="54"/>
      <c r="AZ28" s="53"/>
      <c r="BA28" s="54"/>
      <c r="BB28" s="111"/>
      <c r="BC28" s="111"/>
      <c r="BD28" s="111"/>
      <c r="BE28" s="111"/>
      <c r="BF28" s="111"/>
      <c r="BG28" s="111"/>
      <c r="BH28" s="53"/>
      <c r="BI28" s="54"/>
      <c r="BJ28" s="111">
        <v>320</v>
      </c>
      <c r="BK28" s="111">
        <v>320</v>
      </c>
      <c r="BL28" s="111"/>
      <c r="BM28" s="136"/>
      <c r="BN28" s="144">
        <v>65</v>
      </c>
      <c r="BO28" s="137"/>
      <c r="BP28" s="56"/>
      <c r="BQ28" s="55"/>
      <c r="BR28" s="53"/>
      <c r="BS28" s="53"/>
      <c r="BT28" s="53"/>
      <c r="BU28" s="53"/>
      <c r="BV28" s="53"/>
      <c r="BW28" s="53"/>
      <c r="BX28" s="53"/>
      <c r="BY28" s="53"/>
      <c r="BZ28" s="53"/>
      <c r="CA28" s="53"/>
      <c r="CB28" s="53"/>
      <c r="CC28" s="53"/>
      <c r="CD28" s="53"/>
      <c r="CE28" s="53">
        <v>320</v>
      </c>
      <c r="CF28" s="53">
        <v>320</v>
      </c>
      <c r="CG28" s="55"/>
      <c r="CH28" s="53"/>
      <c r="CI28" s="53"/>
      <c r="CJ28" s="53"/>
      <c r="CK28" s="53"/>
      <c r="CL28" s="53"/>
      <c r="CM28" s="53"/>
      <c r="CN28" s="53"/>
      <c r="CO28" s="53"/>
      <c r="CP28" s="53"/>
      <c r="CQ28" s="53"/>
      <c r="CR28" s="53"/>
      <c r="CS28" s="53">
        <v>10</v>
      </c>
      <c r="CT28" s="54">
        <v>20</v>
      </c>
      <c r="CU28" s="144">
        <v>65</v>
      </c>
      <c r="CV28" s="218">
        <f>Table28211153[[#This Row],[D28 - GD/19]]/Table28211153[[#This Row],[D0 - GD/19]]</f>
        <v>2</v>
      </c>
      <c r="CW28" s="216">
        <f t="shared" si="0"/>
        <v>1</v>
      </c>
      <c r="CX28" s="216">
        <f>Table28211153[[#This Row],[D28 - Phu/13]]/Table28211153[[#This Row],[D0 - Phu/13]]</f>
        <v>1</v>
      </c>
      <c r="CY28" s="216">
        <f>Table28211153[[#This Row],[D28 - WA/19]]/Table28211153[[#This Row],[D0 - WA/19]]</f>
        <v>2</v>
      </c>
      <c r="CZ28" s="216">
        <f>LOG(Table28211153[[#This Row],[GD/19 Fold]],2)</f>
        <v>1</v>
      </c>
      <c r="DA28" s="216">
        <f>LOG(Table28211153[[#This Row],[HK/19 Fold]],2)</f>
        <v>0</v>
      </c>
      <c r="DB28" s="216">
        <f>LOG(Table28211153[[#This Row],[Phu/13 Fold]],2)</f>
        <v>0</v>
      </c>
      <c r="DC28" s="216">
        <f>LOG(Table28211153[[#This Row],[WA/19 Fold]],2)</f>
        <v>1</v>
      </c>
      <c r="DD28" s="217">
        <f>SUM(Table28211153[[#This Row],[GD/19 Log2]:[WA/19 Log2]])</f>
        <v>2</v>
      </c>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row>
    <row r="29" spans="1:135" s="9" customFormat="1" ht="24" customHeight="1">
      <c r="A29" s="72">
        <v>66</v>
      </c>
      <c r="B29" s="71">
        <v>27225</v>
      </c>
      <c r="C29" s="70">
        <v>46</v>
      </c>
      <c r="D29" s="71">
        <v>44103</v>
      </c>
      <c r="E29" s="70">
        <v>28</v>
      </c>
      <c r="F29" s="4" t="s">
        <v>8</v>
      </c>
      <c r="G29" s="215" t="s">
        <v>10</v>
      </c>
      <c r="H29" s="57">
        <v>32.2130394857667</v>
      </c>
      <c r="I29" s="98" t="s">
        <v>173</v>
      </c>
      <c r="J29" s="11" t="s">
        <v>327</v>
      </c>
      <c r="K29" s="53"/>
      <c r="L29" s="53"/>
      <c r="M29" s="53"/>
      <c r="N29" s="53"/>
      <c r="O29" s="53"/>
      <c r="P29" s="53"/>
      <c r="Q29" s="53"/>
      <c r="R29" s="53"/>
      <c r="S29" s="53"/>
      <c r="T29" s="53"/>
      <c r="U29" s="53"/>
      <c r="V29" s="53"/>
      <c r="W29" s="53"/>
      <c r="X29" s="53"/>
      <c r="Y29" s="53"/>
      <c r="Z29" s="53"/>
      <c r="AA29" s="53"/>
      <c r="AB29" s="53"/>
      <c r="AC29" s="53">
        <v>5</v>
      </c>
      <c r="AD29" s="53">
        <v>5</v>
      </c>
      <c r="AE29" s="53">
        <v>5</v>
      </c>
      <c r="AF29" s="53">
        <v>5</v>
      </c>
      <c r="AG29" s="53"/>
      <c r="AH29" s="54"/>
      <c r="AI29" s="145">
        <v>66</v>
      </c>
      <c r="AJ29" s="137"/>
      <c r="AK29" s="54"/>
      <c r="AL29" s="53"/>
      <c r="AM29" s="53"/>
      <c r="AN29" s="53"/>
      <c r="AO29" s="53"/>
      <c r="AP29" s="53"/>
      <c r="AQ29" s="53"/>
      <c r="AR29" s="53"/>
      <c r="AS29" s="53"/>
      <c r="AT29" s="53"/>
      <c r="AU29" s="53"/>
      <c r="AV29" s="53"/>
      <c r="AW29" s="54"/>
      <c r="AX29" s="53"/>
      <c r="AY29" s="54"/>
      <c r="AZ29" s="53"/>
      <c r="BA29" s="54"/>
      <c r="BB29" s="111"/>
      <c r="BC29" s="111"/>
      <c r="BD29" s="111"/>
      <c r="BE29" s="111"/>
      <c r="BF29" s="111"/>
      <c r="BG29" s="111"/>
      <c r="BH29" s="53"/>
      <c r="BI29" s="54"/>
      <c r="BJ29" s="111">
        <v>160</v>
      </c>
      <c r="BK29" s="111">
        <v>160</v>
      </c>
      <c r="BL29" s="111"/>
      <c r="BM29" s="136"/>
      <c r="BN29" s="145">
        <v>66</v>
      </c>
      <c r="BO29" s="137"/>
      <c r="BP29" s="56"/>
      <c r="BQ29" s="55"/>
      <c r="BR29" s="53"/>
      <c r="BS29" s="53"/>
      <c r="BT29" s="53"/>
      <c r="BU29" s="53"/>
      <c r="BV29" s="53"/>
      <c r="BW29" s="53"/>
      <c r="BX29" s="53"/>
      <c r="BY29" s="53"/>
      <c r="BZ29" s="53"/>
      <c r="CA29" s="53"/>
      <c r="CB29" s="53"/>
      <c r="CC29" s="53"/>
      <c r="CD29" s="53"/>
      <c r="CE29" s="53">
        <v>10</v>
      </c>
      <c r="CF29" s="53">
        <v>10</v>
      </c>
      <c r="CG29" s="55"/>
      <c r="CH29" s="53"/>
      <c r="CI29" s="53"/>
      <c r="CJ29" s="53"/>
      <c r="CK29" s="53"/>
      <c r="CL29" s="53"/>
      <c r="CM29" s="53"/>
      <c r="CN29" s="53"/>
      <c r="CO29" s="53"/>
      <c r="CP29" s="53"/>
      <c r="CQ29" s="53"/>
      <c r="CR29" s="53"/>
      <c r="CS29" s="53">
        <v>80</v>
      </c>
      <c r="CT29" s="54">
        <v>80</v>
      </c>
      <c r="CU29" s="145">
        <v>66</v>
      </c>
      <c r="CV29" s="218">
        <f>Table28211153[[#This Row],[D28 - GD/19]]/Table28211153[[#This Row],[D0 - GD/19]]</f>
        <v>1</v>
      </c>
      <c r="CW29" s="216">
        <f t="shared" si="0"/>
        <v>1</v>
      </c>
      <c r="CX29" s="216">
        <f>Table28211153[[#This Row],[D28 - Phu/13]]/Table28211153[[#This Row],[D0 - Phu/13]]</f>
        <v>1</v>
      </c>
      <c r="CY29" s="216">
        <f>Table28211153[[#This Row],[D28 - WA/19]]/Table28211153[[#This Row],[D0 - WA/19]]</f>
        <v>1</v>
      </c>
      <c r="CZ29" s="216">
        <f>LOG(Table28211153[[#This Row],[GD/19 Fold]],2)</f>
        <v>0</v>
      </c>
      <c r="DA29" s="216">
        <f>LOG(Table28211153[[#This Row],[HK/19 Fold]],2)</f>
        <v>0</v>
      </c>
      <c r="DB29" s="216">
        <f>LOG(Table28211153[[#This Row],[Phu/13 Fold]],2)</f>
        <v>0</v>
      </c>
      <c r="DC29" s="216">
        <f>LOG(Table28211153[[#This Row],[WA/19 Fold]],2)</f>
        <v>0</v>
      </c>
      <c r="DD29" s="217">
        <f>SUM(Table28211153[[#This Row],[GD/19 Log2]:[WA/19 Log2]])</f>
        <v>0</v>
      </c>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row>
    <row r="30" spans="1:135" s="9" customFormat="1" ht="24" customHeight="1">
      <c r="A30" s="69">
        <v>69</v>
      </c>
      <c r="B30" s="68">
        <v>33364</v>
      </c>
      <c r="C30" s="67">
        <v>29</v>
      </c>
      <c r="D30" s="68">
        <v>44088</v>
      </c>
      <c r="E30" s="67">
        <v>28</v>
      </c>
      <c r="F30" s="4" t="s">
        <v>8</v>
      </c>
      <c r="G30" s="215" t="s">
        <v>42</v>
      </c>
      <c r="H30" s="57">
        <v>28.956303608941599</v>
      </c>
      <c r="I30" s="98" t="s">
        <v>173</v>
      </c>
      <c r="J30" s="11" t="s">
        <v>327</v>
      </c>
      <c r="K30" s="53"/>
      <c r="L30" s="53"/>
      <c r="M30" s="53"/>
      <c r="N30" s="53"/>
      <c r="O30" s="53"/>
      <c r="P30" s="53"/>
      <c r="Q30" s="53"/>
      <c r="R30" s="53"/>
      <c r="S30" s="53"/>
      <c r="T30" s="53"/>
      <c r="U30" s="53"/>
      <c r="V30" s="53"/>
      <c r="W30" s="53"/>
      <c r="X30" s="53"/>
      <c r="Y30" s="53"/>
      <c r="Z30" s="53"/>
      <c r="AA30" s="53"/>
      <c r="AB30" s="53"/>
      <c r="AC30" s="53">
        <v>40</v>
      </c>
      <c r="AD30" s="53">
        <v>80</v>
      </c>
      <c r="AE30" s="53">
        <v>10</v>
      </c>
      <c r="AF30" s="53">
        <v>160</v>
      </c>
      <c r="AG30" s="53"/>
      <c r="AH30" s="54"/>
      <c r="AI30" s="144">
        <v>69</v>
      </c>
      <c r="AJ30" s="137"/>
      <c r="AK30" s="54"/>
      <c r="AL30" s="53"/>
      <c r="AM30" s="53"/>
      <c r="AN30" s="53"/>
      <c r="AO30" s="53"/>
      <c r="AP30" s="53"/>
      <c r="AQ30" s="53"/>
      <c r="AR30" s="53"/>
      <c r="AS30" s="53"/>
      <c r="AT30" s="53"/>
      <c r="AU30" s="53"/>
      <c r="AV30" s="53"/>
      <c r="AW30" s="54"/>
      <c r="AX30" s="53"/>
      <c r="AY30" s="54"/>
      <c r="AZ30" s="53"/>
      <c r="BA30" s="54"/>
      <c r="BB30" s="111"/>
      <c r="BC30" s="111"/>
      <c r="BD30" s="111"/>
      <c r="BE30" s="111"/>
      <c r="BF30" s="111"/>
      <c r="BG30" s="111"/>
      <c r="BH30" s="53"/>
      <c r="BI30" s="54"/>
      <c r="BJ30" s="111">
        <v>160</v>
      </c>
      <c r="BK30" s="111">
        <v>160</v>
      </c>
      <c r="BL30" s="111"/>
      <c r="BM30" s="136"/>
      <c r="BN30" s="144">
        <v>69</v>
      </c>
      <c r="BO30" s="137"/>
      <c r="BP30" s="56"/>
      <c r="BQ30" s="55"/>
      <c r="BR30" s="53"/>
      <c r="BS30" s="53"/>
      <c r="BT30" s="53"/>
      <c r="BU30" s="53"/>
      <c r="BV30" s="53"/>
      <c r="BW30" s="53"/>
      <c r="BX30" s="53"/>
      <c r="BY30" s="53"/>
      <c r="BZ30" s="53"/>
      <c r="CA30" s="53"/>
      <c r="CB30" s="53"/>
      <c r="CC30" s="53"/>
      <c r="CD30" s="53"/>
      <c r="CE30" s="53">
        <v>160</v>
      </c>
      <c r="CF30" s="53">
        <v>320</v>
      </c>
      <c r="CG30" s="55"/>
      <c r="CH30" s="53"/>
      <c r="CI30" s="53"/>
      <c r="CJ30" s="53"/>
      <c r="CK30" s="53"/>
      <c r="CL30" s="53"/>
      <c r="CM30" s="53"/>
      <c r="CN30" s="53"/>
      <c r="CO30" s="53"/>
      <c r="CP30" s="53"/>
      <c r="CQ30" s="53"/>
      <c r="CR30" s="53"/>
      <c r="CS30" s="53">
        <v>10</v>
      </c>
      <c r="CT30" s="54">
        <v>40</v>
      </c>
      <c r="CU30" s="144">
        <v>69</v>
      </c>
      <c r="CV30" s="218">
        <f>Table28211153[[#This Row],[D28 - GD/19]]/Table28211153[[#This Row],[D0 - GD/19]]</f>
        <v>16</v>
      </c>
      <c r="CW30" s="216">
        <f t="shared" si="0"/>
        <v>1</v>
      </c>
      <c r="CX30" s="216">
        <f>Table28211153[[#This Row],[D28 - Phu/13]]/Table28211153[[#This Row],[D0 - Phu/13]]</f>
        <v>2</v>
      </c>
      <c r="CY30" s="216">
        <f>Table28211153[[#This Row],[D28 - WA/19]]/Table28211153[[#This Row],[D0 - WA/19]]</f>
        <v>4</v>
      </c>
      <c r="CZ30" s="216">
        <f>LOG(Table28211153[[#This Row],[GD/19 Fold]],2)</f>
        <v>4</v>
      </c>
      <c r="DA30" s="216">
        <f>LOG(Table28211153[[#This Row],[HK/19 Fold]],2)</f>
        <v>0</v>
      </c>
      <c r="DB30" s="216">
        <f>LOG(Table28211153[[#This Row],[Phu/13 Fold]],2)</f>
        <v>1</v>
      </c>
      <c r="DC30" s="216">
        <f>LOG(Table28211153[[#This Row],[WA/19 Fold]],2)</f>
        <v>2</v>
      </c>
      <c r="DD30" s="217">
        <f>SUM(Table28211153[[#This Row],[GD/19 Log2]:[WA/19 Log2]])</f>
        <v>7</v>
      </c>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row>
    <row r="31" spans="1:135" s="9" customFormat="1" ht="24" customHeight="1">
      <c r="A31" s="66">
        <v>70</v>
      </c>
      <c r="B31" s="65">
        <v>23271</v>
      </c>
      <c r="C31" s="64">
        <v>57</v>
      </c>
      <c r="D31" s="65">
        <v>44134</v>
      </c>
      <c r="E31" s="64">
        <v>25</v>
      </c>
      <c r="F31" s="4" t="s">
        <v>8</v>
      </c>
      <c r="G31" s="215" t="s">
        <v>42</v>
      </c>
      <c r="H31" s="57">
        <v>30.506423708044402</v>
      </c>
      <c r="I31" s="98" t="s">
        <v>173</v>
      </c>
      <c r="J31" s="11" t="s">
        <v>327</v>
      </c>
      <c r="K31" s="53"/>
      <c r="L31" s="53"/>
      <c r="M31" s="53"/>
      <c r="N31" s="53"/>
      <c r="O31" s="53"/>
      <c r="P31" s="53"/>
      <c r="Q31" s="53"/>
      <c r="R31" s="53"/>
      <c r="S31" s="53"/>
      <c r="T31" s="53"/>
      <c r="U31" s="53"/>
      <c r="V31" s="53"/>
      <c r="W31" s="53"/>
      <c r="X31" s="53"/>
      <c r="Y31" s="53"/>
      <c r="Z31" s="53"/>
      <c r="AA31" s="53"/>
      <c r="AB31" s="53"/>
      <c r="AC31" s="53">
        <v>40</v>
      </c>
      <c r="AD31" s="53">
        <v>40</v>
      </c>
      <c r="AE31" s="53">
        <v>5</v>
      </c>
      <c r="AF31" s="53">
        <v>20</v>
      </c>
      <c r="AG31" s="53"/>
      <c r="AH31" s="54"/>
      <c r="AI31" s="146">
        <v>70</v>
      </c>
      <c r="AJ31" s="137"/>
      <c r="AK31" s="54"/>
      <c r="AL31" s="53"/>
      <c r="AM31" s="53"/>
      <c r="AN31" s="53"/>
      <c r="AO31" s="53"/>
      <c r="AP31" s="53"/>
      <c r="AQ31" s="53"/>
      <c r="AR31" s="53"/>
      <c r="AS31" s="53"/>
      <c r="AT31" s="53"/>
      <c r="AU31" s="53"/>
      <c r="AV31" s="53"/>
      <c r="AW31" s="54"/>
      <c r="AX31" s="53"/>
      <c r="AY31" s="54"/>
      <c r="AZ31" s="53"/>
      <c r="BA31" s="54"/>
      <c r="BB31" s="111"/>
      <c r="BC31" s="111"/>
      <c r="BD31" s="111"/>
      <c r="BE31" s="111"/>
      <c r="BF31" s="111"/>
      <c r="BG31" s="111"/>
      <c r="BH31" s="53"/>
      <c r="BI31" s="54"/>
      <c r="BJ31" s="111">
        <v>80</v>
      </c>
      <c r="BK31" s="111">
        <v>80</v>
      </c>
      <c r="BL31" s="111"/>
      <c r="BM31" s="136"/>
      <c r="BN31" s="146">
        <v>70</v>
      </c>
      <c r="BO31" s="137"/>
      <c r="BP31" s="56"/>
      <c r="BQ31" s="55"/>
      <c r="BR31" s="53"/>
      <c r="BS31" s="53"/>
      <c r="BT31" s="53"/>
      <c r="BU31" s="53"/>
      <c r="BV31" s="53"/>
      <c r="BW31" s="53"/>
      <c r="BX31" s="53"/>
      <c r="BY31" s="53"/>
      <c r="BZ31" s="53"/>
      <c r="CA31" s="53"/>
      <c r="CB31" s="53"/>
      <c r="CC31" s="53"/>
      <c r="CD31" s="53"/>
      <c r="CE31" s="53">
        <v>160</v>
      </c>
      <c r="CF31" s="53">
        <v>320</v>
      </c>
      <c r="CG31" s="55"/>
      <c r="CH31" s="53"/>
      <c r="CI31" s="53"/>
      <c r="CJ31" s="53"/>
      <c r="CK31" s="53"/>
      <c r="CL31" s="53"/>
      <c r="CM31" s="53"/>
      <c r="CN31" s="53"/>
      <c r="CO31" s="53"/>
      <c r="CP31" s="53"/>
      <c r="CQ31" s="53"/>
      <c r="CR31" s="53"/>
      <c r="CS31" s="53">
        <v>40</v>
      </c>
      <c r="CT31" s="54">
        <v>40</v>
      </c>
      <c r="CU31" s="146">
        <v>70</v>
      </c>
      <c r="CV31" s="218">
        <f>Table28211153[[#This Row],[D28 - GD/19]]/Table28211153[[#This Row],[D0 - GD/19]]</f>
        <v>4</v>
      </c>
      <c r="CW31" s="216">
        <f t="shared" si="0"/>
        <v>1</v>
      </c>
      <c r="CX31" s="216">
        <f>Table28211153[[#This Row],[D28 - Phu/13]]/Table28211153[[#This Row],[D0 - Phu/13]]</f>
        <v>2</v>
      </c>
      <c r="CY31" s="216">
        <f>Table28211153[[#This Row],[D28 - WA/19]]/Table28211153[[#This Row],[D0 - WA/19]]</f>
        <v>1</v>
      </c>
      <c r="CZ31" s="216">
        <f>LOG(Table28211153[[#This Row],[GD/19 Fold]],2)</f>
        <v>2</v>
      </c>
      <c r="DA31" s="216">
        <f>LOG(Table28211153[[#This Row],[HK/19 Fold]],2)</f>
        <v>0</v>
      </c>
      <c r="DB31" s="216">
        <f>LOG(Table28211153[[#This Row],[Phu/13 Fold]],2)</f>
        <v>1</v>
      </c>
      <c r="DC31" s="216">
        <f>LOG(Table28211153[[#This Row],[WA/19 Fold]],2)</f>
        <v>0</v>
      </c>
      <c r="DD31" s="217">
        <f>SUM(Table28211153[[#This Row],[GD/19 Log2]:[WA/19 Log2]])</f>
        <v>3</v>
      </c>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row>
    <row r="32" spans="1:135" s="9" customFormat="1" ht="24" customHeight="1">
      <c r="A32" s="78">
        <v>77</v>
      </c>
      <c r="B32" s="77">
        <v>19213</v>
      </c>
      <c r="C32" s="76">
        <v>68</v>
      </c>
      <c r="D32" s="77">
        <v>44091</v>
      </c>
      <c r="E32" s="76">
        <v>28</v>
      </c>
      <c r="F32" s="3" t="s">
        <v>7</v>
      </c>
      <c r="G32" s="215" t="s">
        <v>42</v>
      </c>
      <c r="H32" s="57">
        <v>28.269772294527499</v>
      </c>
      <c r="I32" s="5" t="s">
        <v>174</v>
      </c>
      <c r="J32" s="11" t="s">
        <v>327</v>
      </c>
      <c r="K32" s="53"/>
      <c r="L32" s="53"/>
      <c r="M32" s="53"/>
      <c r="N32" s="53"/>
      <c r="O32" s="53"/>
      <c r="P32" s="53"/>
      <c r="Q32" s="53"/>
      <c r="R32" s="53"/>
      <c r="S32" s="53"/>
      <c r="T32" s="53"/>
      <c r="U32" s="53"/>
      <c r="V32" s="53"/>
      <c r="W32" s="53"/>
      <c r="X32" s="53"/>
      <c r="Y32" s="53"/>
      <c r="Z32" s="53"/>
      <c r="AA32" s="53"/>
      <c r="AB32" s="53"/>
      <c r="AC32" s="53">
        <v>5</v>
      </c>
      <c r="AD32" s="53">
        <v>20</v>
      </c>
      <c r="AE32" s="53">
        <v>5</v>
      </c>
      <c r="AF32" s="53">
        <v>20</v>
      </c>
      <c r="AG32" s="53"/>
      <c r="AH32" s="54"/>
      <c r="AI32" s="141">
        <v>77</v>
      </c>
      <c r="AJ32" s="137"/>
      <c r="AK32" s="54"/>
      <c r="AL32" s="53"/>
      <c r="AM32" s="53"/>
      <c r="AN32" s="53"/>
      <c r="AO32" s="53"/>
      <c r="AP32" s="53"/>
      <c r="AQ32" s="53"/>
      <c r="AR32" s="53"/>
      <c r="AS32" s="53"/>
      <c r="AT32" s="53"/>
      <c r="AU32" s="53"/>
      <c r="AV32" s="53"/>
      <c r="AW32" s="54"/>
      <c r="AX32" s="53"/>
      <c r="AY32" s="54"/>
      <c r="AZ32" s="53"/>
      <c r="BA32" s="54"/>
      <c r="BB32" s="111"/>
      <c r="BC32" s="111"/>
      <c r="BD32" s="111"/>
      <c r="BE32" s="111"/>
      <c r="BF32" s="111"/>
      <c r="BG32" s="111"/>
      <c r="BH32" s="53"/>
      <c r="BI32" s="54"/>
      <c r="BJ32" s="111">
        <v>40</v>
      </c>
      <c r="BK32" s="111">
        <v>320</v>
      </c>
      <c r="BL32" s="111"/>
      <c r="BM32" s="136"/>
      <c r="BN32" s="141">
        <v>77</v>
      </c>
      <c r="BO32" s="137"/>
      <c r="BP32" s="56"/>
      <c r="BQ32" s="55"/>
      <c r="BR32" s="53"/>
      <c r="BS32" s="53"/>
      <c r="BT32" s="53"/>
      <c r="BU32" s="53"/>
      <c r="BV32" s="53"/>
      <c r="BW32" s="53"/>
      <c r="BX32" s="53"/>
      <c r="BY32" s="53"/>
      <c r="BZ32" s="53"/>
      <c r="CA32" s="53"/>
      <c r="CB32" s="53"/>
      <c r="CC32" s="53"/>
      <c r="CD32" s="53"/>
      <c r="CE32" s="53">
        <v>20</v>
      </c>
      <c r="CF32" s="53">
        <v>80</v>
      </c>
      <c r="CG32" s="55"/>
      <c r="CH32" s="53"/>
      <c r="CI32" s="53"/>
      <c r="CJ32" s="53"/>
      <c r="CK32" s="53"/>
      <c r="CL32" s="53"/>
      <c r="CM32" s="53"/>
      <c r="CN32" s="53"/>
      <c r="CO32" s="53"/>
      <c r="CP32" s="53"/>
      <c r="CQ32" s="53"/>
      <c r="CR32" s="53"/>
      <c r="CS32" s="53">
        <v>10</v>
      </c>
      <c r="CT32" s="54">
        <v>20</v>
      </c>
      <c r="CU32" s="141">
        <v>77</v>
      </c>
      <c r="CV32" s="218">
        <f>Table28211153[[#This Row],[D28 - GD/19]]/Table28211153[[#This Row],[D0 - GD/19]]</f>
        <v>4</v>
      </c>
      <c r="CW32" s="216">
        <f t="shared" si="0"/>
        <v>8</v>
      </c>
      <c r="CX32" s="216">
        <f>Table28211153[[#This Row],[D28 - Phu/13]]/Table28211153[[#This Row],[D0 - Phu/13]]</f>
        <v>4</v>
      </c>
      <c r="CY32" s="216">
        <f>Table28211153[[#This Row],[D28 - WA/19]]/Table28211153[[#This Row],[D0 - WA/19]]</f>
        <v>2</v>
      </c>
      <c r="CZ32" s="216">
        <f>LOG(Table28211153[[#This Row],[GD/19 Fold]],2)</f>
        <v>2</v>
      </c>
      <c r="DA32" s="216">
        <f>LOG(Table28211153[[#This Row],[HK/19 Fold]],2)</f>
        <v>3</v>
      </c>
      <c r="DB32" s="216">
        <f>LOG(Table28211153[[#This Row],[Phu/13 Fold]],2)</f>
        <v>2</v>
      </c>
      <c r="DC32" s="216">
        <f>LOG(Table28211153[[#This Row],[WA/19 Fold]],2)</f>
        <v>1</v>
      </c>
      <c r="DD32" s="217">
        <f>SUM(Table28211153[[#This Row],[GD/19 Log2]:[WA/19 Log2]])</f>
        <v>8</v>
      </c>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row>
    <row r="33" spans="1:135" s="9" customFormat="1" ht="24" customHeight="1">
      <c r="A33" s="66">
        <v>81</v>
      </c>
      <c r="B33" s="65">
        <v>25576</v>
      </c>
      <c r="C33" s="64">
        <v>50</v>
      </c>
      <c r="D33" s="65">
        <v>44113</v>
      </c>
      <c r="E33" s="64">
        <v>28</v>
      </c>
      <c r="F33" s="3" t="s">
        <v>7</v>
      </c>
      <c r="G33" s="215" t="s">
        <v>42</v>
      </c>
      <c r="H33" s="57">
        <v>19.994314013675901</v>
      </c>
      <c r="I33" s="98" t="s">
        <v>173</v>
      </c>
      <c r="J33" s="11" t="s">
        <v>327</v>
      </c>
      <c r="K33" s="53"/>
      <c r="L33" s="53"/>
      <c r="M33" s="53"/>
      <c r="N33" s="53"/>
      <c r="O33" s="53"/>
      <c r="P33" s="53"/>
      <c r="Q33" s="53"/>
      <c r="R33" s="53"/>
      <c r="S33" s="53"/>
      <c r="T33" s="53"/>
      <c r="U33" s="53"/>
      <c r="V33" s="53"/>
      <c r="W33" s="53"/>
      <c r="X33" s="53"/>
      <c r="Y33" s="53"/>
      <c r="Z33" s="53"/>
      <c r="AA33" s="53"/>
      <c r="AB33" s="53"/>
      <c r="AC33" s="53">
        <v>40</v>
      </c>
      <c r="AD33" s="53">
        <v>40</v>
      </c>
      <c r="AE33" s="53">
        <v>40</v>
      </c>
      <c r="AF33" s="53">
        <v>40</v>
      </c>
      <c r="AG33" s="53"/>
      <c r="AH33" s="54"/>
      <c r="AI33" s="146">
        <v>81</v>
      </c>
      <c r="AJ33" s="137"/>
      <c r="AK33" s="54"/>
      <c r="AL33" s="53"/>
      <c r="AM33" s="53"/>
      <c r="AN33" s="53"/>
      <c r="AO33" s="53"/>
      <c r="AP33" s="53"/>
      <c r="AQ33" s="53"/>
      <c r="AR33" s="53"/>
      <c r="AS33" s="53"/>
      <c r="AT33" s="53"/>
      <c r="AU33" s="53"/>
      <c r="AV33" s="53"/>
      <c r="AW33" s="54"/>
      <c r="AX33" s="53"/>
      <c r="AY33" s="54"/>
      <c r="AZ33" s="53"/>
      <c r="BA33" s="54"/>
      <c r="BB33" s="111"/>
      <c r="BC33" s="111"/>
      <c r="BD33" s="111"/>
      <c r="BE33" s="111"/>
      <c r="BF33" s="111"/>
      <c r="BG33" s="111"/>
      <c r="BH33" s="53"/>
      <c r="BI33" s="54"/>
      <c r="BJ33" s="111">
        <v>10</v>
      </c>
      <c r="BK33" s="111">
        <v>160</v>
      </c>
      <c r="BL33" s="111"/>
      <c r="BM33" s="136"/>
      <c r="BN33" s="146">
        <v>81</v>
      </c>
      <c r="BO33" s="137"/>
      <c r="BP33" s="56"/>
      <c r="BQ33" s="55"/>
      <c r="BR33" s="53"/>
      <c r="BS33" s="53"/>
      <c r="BT33" s="53"/>
      <c r="BU33" s="53"/>
      <c r="BV33" s="53"/>
      <c r="BW33" s="53"/>
      <c r="BX33" s="53"/>
      <c r="BY33" s="53"/>
      <c r="BZ33" s="53"/>
      <c r="CA33" s="53"/>
      <c r="CB33" s="53"/>
      <c r="CC33" s="53"/>
      <c r="CD33" s="53"/>
      <c r="CE33" s="53">
        <v>160</v>
      </c>
      <c r="CF33" s="53">
        <v>160</v>
      </c>
      <c r="CG33" s="55"/>
      <c r="CH33" s="53"/>
      <c r="CI33" s="53"/>
      <c r="CJ33" s="53"/>
      <c r="CK33" s="53"/>
      <c r="CL33" s="53"/>
      <c r="CM33" s="53"/>
      <c r="CN33" s="53"/>
      <c r="CO33" s="53"/>
      <c r="CP33" s="53"/>
      <c r="CQ33" s="53"/>
      <c r="CR33" s="53"/>
      <c r="CS33" s="53">
        <v>80</v>
      </c>
      <c r="CT33" s="54">
        <v>80</v>
      </c>
      <c r="CU33" s="146">
        <v>81</v>
      </c>
      <c r="CV33" s="218">
        <f>Table28211153[[#This Row],[D28 - GD/19]]/Table28211153[[#This Row],[D0 - GD/19]]</f>
        <v>1</v>
      </c>
      <c r="CW33" s="216">
        <f t="shared" si="0"/>
        <v>16</v>
      </c>
      <c r="CX33" s="216">
        <f>Table28211153[[#This Row],[D28 - Phu/13]]/Table28211153[[#This Row],[D0 - Phu/13]]</f>
        <v>1</v>
      </c>
      <c r="CY33" s="216">
        <f>Table28211153[[#This Row],[D28 - WA/19]]/Table28211153[[#This Row],[D0 - WA/19]]</f>
        <v>1</v>
      </c>
      <c r="CZ33" s="216">
        <f>LOG(Table28211153[[#This Row],[GD/19 Fold]],2)</f>
        <v>0</v>
      </c>
      <c r="DA33" s="216">
        <f>LOG(Table28211153[[#This Row],[HK/19 Fold]],2)</f>
        <v>4</v>
      </c>
      <c r="DB33" s="216">
        <f>LOG(Table28211153[[#This Row],[Phu/13 Fold]],2)</f>
        <v>0</v>
      </c>
      <c r="DC33" s="216">
        <f>LOG(Table28211153[[#This Row],[WA/19 Fold]],2)</f>
        <v>0</v>
      </c>
      <c r="DD33" s="217">
        <f>SUM(Table28211153[[#This Row],[GD/19 Log2]:[WA/19 Log2]])</f>
        <v>4</v>
      </c>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row>
    <row r="34" spans="1:135" s="9" customFormat="1" ht="24" customHeight="1">
      <c r="A34" s="78">
        <v>83</v>
      </c>
      <c r="B34" s="77">
        <v>18549</v>
      </c>
      <c r="C34" s="76">
        <v>69</v>
      </c>
      <c r="D34" s="77">
        <v>44088</v>
      </c>
      <c r="E34" s="76">
        <v>28</v>
      </c>
      <c r="F34" s="3" t="s">
        <v>7</v>
      </c>
      <c r="G34" s="215" t="s">
        <v>42</v>
      </c>
      <c r="H34" s="57">
        <v>27.809885638770002</v>
      </c>
      <c r="I34" s="5" t="s">
        <v>174</v>
      </c>
      <c r="J34" s="11" t="s">
        <v>327</v>
      </c>
      <c r="K34" s="53"/>
      <c r="L34" s="53"/>
      <c r="M34" s="53"/>
      <c r="N34" s="53"/>
      <c r="O34" s="53"/>
      <c r="P34" s="53"/>
      <c r="Q34" s="53"/>
      <c r="R34" s="53"/>
      <c r="S34" s="53"/>
      <c r="T34" s="53"/>
      <c r="U34" s="53"/>
      <c r="V34" s="53"/>
      <c r="W34" s="53"/>
      <c r="X34" s="53"/>
      <c r="Y34" s="53"/>
      <c r="Z34" s="53"/>
      <c r="AA34" s="53"/>
      <c r="AB34" s="53"/>
      <c r="AC34" s="53">
        <v>5</v>
      </c>
      <c r="AD34" s="53">
        <v>5</v>
      </c>
      <c r="AE34" s="53">
        <v>5</v>
      </c>
      <c r="AF34" s="53">
        <v>5</v>
      </c>
      <c r="AG34" s="53"/>
      <c r="AH34" s="54"/>
      <c r="AI34" s="141">
        <v>83</v>
      </c>
      <c r="AJ34" s="137"/>
      <c r="AK34" s="54"/>
      <c r="AL34" s="53"/>
      <c r="AM34" s="53"/>
      <c r="AN34" s="53"/>
      <c r="AO34" s="53"/>
      <c r="AP34" s="53"/>
      <c r="AQ34" s="53"/>
      <c r="AR34" s="53"/>
      <c r="AS34" s="53"/>
      <c r="AT34" s="53"/>
      <c r="AU34" s="53"/>
      <c r="AV34" s="53"/>
      <c r="AW34" s="54"/>
      <c r="AX34" s="53"/>
      <c r="AY34" s="54"/>
      <c r="AZ34" s="53"/>
      <c r="BA34" s="54"/>
      <c r="BB34" s="111"/>
      <c r="BC34" s="111"/>
      <c r="BD34" s="111"/>
      <c r="BE34" s="111"/>
      <c r="BF34" s="111"/>
      <c r="BG34" s="111"/>
      <c r="BH34" s="53"/>
      <c r="BI34" s="54"/>
      <c r="BJ34" s="111">
        <v>10</v>
      </c>
      <c r="BK34" s="111">
        <v>10</v>
      </c>
      <c r="BL34" s="111"/>
      <c r="BM34" s="136"/>
      <c r="BN34" s="141">
        <v>83</v>
      </c>
      <c r="BO34" s="137"/>
      <c r="BP34" s="56"/>
      <c r="BQ34" s="55"/>
      <c r="BR34" s="53"/>
      <c r="BS34" s="53"/>
      <c r="BT34" s="53"/>
      <c r="BU34" s="53"/>
      <c r="BV34" s="53"/>
      <c r="BW34" s="53"/>
      <c r="BX34" s="53"/>
      <c r="BY34" s="53"/>
      <c r="BZ34" s="53"/>
      <c r="CA34" s="53"/>
      <c r="CB34" s="53"/>
      <c r="CC34" s="53"/>
      <c r="CD34" s="53"/>
      <c r="CE34" s="53">
        <v>20</v>
      </c>
      <c r="CF34" s="53">
        <v>20</v>
      </c>
      <c r="CG34" s="55"/>
      <c r="CH34" s="53"/>
      <c r="CI34" s="53"/>
      <c r="CJ34" s="53"/>
      <c r="CK34" s="53"/>
      <c r="CL34" s="53"/>
      <c r="CM34" s="53"/>
      <c r="CN34" s="53"/>
      <c r="CO34" s="53"/>
      <c r="CP34" s="53"/>
      <c r="CQ34" s="53"/>
      <c r="CR34" s="53"/>
      <c r="CS34" s="53">
        <v>10</v>
      </c>
      <c r="CT34" s="54">
        <v>10</v>
      </c>
      <c r="CU34" s="141">
        <v>83</v>
      </c>
      <c r="CV34" s="218">
        <f>Table28211153[[#This Row],[D28 - GD/19]]/Table28211153[[#This Row],[D0 - GD/19]]</f>
        <v>1</v>
      </c>
      <c r="CW34" s="216">
        <f t="shared" si="0"/>
        <v>1</v>
      </c>
      <c r="CX34" s="216">
        <f>Table28211153[[#This Row],[D28 - Phu/13]]/Table28211153[[#This Row],[D0 - Phu/13]]</f>
        <v>1</v>
      </c>
      <c r="CY34" s="216">
        <f>Table28211153[[#This Row],[D28 - WA/19]]/Table28211153[[#This Row],[D0 - WA/19]]</f>
        <v>1</v>
      </c>
      <c r="CZ34" s="216">
        <f>LOG(Table28211153[[#This Row],[GD/19 Fold]],2)</f>
        <v>0</v>
      </c>
      <c r="DA34" s="216">
        <f>LOG(Table28211153[[#This Row],[HK/19 Fold]],2)</f>
        <v>0</v>
      </c>
      <c r="DB34" s="216">
        <f>LOG(Table28211153[[#This Row],[Phu/13 Fold]],2)</f>
        <v>0</v>
      </c>
      <c r="DC34" s="216">
        <f>LOG(Table28211153[[#This Row],[WA/19 Fold]],2)</f>
        <v>0</v>
      </c>
      <c r="DD34" s="217">
        <f>SUM(Table28211153[[#This Row],[GD/19 Log2]:[WA/19 Log2]])</f>
        <v>0</v>
      </c>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row>
    <row r="35" spans="1:135" s="9" customFormat="1" ht="24" customHeight="1">
      <c r="A35" s="69">
        <v>85</v>
      </c>
      <c r="B35" s="68">
        <v>35942</v>
      </c>
      <c r="C35" s="67">
        <v>22</v>
      </c>
      <c r="D35" s="68">
        <v>44138</v>
      </c>
      <c r="E35" s="67">
        <v>28</v>
      </c>
      <c r="F35" s="3" t="s">
        <v>7</v>
      </c>
      <c r="G35" s="215" t="s">
        <v>42</v>
      </c>
      <c r="H35" s="57">
        <v>21.3933287804728</v>
      </c>
      <c r="I35" s="98" t="s">
        <v>173</v>
      </c>
      <c r="J35" s="11" t="s">
        <v>327</v>
      </c>
      <c r="K35" s="53"/>
      <c r="L35" s="53"/>
      <c r="M35" s="53"/>
      <c r="N35" s="53"/>
      <c r="O35" s="53"/>
      <c r="P35" s="53"/>
      <c r="Q35" s="53"/>
      <c r="R35" s="53"/>
      <c r="S35" s="53"/>
      <c r="T35" s="53"/>
      <c r="U35" s="53"/>
      <c r="V35" s="53"/>
      <c r="W35" s="53"/>
      <c r="X35" s="53"/>
      <c r="Y35" s="53"/>
      <c r="Z35" s="53"/>
      <c r="AA35" s="53"/>
      <c r="AB35" s="53"/>
      <c r="AC35" s="53">
        <v>10</v>
      </c>
      <c r="AD35" s="53">
        <v>80</v>
      </c>
      <c r="AE35" s="53">
        <v>20</v>
      </c>
      <c r="AF35" s="53">
        <v>80</v>
      </c>
      <c r="AG35" s="53"/>
      <c r="AH35" s="54"/>
      <c r="AI35" s="144">
        <v>85</v>
      </c>
      <c r="AJ35" s="137"/>
      <c r="AK35" s="54"/>
      <c r="AL35" s="53"/>
      <c r="AM35" s="53"/>
      <c r="AN35" s="53"/>
      <c r="AO35" s="53"/>
      <c r="AP35" s="53"/>
      <c r="AQ35" s="53"/>
      <c r="AR35" s="53"/>
      <c r="AS35" s="53"/>
      <c r="AT35" s="53"/>
      <c r="AU35" s="53"/>
      <c r="AV35" s="53"/>
      <c r="AW35" s="54"/>
      <c r="AX35" s="53"/>
      <c r="AY35" s="54"/>
      <c r="AZ35" s="53"/>
      <c r="BA35" s="54"/>
      <c r="BB35" s="111"/>
      <c r="BC35" s="111"/>
      <c r="BD35" s="111"/>
      <c r="BE35" s="111"/>
      <c r="BF35" s="111"/>
      <c r="BG35" s="111"/>
      <c r="BH35" s="53"/>
      <c r="BI35" s="54"/>
      <c r="BJ35" s="111">
        <v>80</v>
      </c>
      <c r="BK35" s="111">
        <v>160</v>
      </c>
      <c r="BL35" s="111"/>
      <c r="BM35" s="136"/>
      <c r="BN35" s="144">
        <v>85</v>
      </c>
      <c r="BO35" s="137"/>
      <c r="BP35" s="56"/>
      <c r="BQ35" s="55"/>
      <c r="BR35" s="53"/>
      <c r="BS35" s="53"/>
      <c r="BT35" s="53"/>
      <c r="BU35" s="53"/>
      <c r="BV35" s="53"/>
      <c r="BW35" s="53"/>
      <c r="BX35" s="53"/>
      <c r="BY35" s="53"/>
      <c r="BZ35" s="53"/>
      <c r="CA35" s="53"/>
      <c r="CB35" s="53"/>
      <c r="CC35" s="53"/>
      <c r="CD35" s="53"/>
      <c r="CE35" s="53">
        <v>20</v>
      </c>
      <c r="CF35" s="53">
        <v>80</v>
      </c>
      <c r="CG35" s="55"/>
      <c r="CH35" s="53"/>
      <c r="CI35" s="53"/>
      <c r="CJ35" s="53"/>
      <c r="CK35" s="53"/>
      <c r="CL35" s="53"/>
      <c r="CM35" s="53"/>
      <c r="CN35" s="53"/>
      <c r="CO35" s="53"/>
      <c r="CP35" s="53"/>
      <c r="CQ35" s="53"/>
      <c r="CR35" s="53"/>
      <c r="CS35" s="53">
        <v>10</v>
      </c>
      <c r="CT35" s="54">
        <v>160</v>
      </c>
      <c r="CU35" s="144">
        <v>85</v>
      </c>
      <c r="CV35" s="218">
        <f>Table28211153[[#This Row],[D28 - GD/19]]/Table28211153[[#This Row],[D0 - GD/19]]</f>
        <v>4</v>
      </c>
      <c r="CW35" s="216">
        <f t="shared" si="0"/>
        <v>2</v>
      </c>
      <c r="CX35" s="216">
        <f>Table28211153[[#This Row],[D28 - Phu/13]]/Table28211153[[#This Row],[D0 - Phu/13]]</f>
        <v>4</v>
      </c>
      <c r="CY35" s="216">
        <f>Table28211153[[#This Row],[D28 - WA/19]]/Table28211153[[#This Row],[D0 - WA/19]]</f>
        <v>16</v>
      </c>
      <c r="CZ35" s="216">
        <f>LOG(Table28211153[[#This Row],[GD/19 Fold]],2)</f>
        <v>2</v>
      </c>
      <c r="DA35" s="216">
        <f>LOG(Table28211153[[#This Row],[HK/19 Fold]],2)</f>
        <v>1</v>
      </c>
      <c r="DB35" s="216">
        <f>LOG(Table28211153[[#This Row],[Phu/13 Fold]],2)</f>
        <v>2</v>
      </c>
      <c r="DC35" s="216">
        <f>LOG(Table28211153[[#This Row],[WA/19 Fold]],2)</f>
        <v>4</v>
      </c>
      <c r="DD35" s="217">
        <f>SUM(Table28211153[[#This Row],[GD/19 Log2]:[WA/19 Log2]])</f>
        <v>9</v>
      </c>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row>
    <row r="36" spans="1:135" s="9" customFormat="1" ht="24" customHeight="1">
      <c r="A36" s="66">
        <v>86</v>
      </c>
      <c r="B36" s="65">
        <v>21556</v>
      </c>
      <c r="C36" s="64">
        <v>61</v>
      </c>
      <c r="D36" s="65">
        <v>44104</v>
      </c>
      <c r="E36" s="64">
        <v>28</v>
      </c>
      <c r="F36" s="4" t="s">
        <v>8</v>
      </c>
      <c r="G36" s="215" t="s">
        <v>42</v>
      </c>
      <c r="H36" s="57">
        <v>33.022431739157497</v>
      </c>
      <c r="I36" s="98" t="s">
        <v>173</v>
      </c>
      <c r="J36" s="11" t="s">
        <v>327</v>
      </c>
      <c r="K36" s="53"/>
      <c r="L36" s="53"/>
      <c r="M36" s="53"/>
      <c r="N36" s="53"/>
      <c r="O36" s="53"/>
      <c r="P36" s="53"/>
      <c r="Q36" s="53"/>
      <c r="R36" s="53"/>
      <c r="S36" s="53"/>
      <c r="T36" s="53"/>
      <c r="U36" s="53"/>
      <c r="V36" s="53"/>
      <c r="W36" s="53"/>
      <c r="X36" s="53"/>
      <c r="Y36" s="53"/>
      <c r="Z36" s="53"/>
      <c r="AA36" s="53"/>
      <c r="AB36" s="53"/>
      <c r="AC36" s="53">
        <v>320</v>
      </c>
      <c r="AD36" s="53">
        <v>320</v>
      </c>
      <c r="AE36" s="53">
        <v>640</v>
      </c>
      <c r="AF36" s="53">
        <v>640</v>
      </c>
      <c r="AG36" s="53"/>
      <c r="AH36" s="54"/>
      <c r="AI36" s="146">
        <v>86</v>
      </c>
      <c r="AJ36" s="137"/>
      <c r="AK36" s="54"/>
      <c r="AL36" s="53"/>
      <c r="AM36" s="53"/>
      <c r="AN36" s="53"/>
      <c r="AO36" s="53"/>
      <c r="AP36" s="53"/>
      <c r="AQ36" s="53"/>
      <c r="AR36" s="53"/>
      <c r="AS36" s="53"/>
      <c r="AT36" s="53"/>
      <c r="AU36" s="53"/>
      <c r="AV36" s="53"/>
      <c r="AW36" s="54"/>
      <c r="AX36" s="53"/>
      <c r="AY36" s="54"/>
      <c r="AZ36" s="53"/>
      <c r="BA36" s="54"/>
      <c r="BB36" s="111"/>
      <c r="BC36" s="111"/>
      <c r="BD36" s="111"/>
      <c r="BE36" s="111"/>
      <c r="BF36" s="111"/>
      <c r="BG36" s="111"/>
      <c r="BH36" s="53"/>
      <c r="BI36" s="54"/>
      <c r="BJ36" s="111">
        <v>5</v>
      </c>
      <c r="BK36" s="111">
        <v>40</v>
      </c>
      <c r="BL36" s="111"/>
      <c r="BM36" s="136"/>
      <c r="BN36" s="146">
        <v>86</v>
      </c>
      <c r="BO36" s="137"/>
      <c r="BP36" s="56"/>
      <c r="BQ36" s="55"/>
      <c r="BR36" s="53"/>
      <c r="BS36" s="53"/>
      <c r="BT36" s="53"/>
      <c r="BU36" s="53"/>
      <c r="BV36" s="53"/>
      <c r="BW36" s="53"/>
      <c r="BX36" s="53"/>
      <c r="BY36" s="53"/>
      <c r="BZ36" s="53"/>
      <c r="CA36" s="53"/>
      <c r="CB36" s="53"/>
      <c r="CC36" s="53"/>
      <c r="CD36" s="53"/>
      <c r="CE36" s="53">
        <v>40</v>
      </c>
      <c r="CF36" s="53">
        <v>80</v>
      </c>
      <c r="CG36" s="55"/>
      <c r="CH36" s="53"/>
      <c r="CI36" s="53"/>
      <c r="CJ36" s="53"/>
      <c r="CK36" s="53"/>
      <c r="CL36" s="53"/>
      <c r="CM36" s="53"/>
      <c r="CN36" s="53"/>
      <c r="CO36" s="53"/>
      <c r="CP36" s="53"/>
      <c r="CQ36" s="53"/>
      <c r="CR36" s="53"/>
      <c r="CS36" s="53">
        <v>20</v>
      </c>
      <c r="CT36" s="54">
        <v>40</v>
      </c>
      <c r="CU36" s="146">
        <v>86</v>
      </c>
      <c r="CV36" s="218">
        <f>Table28211153[[#This Row],[D28 - GD/19]]/Table28211153[[#This Row],[D0 - GD/19]]</f>
        <v>1</v>
      </c>
      <c r="CW36" s="216">
        <f t="shared" si="0"/>
        <v>8</v>
      </c>
      <c r="CX36" s="216">
        <f>Table28211153[[#This Row],[D28 - Phu/13]]/Table28211153[[#This Row],[D0 - Phu/13]]</f>
        <v>2</v>
      </c>
      <c r="CY36" s="216">
        <f>Table28211153[[#This Row],[D28 - WA/19]]/Table28211153[[#This Row],[D0 - WA/19]]</f>
        <v>2</v>
      </c>
      <c r="CZ36" s="216">
        <f>LOG(Table28211153[[#This Row],[GD/19 Fold]],2)</f>
        <v>0</v>
      </c>
      <c r="DA36" s="216">
        <f>LOG(Table28211153[[#This Row],[HK/19 Fold]],2)</f>
        <v>3</v>
      </c>
      <c r="DB36" s="216">
        <f>LOG(Table28211153[[#This Row],[Phu/13 Fold]],2)</f>
        <v>1</v>
      </c>
      <c r="DC36" s="216">
        <f>LOG(Table28211153[[#This Row],[WA/19 Fold]],2)</f>
        <v>1</v>
      </c>
      <c r="DD36" s="217">
        <f>SUM(Table28211153[[#This Row],[GD/19 Log2]:[WA/19 Log2]])</f>
        <v>5</v>
      </c>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row>
    <row r="37" spans="1:135" s="9" customFormat="1" ht="24" customHeight="1">
      <c r="A37" s="66">
        <v>89</v>
      </c>
      <c r="B37" s="65">
        <v>22209</v>
      </c>
      <c r="C37" s="64">
        <v>59</v>
      </c>
      <c r="D37" s="65">
        <v>44105</v>
      </c>
      <c r="E37" s="64">
        <v>28</v>
      </c>
      <c r="F37" s="4" t="s">
        <v>8</v>
      </c>
      <c r="G37" s="215" t="s">
        <v>42</v>
      </c>
      <c r="H37" s="57">
        <v>31.166106372873202</v>
      </c>
      <c r="I37" s="98" t="s">
        <v>173</v>
      </c>
      <c r="J37" s="11" t="s">
        <v>327</v>
      </c>
      <c r="K37" s="53"/>
      <c r="L37" s="53"/>
      <c r="M37" s="53"/>
      <c r="N37" s="53"/>
      <c r="O37" s="53"/>
      <c r="P37" s="53"/>
      <c r="Q37" s="53"/>
      <c r="R37" s="53"/>
      <c r="S37" s="53"/>
      <c r="T37" s="53"/>
      <c r="U37" s="53"/>
      <c r="V37" s="53"/>
      <c r="W37" s="53"/>
      <c r="X37" s="53"/>
      <c r="Y37" s="53"/>
      <c r="Z37" s="53"/>
      <c r="AA37" s="53"/>
      <c r="AB37" s="53"/>
      <c r="AC37" s="53">
        <v>160</v>
      </c>
      <c r="AD37" s="53">
        <v>320</v>
      </c>
      <c r="AE37" s="53">
        <v>320</v>
      </c>
      <c r="AF37" s="53">
        <v>640</v>
      </c>
      <c r="AG37" s="53"/>
      <c r="AH37" s="54"/>
      <c r="AI37" s="146">
        <v>89</v>
      </c>
      <c r="AJ37" s="137"/>
      <c r="AK37" s="54"/>
      <c r="AL37" s="53"/>
      <c r="AM37" s="53"/>
      <c r="AN37" s="53"/>
      <c r="AO37" s="53"/>
      <c r="AP37" s="53"/>
      <c r="AQ37" s="53"/>
      <c r="AR37" s="53"/>
      <c r="AS37" s="53"/>
      <c r="AT37" s="53"/>
      <c r="AU37" s="53"/>
      <c r="AV37" s="53"/>
      <c r="AW37" s="54"/>
      <c r="AX37" s="53"/>
      <c r="AY37" s="54"/>
      <c r="AZ37" s="53"/>
      <c r="BA37" s="54"/>
      <c r="BB37" s="111"/>
      <c r="BC37" s="111"/>
      <c r="BD37" s="111"/>
      <c r="BE37" s="111"/>
      <c r="BF37" s="111"/>
      <c r="BG37" s="111"/>
      <c r="BH37" s="53"/>
      <c r="BI37" s="54"/>
      <c r="BJ37" s="111">
        <v>10</v>
      </c>
      <c r="BK37" s="111">
        <v>40</v>
      </c>
      <c r="BL37" s="111"/>
      <c r="BM37" s="136"/>
      <c r="BN37" s="146">
        <v>89</v>
      </c>
      <c r="BO37" s="137"/>
      <c r="BP37" s="56"/>
      <c r="BQ37" s="55"/>
      <c r="BR37" s="53"/>
      <c r="BS37" s="53"/>
      <c r="BT37" s="53"/>
      <c r="BU37" s="53"/>
      <c r="BV37" s="53"/>
      <c r="BW37" s="53"/>
      <c r="BX37" s="53"/>
      <c r="BY37" s="53"/>
      <c r="BZ37" s="53"/>
      <c r="CA37" s="53"/>
      <c r="CB37" s="53"/>
      <c r="CC37" s="53"/>
      <c r="CD37" s="53"/>
      <c r="CE37" s="53">
        <v>80</v>
      </c>
      <c r="CF37" s="53">
        <v>160</v>
      </c>
      <c r="CG37" s="55"/>
      <c r="CH37" s="53"/>
      <c r="CI37" s="53"/>
      <c r="CJ37" s="53"/>
      <c r="CK37" s="53"/>
      <c r="CL37" s="53"/>
      <c r="CM37" s="53"/>
      <c r="CN37" s="53"/>
      <c r="CO37" s="53"/>
      <c r="CP37" s="53"/>
      <c r="CQ37" s="53"/>
      <c r="CR37" s="53"/>
      <c r="CS37" s="53">
        <v>40</v>
      </c>
      <c r="CT37" s="54">
        <v>80</v>
      </c>
      <c r="CU37" s="146">
        <v>89</v>
      </c>
      <c r="CV37" s="218">
        <f>Table28211153[[#This Row],[D28 - GD/19]]/Table28211153[[#This Row],[D0 - GD/19]]</f>
        <v>2</v>
      </c>
      <c r="CW37" s="216">
        <f t="shared" si="0"/>
        <v>4</v>
      </c>
      <c r="CX37" s="216">
        <f>Table28211153[[#This Row],[D28 - Phu/13]]/Table28211153[[#This Row],[D0 - Phu/13]]</f>
        <v>2</v>
      </c>
      <c r="CY37" s="216">
        <f>Table28211153[[#This Row],[D28 - WA/19]]/Table28211153[[#This Row],[D0 - WA/19]]</f>
        <v>2</v>
      </c>
      <c r="CZ37" s="216">
        <f>LOG(Table28211153[[#This Row],[GD/19 Fold]],2)</f>
        <v>1</v>
      </c>
      <c r="DA37" s="216">
        <f>LOG(Table28211153[[#This Row],[HK/19 Fold]],2)</f>
        <v>2</v>
      </c>
      <c r="DB37" s="216">
        <f>LOG(Table28211153[[#This Row],[Phu/13 Fold]],2)</f>
        <v>1</v>
      </c>
      <c r="DC37" s="216">
        <f>LOG(Table28211153[[#This Row],[WA/19 Fold]],2)</f>
        <v>1</v>
      </c>
      <c r="DD37" s="217">
        <f>SUM(Table28211153[[#This Row],[GD/19 Log2]:[WA/19 Log2]])</f>
        <v>5</v>
      </c>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row>
    <row r="38" spans="1:135" s="9" customFormat="1" ht="24" customHeight="1">
      <c r="A38" s="66">
        <v>100</v>
      </c>
      <c r="B38" s="65">
        <v>25574</v>
      </c>
      <c r="C38" s="64">
        <v>50</v>
      </c>
      <c r="D38" s="65">
        <v>44104</v>
      </c>
      <c r="E38" s="64">
        <v>28</v>
      </c>
      <c r="F38" s="3" t="s">
        <v>7</v>
      </c>
      <c r="G38" s="215" t="s">
        <v>42</v>
      </c>
      <c r="H38" s="57">
        <v>35.154779453174903</v>
      </c>
      <c r="I38" s="98" t="s">
        <v>173</v>
      </c>
      <c r="J38" s="11" t="s">
        <v>327</v>
      </c>
      <c r="K38" s="53"/>
      <c r="L38" s="53"/>
      <c r="M38" s="53"/>
      <c r="N38" s="53"/>
      <c r="O38" s="53"/>
      <c r="P38" s="53"/>
      <c r="Q38" s="53"/>
      <c r="R38" s="53"/>
      <c r="S38" s="53"/>
      <c r="T38" s="53"/>
      <c r="U38" s="53"/>
      <c r="V38" s="53"/>
      <c r="W38" s="53"/>
      <c r="X38" s="53"/>
      <c r="Y38" s="53"/>
      <c r="Z38" s="53"/>
      <c r="AA38" s="53"/>
      <c r="AB38" s="53"/>
      <c r="AC38" s="53">
        <v>5</v>
      </c>
      <c r="AD38" s="53">
        <v>20</v>
      </c>
      <c r="AE38" s="53">
        <v>5</v>
      </c>
      <c r="AF38" s="53">
        <v>20</v>
      </c>
      <c r="AG38" s="53"/>
      <c r="AH38" s="54"/>
      <c r="AI38" s="146">
        <v>100</v>
      </c>
      <c r="AJ38" s="137"/>
      <c r="AK38" s="54"/>
      <c r="AL38" s="53"/>
      <c r="AM38" s="53"/>
      <c r="AN38" s="53"/>
      <c r="AO38" s="53"/>
      <c r="AP38" s="53"/>
      <c r="AQ38" s="53"/>
      <c r="AR38" s="53"/>
      <c r="AS38" s="53"/>
      <c r="AT38" s="53"/>
      <c r="AU38" s="53"/>
      <c r="AV38" s="53"/>
      <c r="AW38" s="54"/>
      <c r="AX38" s="53"/>
      <c r="AY38" s="54"/>
      <c r="AZ38" s="53"/>
      <c r="BA38" s="54"/>
      <c r="BB38" s="111"/>
      <c r="BC38" s="111"/>
      <c r="BD38" s="111"/>
      <c r="BE38" s="111"/>
      <c r="BF38" s="111"/>
      <c r="BG38" s="111"/>
      <c r="BH38" s="53"/>
      <c r="BI38" s="54"/>
      <c r="BJ38" s="111">
        <v>40</v>
      </c>
      <c r="BK38" s="111">
        <v>160</v>
      </c>
      <c r="BL38" s="111"/>
      <c r="BM38" s="136"/>
      <c r="BN38" s="146">
        <v>100</v>
      </c>
      <c r="BO38" s="137"/>
      <c r="BP38" s="56"/>
      <c r="BQ38" s="55"/>
      <c r="BR38" s="53"/>
      <c r="BS38" s="53"/>
      <c r="BT38" s="53"/>
      <c r="BU38" s="53"/>
      <c r="BV38" s="53"/>
      <c r="BW38" s="53"/>
      <c r="BX38" s="53"/>
      <c r="BY38" s="53"/>
      <c r="BZ38" s="53"/>
      <c r="CA38" s="53"/>
      <c r="CB38" s="53"/>
      <c r="CC38" s="53"/>
      <c r="CD38" s="53"/>
      <c r="CE38" s="53">
        <v>10</v>
      </c>
      <c r="CF38" s="53">
        <v>20</v>
      </c>
      <c r="CG38" s="55"/>
      <c r="CH38" s="53"/>
      <c r="CI38" s="53"/>
      <c r="CJ38" s="53"/>
      <c r="CK38" s="53"/>
      <c r="CL38" s="53"/>
      <c r="CM38" s="53"/>
      <c r="CN38" s="53"/>
      <c r="CO38" s="53"/>
      <c r="CP38" s="53"/>
      <c r="CQ38" s="53"/>
      <c r="CR38" s="53"/>
      <c r="CS38" s="53">
        <v>20</v>
      </c>
      <c r="CT38" s="54">
        <v>80</v>
      </c>
      <c r="CU38" s="146">
        <v>100</v>
      </c>
      <c r="CV38" s="218">
        <f>Table28211153[[#This Row],[D28 - GD/19]]/Table28211153[[#This Row],[D0 - GD/19]]</f>
        <v>4</v>
      </c>
      <c r="CW38" s="216">
        <f t="shared" si="0"/>
        <v>4</v>
      </c>
      <c r="CX38" s="216">
        <f>Table28211153[[#This Row],[D28 - Phu/13]]/Table28211153[[#This Row],[D0 - Phu/13]]</f>
        <v>2</v>
      </c>
      <c r="CY38" s="216">
        <f>Table28211153[[#This Row],[D28 - WA/19]]/Table28211153[[#This Row],[D0 - WA/19]]</f>
        <v>4</v>
      </c>
      <c r="CZ38" s="216">
        <f>LOG(Table28211153[[#This Row],[GD/19 Fold]],2)</f>
        <v>2</v>
      </c>
      <c r="DA38" s="216">
        <f>LOG(Table28211153[[#This Row],[HK/19 Fold]],2)</f>
        <v>2</v>
      </c>
      <c r="DB38" s="216">
        <f>LOG(Table28211153[[#This Row],[Phu/13 Fold]],2)</f>
        <v>1</v>
      </c>
      <c r="DC38" s="216">
        <f>LOG(Table28211153[[#This Row],[WA/19 Fold]],2)</f>
        <v>2</v>
      </c>
      <c r="DD38" s="217">
        <f>SUM(Table28211153[[#This Row],[GD/19 Log2]:[WA/19 Log2]])</f>
        <v>7</v>
      </c>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row>
    <row r="39" spans="1:135" s="9" customFormat="1" ht="24" customHeight="1">
      <c r="A39" s="69">
        <v>118</v>
      </c>
      <c r="B39" s="68">
        <v>34605</v>
      </c>
      <c r="C39" s="67">
        <v>26</v>
      </c>
      <c r="D39" s="68">
        <v>44119</v>
      </c>
      <c r="E39" s="67">
        <v>28</v>
      </c>
      <c r="F39" s="3" t="s">
        <v>7</v>
      </c>
      <c r="G39" s="215" t="s">
        <v>42</v>
      </c>
      <c r="H39" s="57">
        <v>21.582639182744501</v>
      </c>
      <c r="I39" s="98" t="s">
        <v>173</v>
      </c>
      <c r="J39" s="11" t="s">
        <v>327</v>
      </c>
      <c r="K39" s="53"/>
      <c r="L39" s="53"/>
      <c r="M39" s="53"/>
      <c r="N39" s="53"/>
      <c r="O39" s="53"/>
      <c r="P39" s="53"/>
      <c r="Q39" s="53"/>
      <c r="R39" s="53"/>
      <c r="S39" s="53"/>
      <c r="T39" s="53"/>
      <c r="U39" s="53"/>
      <c r="V39" s="53"/>
      <c r="W39" s="53"/>
      <c r="X39" s="53"/>
      <c r="Y39" s="53"/>
      <c r="Z39" s="53"/>
      <c r="AA39" s="53"/>
      <c r="AB39" s="53"/>
      <c r="AC39" s="53">
        <v>20</v>
      </c>
      <c r="AD39" s="53">
        <v>80</v>
      </c>
      <c r="AE39" s="53">
        <v>40</v>
      </c>
      <c r="AF39" s="53">
        <v>80</v>
      </c>
      <c r="AG39" s="53"/>
      <c r="AH39" s="54"/>
      <c r="AI39" s="144">
        <v>118</v>
      </c>
      <c r="AJ39" s="137"/>
      <c r="AK39" s="54"/>
      <c r="AL39" s="53"/>
      <c r="AM39" s="53"/>
      <c r="AN39" s="53"/>
      <c r="AO39" s="53"/>
      <c r="AP39" s="53"/>
      <c r="AQ39" s="53"/>
      <c r="AR39" s="53"/>
      <c r="AS39" s="53"/>
      <c r="AT39" s="53"/>
      <c r="AU39" s="53"/>
      <c r="AV39" s="53"/>
      <c r="AW39" s="54"/>
      <c r="AX39" s="53"/>
      <c r="AY39" s="54"/>
      <c r="AZ39" s="53"/>
      <c r="BA39" s="54"/>
      <c r="BB39" s="111"/>
      <c r="BC39" s="111"/>
      <c r="BD39" s="111"/>
      <c r="BE39" s="111"/>
      <c r="BF39" s="111"/>
      <c r="BG39" s="111"/>
      <c r="BH39" s="53"/>
      <c r="BI39" s="54"/>
      <c r="BJ39" s="111">
        <v>160</v>
      </c>
      <c r="BK39" s="111">
        <v>320</v>
      </c>
      <c r="BL39" s="111"/>
      <c r="BM39" s="136"/>
      <c r="BN39" s="144">
        <v>118</v>
      </c>
      <c r="BO39" s="137"/>
      <c r="BP39" s="56"/>
      <c r="BQ39" s="55"/>
      <c r="BR39" s="53"/>
      <c r="BS39" s="53"/>
      <c r="BT39" s="53"/>
      <c r="BU39" s="53"/>
      <c r="BV39" s="53"/>
      <c r="BW39" s="53"/>
      <c r="BX39" s="53"/>
      <c r="BY39" s="53"/>
      <c r="BZ39" s="53"/>
      <c r="CA39" s="53"/>
      <c r="CB39" s="53"/>
      <c r="CC39" s="53"/>
      <c r="CD39" s="53"/>
      <c r="CE39" s="53">
        <v>40</v>
      </c>
      <c r="CF39" s="53">
        <v>80</v>
      </c>
      <c r="CG39" s="55"/>
      <c r="CH39" s="53"/>
      <c r="CI39" s="53"/>
      <c r="CJ39" s="53"/>
      <c r="CK39" s="53"/>
      <c r="CL39" s="53"/>
      <c r="CM39" s="53"/>
      <c r="CN39" s="53"/>
      <c r="CO39" s="53"/>
      <c r="CP39" s="53"/>
      <c r="CQ39" s="53"/>
      <c r="CR39" s="53"/>
      <c r="CS39" s="53">
        <v>160</v>
      </c>
      <c r="CT39" s="54">
        <v>160</v>
      </c>
      <c r="CU39" s="144">
        <v>118</v>
      </c>
      <c r="CV39" s="218">
        <f>Table28211153[[#This Row],[D28 - GD/19]]/Table28211153[[#This Row],[D0 - GD/19]]</f>
        <v>2</v>
      </c>
      <c r="CW39" s="216">
        <f t="shared" si="0"/>
        <v>2</v>
      </c>
      <c r="CX39" s="216">
        <f>Table28211153[[#This Row],[D28 - Phu/13]]/Table28211153[[#This Row],[D0 - Phu/13]]</f>
        <v>2</v>
      </c>
      <c r="CY39" s="216">
        <f>Table28211153[[#This Row],[D28 - WA/19]]/Table28211153[[#This Row],[D0 - WA/19]]</f>
        <v>1</v>
      </c>
      <c r="CZ39" s="216">
        <f>LOG(Table28211153[[#This Row],[GD/19 Fold]],2)</f>
        <v>1</v>
      </c>
      <c r="DA39" s="216">
        <f>LOG(Table28211153[[#This Row],[HK/19 Fold]],2)</f>
        <v>1</v>
      </c>
      <c r="DB39" s="216">
        <f>LOG(Table28211153[[#This Row],[Phu/13 Fold]],2)</f>
        <v>1</v>
      </c>
      <c r="DC39" s="216">
        <f>LOG(Table28211153[[#This Row],[WA/19 Fold]],2)</f>
        <v>0</v>
      </c>
      <c r="DD39" s="217">
        <f>SUM(Table28211153[[#This Row],[GD/19 Log2]:[WA/19 Log2]])</f>
        <v>3</v>
      </c>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row>
    <row r="40" spans="1:135" ht="24" customHeight="1">
      <c r="A40" s="78">
        <v>126</v>
      </c>
      <c r="B40" s="77">
        <v>19037</v>
      </c>
      <c r="C40" s="76">
        <v>68</v>
      </c>
      <c r="D40" s="77">
        <v>44098</v>
      </c>
      <c r="E40" s="76">
        <v>28</v>
      </c>
      <c r="F40" s="4" t="s">
        <v>8</v>
      </c>
      <c r="G40" s="215" t="s">
        <v>42</v>
      </c>
      <c r="H40" s="57">
        <v>28.466300923171801</v>
      </c>
      <c r="I40" s="5" t="s">
        <v>174</v>
      </c>
      <c r="J40" s="11" t="s">
        <v>327</v>
      </c>
      <c r="K40" s="53"/>
      <c r="L40" s="53"/>
      <c r="M40" s="53"/>
      <c r="N40" s="53"/>
      <c r="O40" s="53"/>
      <c r="P40" s="53"/>
      <c r="Q40" s="53"/>
      <c r="R40" s="53"/>
      <c r="S40" s="53"/>
      <c r="T40" s="53"/>
      <c r="U40" s="53"/>
      <c r="V40" s="53"/>
      <c r="W40" s="53"/>
      <c r="X40" s="53"/>
      <c r="Y40" s="53"/>
      <c r="Z40" s="53"/>
      <c r="AA40" s="53"/>
      <c r="AB40" s="53"/>
      <c r="AC40" s="53">
        <v>5</v>
      </c>
      <c r="AD40" s="53">
        <v>10</v>
      </c>
      <c r="AE40" s="53">
        <v>5</v>
      </c>
      <c r="AF40" s="53">
        <v>10</v>
      </c>
      <c r="AG40" s="53"/>
      <c r="AH40" s="54"/>
      <c r="AI40" s="141">
        <v>126</v>
      </c>
      <c r="AJ40" s="137"/>
      <c r="AK40" s="54"/>
      <c r="AL40" s="53"/>
      <c r="AM40" s="53"/>
      <c r="AN40" s="53"/>
      <c r="AO40" s="53"/>
      <c r="AP40" s="53"/>
      <c r="AQ40" s="53"/>
      <c r="AR40" s="53"/>
      <c r="AS40" s="53"/>
      <c r="AT40" s="53"/>
      <c r="AU40" s="53"/>
      <c r="AV40" s="53"/>
      <c r="AW40" s="54"/>
      <c r="AX40" s="53"/>
      <c r="AY40" s="54"/>
      <c r="AZ40" s="53"/>
      <c r="BA40" s="54"/>
      <c r="BB40" s="111"/>
      <c r="BC40" s="111"/>
      <c r="BD40" s="111"/>
      <c r="BE40" s="111"/>
      <c r="BF40" s="111"/>
      <c r="BG40" s="111"/>
      <c r="BH40" s="53"/>
      <c r="BI40" s="54"/>
      <c r="BJ40" s="111">
        <v>10</v>
      </c>
      <c r="BK40" s="111">
        <v>80</v>
      </c>
      <c r="BL40" s="111"/>
      <c r="BM40" s="136"/>
      <c r="BN40" s="141">
        <v>126</v>
      </c>
      <c r="BO40" s="137"/>
      <c r="BP40" s="56"/>
      <c r="BQ40" s="55"/>
      <c r="BR40" s="53"/>
      <c r="BS40" s="53"/>
      <c r="BT40" s="53"/>
      <c r="BU40" s="53"/>
      <c r="BV40" s="53"/>
      <c r="BW40" s="53"/>
      <c r="BX40" s="53"/>
      <c r="BY40" s="53"/>
      <c r="BZ40" s="53"/>
      <c r="CA40" s="53"/>
      <c r="CB40" s="53"/>
      <c r="CC40" s="53"/>
      <c r="CD40" s="53"/>
      <c r="CE40" s="53">
        <v>20</v>
      </c>
      <c r="CF40" s="53">
        <v>160</v>
      </c>
      <c r="CG40" s="55"/>
      <c r="CH40" s="53"/>
      <c r="CI40" s="53"/>
      <c r="CJ40" s="53"/>
      <c r="CK40" s="53"/>
      <c r="CL40" s="53"/>
      <c r="CM40" s="53"/>
      <c r="CN40" s="53"/>
      <c r="CO40" s="53"/>
      <c r="CP40" s="53"/>
      <c r="CQ40" s="53"/>
      <c r="CR40" s="53"/>
      <c r="CS40" s="53">
        <v>20</v>
      </c>
      <c r="CT40" s="54">
        <v>40</v>
      </c>
      <c r="CU40" s="141">
        <v>126</v>
      </c>
      <c r="CV40" s="218">
        <f>Table28211153[[#This Row],[D28 - GD/19]]/Table28211153[[#This Row],[D0 - GD/19]]</f>
        <v>2</v>
      </c>
      <c r="CW40" s="216">
        <f t="shared" si="0"/>
        <v>8</v>
      </c>
      <c r="CX40" s="216">
        <f>Table28211153[[#This Row],[D28 - Phu/13]]/Table28211153[[#This Row],[D0 - Phu/13]]</f>
        <v>8</v>
      </c>
      <c r="CY40" s="216">
        <f>Table28211153[[#This Row],[D28 - WA/19]]/Table28211153[[#This Row],[D0 - WA/19]]</f>
        <v>2</v>
      </c>
      <c r="CZ40" s="216">
        <f>LOG(Table28211153[[#This Row],[GD/19 Fold]],2)</f>
        <v>1</v>
      </c>
      <c r="DA40" s="216">
        <f>LOG(Table28211153[[#This Row],[HK/19 Fold]],2)</f>
        <v>3</v>
      </c>
      <c r="DB40" s="216">
        <f>LOG(Table28211153[[#This Row],[Phu/13 Fold]],2)</f>
        <v>3</v>
      </c>
      <c r="DC40" s="216">
        <f>LOG(Table28211153[[#This Row],[WA/19 Fold]],2)</f>
        <v>1</v>
      </c>
      <c r="DD40" s="217">
        <f>SUM(Table28211153[[#This Row],[GD/19 Log2]:[WA/19 Log2]])</f>
        <v>8</v>
      </c>
    </row>
    <row r="41" spans="1:135" ht="24" customHeight="1">
      <c r="A41" s="72">
        <v>128</v>
      </c>
      <c r="B41" s="71">
        <v>29678</v>
      </c>
      <c r="C41" s="70">
        <v>39</v>
      </c>
      <c r="D41" s="71">
        <v>44145</v>
      </c>
      <c r="E41" s="70">
        <v>28</v>
      </c>
      <c r="F41" s="3" t="s">
        <v>7</v>
      </c>
      <c r="G41" s="215" t="s">
        <v>9</v>
      </c>
      <c r="H41" s="57">
        <v>38.5571001279271</v>
      </c>
      <c r="I41" s="98" t="s">
        <v>173</v>
      </c>
      <c r="J41" s="11" t="s">
        <v>327</v>
      </c>
      <c r="K41" s="53"/>
      <c r="L41" s="53"/>
      <c r="M41" s="53"/>
      <c r="N41" s="53"/>
      <c r="O41" s="53"/>
      <c r="P41" s="53"/>
      <c r="Q41" s="53"/>
      <c r="R41" s="53"/>
      <c r="S41" s="53"/>
      <c r="T41" s="53"/>
      <c r="U41" s="53"/>
      <c r="V41" s="53"/>
      <c r="W41" s="53"/>
      <c r="X41" s="53"/>
      <c r="Y41" s="53"/>
      <c r="Z41" s="53"/>
      <c r="AA41" s="53"/>
      <c r="AB41" s="53"/>
      <c r="AC41" s="53">
        <v>40</v>
      </c>
      <c r="AD41" s="53">
        <v>80</v>
      </c>
      <c r="AE41" s="53">
        <v>80</v>
      </c>
      <c r="AF41" s="53">
        <v>80</v>
      </c>
      <c r="AG41" s="53"/>
      <c r="AH41" s="54"/>
      <c r="AI41" s="145">
        <v>128</v>
      </c>
      <c r="AJ41" s="137"/>
      <c r="AK41" s="54"/>
      <c r="AL41" s="53"/>
      <c r="AM41" s="53"/>
      <c r="AN41" s="53"/>
      <c r="AO41" s="53"/>
      <c r="AP41" s="53"/>
      <c r="AQ41" s="53"/>
      <c r="AR41" s="53"/>
      <c r="AS41" s="53"/>
      <c r="AT41" s="53"/>
      <c r="AU41" s="53"/>
      <c r="AV41" s="53"/>
      <c r="AW41" s="54"/>
      <c r="AX41" s="53"/>
      <c r="AY41" s="54"/>
      <c r="AZ41" s="53"/>
      <c r="BA41" s="54"/>
      <c r="BB41" s="111"/>
      <c r="BC41" s="111"/>
      <c r="BD41" s="111"/>
      <c r="BE41" s="111"/>
      <c r="BF41" s="111"/>
      <c r="BG41" s="111"/>
      <c r="BH41" s="53"/>
      <c r="BI41" s="54"/>
      <c r="BJ41" s="111">
        <v>80</v>
      </c>
      <c r="BK41" s="111">
        <v>160</v>
      </c>
      <c r="BL41" s="111"/>
      <c r="BM41" s="136"/>
      <c r="BN41" s="145">
        <v>128</v>
      </c>
      <c r="BO41" s="137"/>
      <c r="BP41" s="56"/>
      <c r="BQ41" s="55"/>
      <c r="BR41" s="53"/>
      <c r="BS41" s="53"/>
      <c r="BT41" s="53"/>
      <c r="BU41" s="53"/>
      <c r="BV41" s="53"/>
      <c r="BW41" s="53"/>
      <c r="BX41" s="53"/>
      <c r="BY41" s="53"/>
      <c r="BZ41" s="53"/>
      <c r="CA41" s="53"/>
      <c r="CB41" s="53"/>
      <c r="CC41" s="53"/>
      <c r="CD41" s="53"/>
      <c r="CE41" s="53">
        <v>20</v>
      </c>
      <c r="CF41" s="53">
        <v>80</v>
      </c>
      <c r="CG41" s="55"/>
      <c r="CH41" s="53"/>
      <c r="CI41" s="53"/>
      <c r="CJ41" s="53"/>
      <c r="CK41" s="53"/>
      <c r="CL41" s="53"/>
      <c r="CM41" s="53"/>
      <c r="CN41" s="53"/>
      <c r="CO41" s="53"/>
      <c r="CP41" s="53"/>
      <c r="CQ41" s="53"/>
      <c r="CR41" s="53"/>
      <c r="CS41" s="53">
        <v>10</v>
      </c>
      <c r="CT41" s="54">
        <v>40</v>
      </c>
      <c r="CU41" s="145">
        <v>128</v>
      </c>
      <c r="CV41" s="218">
        <f>Table28211153[[#This Row],[D28 - GD/19]]/Table28211153[[#This Row],[D0 - GD/19]]</f>
        <v>1</v>
      </c>
      <c r="CW41" s="216">
        <f t="shared" si="0"/>
        <v>2</v>
      </c>
      <c r="CX41" s="216">
        <f>Table28211153[[#This Row],[D28 - Phu/13]]/Table28211153[[#This Row],[D0 - Phu/13]]</f>
        <v>4</v>
      </c>
      <c r="CY41" s="216">
        <f>Table28211153[[#This Row],[D28 - WA/19]]/Table28211153[[#This Row],[D0 - WA/19]]</f>
        <v>4</v>
      </c>
      <c r="CZ41" s="216">
        <f>LOG(Table28211153[[#This Row],[GD/19 Fold]],2)</f>
        <v>0</v>
      </c>
      <c r="DA41" s="216">
        <f>LOG(Table28211153[[#This Row],[HK/19 Fold]],2)</f>
        <v>1</v>
      </c>
      <c r="DB41" s="216">
        <f>LOG(Table28211153[[#This Row],[Phu/13 Fold]],2)</f>
        <v>2</v>
      </c>
      <c r="DC41" s="216">
        <f>LOG(Table28211153[[#This Row],[WA/19 Fold]],2)</f>
        <v>2</v>
      </c>
      <c r="DD41" s="217">
        <f>SUM(Table28211153[[#This Row],[GD/19 Log2]:[WA/19 Log2]])</f>
        <v>5</v>
      </c>
    </row>
    <row r="42" spans="1:135" ht="24" customHeight="1">
      <c r="A42" s="78">
        <v>134</v>
      </c>
      <c r="B42" s="77">
        <v>17225</v>
      </c>
      <c r="C42" s="76">
        <v>73</v>
      </c>
      <c r="D42" s="77">
        <v>44092</v>
      </c>
      <c r="E42" s="76">
        <v>28</v>
      </c>
      <c r="F42" s="3" t="s">
        <v>7</v>
      </c>
      <c r="G42" s="215" t="s">
        <v>331</v>
      </c>
      <c r="H42" s="57">
        <v>27.170147785377502</v>
      </c>
      <c r="I42" s="5" t="s">
        <v>174</v>
      </c>
      <c r="J42" s="11" t="s">
        <v>327</v>
      </c>
      <c r="K42" s="53"/>
      <c r="L42" s="53"/>
      <c r="M42" s="53"/>
      <c r="N42" s="53"/>
      <c r="O42" s="53"/>
      <c r="P42" s="53"/>
      <c r="Q42" s="53"/>
      <c r="R42" s="53"/>
      <c r="S42" s="53"/>
      <c r="T42" s="53"/>
      <c r="U42" s="53"/>
      <c r="V42" s="53"/>
      <c r="W42" s="53"/>
      <c r="X42" s="53"/>
      <c r="Y42" s="53"/>
      <c r="Z42" s="53"/>
      <c r="AA42" s="53"/>
      <c r="AB42" s="53"/>
      <c r="AC42" s="53">
        <v>5</v>
      </c>
      <c r="AD42" s="53">
        <v>10</v>
      </c>
      <c r="AE42" s="53">
        <v>5</v>
      </c>
      <c r="AF42" s="53">
        <v>20</v>
      </c>
      <c r="AG42" s="53"/>
      <c r="AH42" s="54"/>
      <c r="AI42" s="141">
        <v>134</v>
      </c>
      <c r="AJ42" s="137"/>
      <c r="AK42" s="54"/>
      <c r="AL42" s="53"/>
      <c r="AM42" s="53"/>
      <c r="AN42" s="53"/>
      <c r="AO42" s="53"/>
      <c r="AP42" s="53"/>
      <c r="AQ42" s="53"/>
      <c r="AR42" s="53"/>
      <c r="AS42" s="53"/>
      <c r="AT42" s="53"/>
      <c r="AU42" s="53"/>
      <c r="AV42" s="53"/>
      <c r="AW42" s="54"/>
      <c r="AX42" s="53"/>
      <c r="AY42" s="54"/>
      <c r="AZ42" s="53"/>
      <c r="BA42" s="54"/>
      <c r="BB42" s="111"/>
      <c r="BC42" s="111"/>
      <c r="BD42" s="111"/>
      <c r="BE42" s="111"/>
      <c r="BF42" s="111"/>
      <c r="BG42" s="111"/>
      <c r="BH42" s="53"/>
      <c r="BI42" s="54"/>
      <c r="BJ42" s="111">
        <v>40</v>
      </c>
      <c r="BK42" s="111">
        <v>80</v>
      </c>
      <c r="BL42" s="111"/>
      <c r="BM42" s="136"/>
      <c r="BN42" s="141">
        <v>134</v>
      </c>
      <c r="BO42" s="137"/>
      <c r="BP42" s="56"/>
      <c r="BQ42" s="55"/>
      <c r="BR42" s="53"/>
      <c r="BS42" s="53"/>
      <c r="BT42" s="53"/>
      <c r="BU42" s="53"/>
      <c r="BV42" s="53"/>
      <c r="BW42" s="53"/>
      <c r="BX42" s="53"/>
      <c r="BY42" s="53"/>
      <c r="BZ42" s="53"/>
      <c r="CA42" s="53"/>
      <c r="CB42" s="53"/>
      <c r="CC42" s="53"/>
      <c r="CD42" s="53"/>
      <c r="CE42" s="53">
        <v>20</v>
      </c>
      <c r="CF42" s="53">
        <v>40</v>
      </c>
      <c r="CG42" s="55"/>
      <c r="CH42" s="53"/>
      <c r="CI42" s="53"/>
      <c r="CJ42" s="53"/>
      <c r="CK42" s="53"/>
      <c r="CL42" s="53"/>
      <c r="CM42" s="53"/>
      <c r="CN42" s="53"/>
      <c r="CO42" s="53"/>
      <c r="CP42" s="53"/>
      <c r="CQ42" s="53"/>
      <c r="CR42" s="53"/>
      <c r="CS42" s="53">
        <v>10</v>
      </c>
      <c r="CT42" s="54">
        <v>20</v>
      </c>
      <c r="CU42" s="141">
        <v>134</v>
      </c>
      <c r="CV42" s="218">
        <f>Table28211153[[#This Row],[D28 - GD/19]]/Table28211153[[#This Row],[D0 - GD/19]]</f>
        <v>4</v>
      </c>
      <c r="CW42" s="216">
        <f t="shared" si="0"/>
        <v>2</v>
      </c>
      <c r="CX42" s="216">
        <f>Table28211153[[#This Row],[D28 - Phu/13]]/Table28211153[[#This Row],[D0 - Phu/13]]</f>
        <v>2</v>
      </c>
      <c r="CY42" s="216">
        <f>Table28211153[[#This Row],[D28 - WA/19]]/Table28211153[[#This Row],[D0 - WA/19]]</f>
        <v>2</v>
      </c>
      <c r="CZ42" s="216">
        <f>LOG(Table28211153[[#This Row],[GD/19 Fold]],2)</f>
        <v>2</v>
      </c>
      <c r="DA42" s="216">
        <f>LOG(Table28211153[[#This Row],[HK/19 Fold]],2)</f>
        <v>1</v>
      </c>
      <c r="DB42" s="216">
        <f>LOG(Table28211153[[#This Row],[Phu/13 Fold]],2)</f>
        <v>1</v>
      </c>
      <c r="DC42" s="216">
        <f>LOG(Table28211153[[#This Row],[WA/19 Fold]],2)</f>
        <v>1</v>
      </c>
      <c r="DD42" s="217">
        <f>SUM(Table28211153[[#This Row],[GD/19 Log2]:[WA/19 Log2]])</f>
        <v>5</v>
      </c>
    </row>
    <row r="43" spans="1:135" ht="24" customHeight="1">
      <c r="A43" s="78">
        <v>135</v>
      </c>
      <c r="B43" s="77">
        <v>17723</v>
      </c>
      <c r="C43" s="76">
        <v>72</v>
      </c>
      <c r="D43" s="77">
        <v>44105</v>
      </c>
      <c r="E43" s="76">
        <v>28</v>
      </c>
      <c r="F43" s="4" t="s">
        <v>8</v>
      </c>
      <c r="G43" s="215" t="s">
        <v>42</v>
      </c>
      <c r="H43" s="57">
        <v>28.457205804258301</v>
      </c>
      <c r="I43" s="5" t="s">
        <v>174</v>
      </c>
      <c r="J43" s="11" t="s">
        <v>327</v>
      </c>
      <c r="K43" s="53"/>
      <c r="L43" s="53"/>
      <c r="M43" s="53"/>
      <c r="N43" s="53"/>
      <c r="O43" s="53"/>
      <c r="P43" s="53"/>
      <c r="Q43" s="53"/>
      <c r="R43" s="53"/>
      <c r="S43" s="53"/>
      <c r="T43" s="53"/>
      <c r="U43" s="53"/>
      <c r="V43" s="53"/>
      <c r="W43" s="53"/>
      <c r="X43" s="53"/>
      <c r="Y43" s="53"/>
      <c r="Z43" s="53"/>
      <c r="AA43" s="53"/>
      <c r="AB43" s="53"/>
      <c r="AC43" s="53">
        <v>5</v>
      </c>
      <c r="AD43" s="53">
        <v>20</v>
      </c>
      <c r="AE43" s="53">
        <v>20</v>
      </c>
      <c r="AF43" s="53">
        <v>40</v>
      </c>
      <c r="AG43" s="53"/>
      <c r="AH43" s="54"/>
      <c r="AI43" s="141">
        <v>135</v>
      </c>
      <c r="AJ43" s="137"/>
      <c r="AK43" s="54"/>
      <c r="AL43" s="53"/>
      <c r="AM43" s="53"/>
      <c r="AN43" s="53"/>
      <c r="AO43" s="53"/>
      <c r="AP43" s="53"/>
      <c r="AQ43" s="53"/>
      <c r="AR43" s="53"/>
      <c r="AS43" s="53"/>
      <c r="AT43" s="53"/>
      <c r="AU43" s="53"/>
      <c r="AV43" s="53"/>
      <c r="AW43" s="54"/>
      <c r="AX43" s="53"/>
      <c r="AY43" s="54"/>
      <c r="AZ43" s="53"/>
      <c r="BA43" s="54"/>
      <c r="BB43" s="111"/>
      <c r="BC43" s="111"/>
      <c r="BD43" s="111"/>
      <c r="BE43" s="111"/>
      <c r="BF43" s="111"/>
      <c r="BG43" s="111"/>
      <c r="BH43" s="53"/>
      <c r="BI43" s="54"/>
      <c r="BJ43" s="111">
        <v>20</v>
      </c>
      <c r="BK43" s="111">
        <v>80</v>
      </c>
      <c r="BL43" s="111"/>
      <c r="BM43" s="136"/>
      <c r="BN43" s="141">
        <v>135</v>
      </c>
      <c r="BO43" s="137"/>
      <c r="BP43" s="56"/>
      <c r="BQ43" s="55"/>
      <c r="BR43" s="53"/>
      <c r="BS43" s="53"/>
      <c r="BT43" s="53"/>
      <c r="BU43" s="53"/>
      <c r="BV43" s="53"/>
      <c r="BW43" s="53"/>
      <c r="BX43" s="53"/>
      <c r="BY43" s="53"/>
      <c r="BZ43" s="53"/>
      <c r="CA43" s="53"/>
      <c r="CB43" s="53"/>
      <c r="CC43" s="53"/>
      <c r="CD43" s="53"/>
      <c r="CE43" s="53">
        <v>20</v>
      </c>
      <c r="CF43" s="53">
        <v>80</v>
      </c>
      <c r="CG43" s="55"/>
      <c r="CH43" s="53"/>
      <c r="CI43" s="53"/>
      <c r="CJ43" s="53"/>
      <c r="CK43" s="53"/>
      <c r="CL43" s="53"/>
      <c r="CM43" s="53"/>
      <c r="CN43" s="53"/>
      <c r="CO43" s="53"/>
      <c r="CP43" s="53"/>
      <c r="CQ43" s="53"/>
      <c r="CR43" s="53"/>
      <c r="CS43" s="53">
        <v>20</v>
      </c>
      <c r="CT43" s="54">
        <v>80</v>
      </c>
      <c r="CU43" s="141">
        <v>135</v>
      </c>
      <c r="CV43" s="218">
        <f>Table28211153[[#This Row],[D28 - GD/19]]/Table28211153[[#This Row],[D0 - GD/19]]</f>
        <v>2</v>
      </c>
      <c r="CW43" s="216">
        <f t="shared" si="0"/>
        <v>4</v>
      </c>
      <c r="CX43" s="216">
        <f>Table28211153[[#This Row],[D28 - Phu/13]]/Table28211153[[#This Row],[D0 - Phu/13]]</f>
        <v>4</v>
      </c>
      <c r="CY43" s="216">
        <f>Table28211153[[#This Row],[D28 - WA/19]]/Table28211153[[#This Row],[D0 - WA/19]]</f>
        <v>4</v>
      </c>
      <c r="CZ43" s="216">
        <f>LOG(Table28211153[[#This Row],[GD/19 Fold]],2)</f>
        <v>1</v>
      </c>
      <c r="DA43" s="216">
        <f>LOG(Table28211153[[#This Row],[HK/19 Fold]],2)</f>
        <v>2</v>
      </c>
      <c r="DB43" s="216">
        <f>LOG(Table28211153[[#This Row],[Phu/13 Fold]],2)</f>
        <v>2</v>
      </c>
      <c r="DC43" s="216">
        <f>LOG(Table28211153[[#This Row],[WA/19 Fold]],2)</f>
        <v>2</v>
      </c>
      <c r="DD43" s="217">
        <f>SUM(Table28211153[[#This Row],[GD/19 Log2]:[WA/19 Log2]])</f>
        <v>7</v>
      </c>
    </row>
    <row r="44" spans="1:135" ht="24" customHeight="1">
      <c r="A44" s="152">
        <v>136</v>
      </c>
      <c r="B44" s="68">
        <v>33119</v>
      </c>
      <c r="C44" s="67">
        <v>30</v>
      </c>
      <c r="D44" s="68">
        <v>44130</v>
      </c>
      <c r="E44" s="187">
        <v>71</v>
      </c>
      <c r="F44" s="3" t="s">
        <v>7</v>
      </c>
      <c r="G44" s="215" t="s">
        <v>329</v>
      </c>
      <c r="H44" s="57">
        <v>24.117806440283299</v>
      </c>
      <c r="I44" s="98" t="s">
        <v>173</v>
      </c>
      <c r="J44" s="11" t="s">
        <v>327</v>
      </c>
      <c r="K44" s="53"/>
      <c r="L44" s="53"/>
      <c r="M44" s="53"/>
      <c r="N44" s="53"/>
      <c r="O44" s="53"/>
      <c r="P44" s="53"/>
      <c r="Q44" s="53"/>
      <c r="R44" s="53"/>
      <c r="S44" s="53"/>
      <c r="T44" s="53"/>
      <c r="U44" s="53"/>
      <c r="V44" s="53"/>
      <c r="W44" s="53"/>
      <c r="X44" s="53"/>
      <c r="Y44" s="53"/>
      <c r="Z44" s="53"/>
      <c r="AA44" s="53"/>
      <c r="AB44" s="53"/>
      <c r="AC44" s="53">
        <v>80</v>
      </c>
      <c r="AD44" s="53">
        <v>80</v>
      </c>
      <c r="AE44" s="53">
        <v>5</v>
      </c>
      <c r="AF44" s="53">
        <v>20</v>
      </c>
      <c r="AG44" s="53"/>
      <c r="AH44" s="54"/>
      <c r="AI44" s="144">
        <v>136</v>
      </c>
      <c r="AJ44" s="137"/>
      <c r="AK44" s="54"/>
      <c r="AL44" s="53"/>
      <c r="AM44" s="53"/>
      <c r="AN44" s="53"/>
      <c r="AO44" s="53"/>
      <c r="AP44" s="53"/>
      <c r="AQ44" s="53"/>
      <c r="AR44" s="53"/>
      <c r="AS44" s="53"/>
      <c r="AT44" s="53"/>
      <c r="AU44" s="53"/>
      <c r="AV44" s="53"/>
      <c r="AW44" s="54"/>
      <c r="AX44" s="53"/>
      <c r="AY44" s="54"/>
      <c r="AZ44" s="53"/>
      <c r="BA44" s="54"/>
      <c r="BB44" s="111"/>
      <c r="BC44" s="111"/>
      <c r="BD44" s="111"/>
      <c r="BE44" s="111"/>
      <c r="BF44" s="111"/>
      <c r="BG44" s="111"/>
      <c r="BH44" s="53"/>
      <c r="BI44" s="54"/>
      <c r="BJ44" s="111">
        <v>20</v>
      </c>
      <c r="BK44" s="111">
        <v>80</v>
      </c>
      <c r="BL44" s="111"/>
      <c r="BM44" s="136"/>
      <c r="BN44" s="144">
        <v>136</v>
      </c>
      <c r="BO44" s="137"/>
      <c r="BP44" s="56"/>
      <c r="BQ44" s="55"/>
      <c r="BR44" s="53"/>
      <c r="BS44" s="53"/>
      <c r="BT44" s="53"/>
      <c r="BU44" s="53"/>
      <c r="BV44" s="53"/>
      <c r="BW44" s="53"/>
      <c r="BX44" s="53"/>
      <c r="BY44" s="53"/>
      <c r="BZ44" s="53"/>
      <c r="CA44" s="53"/>
      <c r="CB44" s="53"/>
      <c r="CC44" s="53"/>
      <c r="CD44" s="53"/>
      <c r="CE44" s="53">
        <v>40</v>
      </c>
      <c r="CF44" s="53">
        <v>80</v>
      </c>
      <c r="CG44" s="55"/>
      <c r="CH44" s="53"/>
      <c r="CI44" s="53"/>
      <c r="CJ44" s="53"/>
      <c r="CK44" s="53"/>
      <c r="CL44" s="53"/>
      <c r="CM44" s="53"/>
      <c r="CN44" s="53"/>
      <c r="CO44" s="53"/>
      <c r="CP44" s="53"/>
      <c r="CQ44" s="53"/>
      <c r="CR44" s="53"/>
      <c r="CS44" s="53">
        <v>5</v>
      </c>
      <c r="CT44" s="54">
        <v>10</v>
      </c>
      <c r="CU44" s="144">
        <v>136</v>
      </c>
      <c r="CV44" s="218">
        <f>Table28211153[[#This Row],[D28 - GD/19]]/Table28211153[[#This Row],[D0 - GD/19]]</f>
        <v>4</v>
      </c>
      <c r="CW44" s="216">
        <f t="shared" si="0"/>
        <v>4</v>
      </c>
      <c r="CX44" s="216">
        <f>Table28211153[[#This Row],[D28 - Phu/13]]/Table28211153[[#This Row],[D0 - Phu/13]]</f>
        <v>2</v>
      </c>
      <c r="CY44" s="216">
        <f>Table28211153[[#This Row],[D28 - WA/19]]/Table28211153[[#This Row],[D0 - WA/19]]</f>
        <v>2</v>
      </c>
      <c r="CZ44" s="216">
        <f>LOG(Table28211153[[#This Row],[GD/19 Fold]],2)</f>
        <v>2</v>
      </c>
      <c r="DA44" s="216">
        <f>LOG(Table28211153[[#This Row],[HK/19 Fold]],2)</f>
        <v>2</v>
      </c>
      <c r="DB44" s="216">
        <f>LOG(Table28211153[[#This Row],[Phu/13 Fold]],2)</f>
        <v>1</v>
      </c>
      <c r="DC44" s="216">
        <f>LOG(Table28211153[[#This Row],[WA/19 Fold]],2)</f>
        <v>1</v>
      </c>
      <c r="DD44" s="217">
        <f>SUM(Table28211153[[#This Row],[GD/19 Log2]:[WA/19 Log2]])</f>
        <v>6</v>
      </c>
    </row>
    <row r="45" spans="1:135" ht="24" customHeight="1">
      <c r="A45" s="78">
        <v>139</v>
      </c>
      <c r="B45" s="77">
        <v>19925</v>
      </c>
      <c r="C45" s="76">
        <v>66</v>
      </c>
      <c r="D45" s="77">
        <v>44106</v>
      </c>
      <c r="E45" s="76">
        <v>28</v>
      </c>
      <c r="F45" s="3" t="s">
        <v>7</v>
      </c>
      <c r="G45" s="215" t="s">
        <v>42</v>
      </c>
      <c r="H45" s="57">
        <v>27.859926184589799</v>
      </c>
      <c r="I45" s="5" t="s">
        <v>174</v>
      </c>
      <c r="J45" s="11" t="s">
        <v>327</v>
      </c>
      <c r="K45" s="53"/>
      <c r="L45" s="53"/>
      <c r="M45" s="53"/>
      <c r="N45" s="53"/>
      <c r="O45" s="53"/>
      <c r="P45" s="53"/>
      <c r="Q45" s="53"/>
      <c r="R45" s="53"/>
      <c r="S45" s="53"/>
      <c r="T45" s="53"/>
      <c r="U45" s="53"/>
      <c r="V45" s="53"/>
      <c r="W45" s="53"/>
      <c r="X45" s="53"/>
      <c r="Y45" s="53"/>
      <c r="Z45" s="53"/>
      <c r="AA45" s="53"/>
      <c r="AB45" s="53"/>
      <c r="AC45" s="53">
        <v>20</v>
      </c>
      <c r="AD45" s="53">
        <v>20</v>
      </c>
      <c r="AE45" s="53">
        <v>20</v>
      </c>
      <c r="AF45" s="53">
        <v>40</v>
      </c>
      <c r="AG45" s="53"/>
      <c r="AH45" s="54"/>
      <c r="AI45" s="141">
        <v>139</v>
      </c>
      <c r="AJ45" s="137"/>
      <c r="AK45" s="54"/>
      <c r="AL45" s="53"/>
      <c r="AM45" s="53"/>
      <c r="AN45" s="53"/>
      <c r="AO45" s="53"/>
      <c r="AP45" s="53"/>
      <c r="AQ45" s="53"/>
      <c r="AR45" s="53"/>
      <c r="AS45" s="53"/>
      <c r="AT45" s="53"/>
      <c r="AU45" s="53"/>
      <c r="AV45" s="53"/>
      <c r="AW45" s="54"/>
      <c r="AX45" s="53"/>
      <c r="AY45" s="54"/>
      <c r="AZ45" s="53"/>
      <c r="BA45" s="54"/>
      <c r="BB45" s="111"/>
      <c r="BC45" s="111"/>
      <c r="BD45" s="111"/>
      <c r="BE45" s="111"/>
      <c r="BF45" s="111"/>
      <c r="BG45" s="111"/>
      <c r="BH45" s="53"/>
      <c r="BI45" s="54"/>
      <c r="BJ45" s="111">
        <v>40</v>
      </c>
      <c r="BK45" s="111">
        <v>160</v>
      </c>
      <c r="BL45" s="111"/>
      <c r="BM45" s="136"/>
      <c r="BN45" s="141">
        <v>139</v>
      </c>
      <c r="BO45" s="137"/>
      <c r="BP45" s="56"/>
      <c r="BQ45" s="55"/>
      <c r="BR45" s="53"/>
      <c r="BS45" s="53"/>
      <c r="BT45" s="53"/>
      <c r="BU45" s="53"/>
      <c r="BV45" s="53"/>
      <c r="BW45" s="53"/>
      <c r="BX45" s="53"/>
      <c r="BY45" s="53"/>
      <c r="BZ45" s="53"/>
      <c r="CA45" s="53"/>
      <c r="CB45" s="53"/>
      <c r="CC45" s="53"/>
      <c r="CD45" s="53"/>
      <c r="CE45" s="53">
        <v>40</v>
      </c>
      <c r="CF45" s="53">
        <v>80</v>
      </c>
      <c r="CG45" s="55"/>
      <c r="CH45" s="53"/>
      <c r="CI45" s="53"/>
      <c r="CJ45" s="53"/>
      <c r="CK45" s="53"/>
      <c r="CL45" s="53"/>
      <c r="CM45" s="53"/>
      <c r="CN45" s="53"/>
      <c r="CO45" s="53"/>
      <c r="CP45" s="53"/>
      <c r="CQ45" s="53"/>
      <c r="CR45" s="53"/>
      <c r="CS45" s="53">
        <v>10</v>
      </c>
      <c r="CT45" s="54">
        <v>20</v>
      </c>
      <c r="CU45" s="141">
        <v>139</v>
      </c>
      <c r="CV45" s="218">
        <f>Table28211153[[#This Row],[D28 - GD/19]]/Table28211153[[#This Row],[D0 - GD/19]]</f>
        <v>2</v>
      </c>
      <c r="CW45" s="216">
        <f t="shared" si="0"/>
        <v>4</v>
      </c>
      <c r="CX45" s="216">
        <f>Table28211153[[#This Row],[D28 - Phu/13]]/Table28211153[[#This Row],[D0 - Phu/13]]</f>
        <v>2</v>
      </c>
      <c r="CY45" s="216">
        <f>Table28211153[[#This Row],[D28 - WA/19]]/Table28211153[[#This Row],[D0 - WA/19]]</f>
        <v>2</v>
      </c>
      <c r="CZ45" s="216">
        <f>LOG(Table28211153[[#This Row],[GD/19 Fold]],2)</f>
        <v>1</v>
      </c>
      <c r="DA45" s="216">
        <f>LOG(Table28211153[[#This Row],[HK/19 Fold]],2)</f>
        <v>2</v>
      </c>
      <c r="DB45" s="216">
        <f>LOG(Table28211153[[#This Row],[Phu/13 Fold]],2)</f>
        <v>1</v>
      </c>
      <c r="DC45" s="216">
        <f>LOG(Table28211153[[#This Row],[WA/19 Fold]],2)</f>
        <v>1</v>
      </c>
      <c r="DD45" s="217">
        <f>SUM(Table28211153[[#This Row],[GD/19 Log2]:[WA/19 Log2]])</f>
        <v>5</v>
      </c>
    </row>
    <row r="46" spans="1:135" ht="24" customHeight="1">
      <c r="A46" s="78">
        <v>140</v>
      </c>
      <c r="B46" s="77">
        <v>19555</v>
      </c>
      <c r="C46" s="76">
        <v>67</v>
      </c>
      <c r="D46" s="77">
        <v>44113</v>
      </c>
      <c r="E46" s="76">
        <v>28</v>
      </c>
      <c r="F46" s="4" t="s">
        <v>8</v>
      </c>
      <c r="G46" s="215" t="s">
        <v>329</v>
      </c>
      <c r="H46" s="57">
        <v>28.447545342770798</v>
      </c>
      <c r="I46" s="5" t="s">
        <v>174</v>
      </c>
      <c r="J46" s="11" t="s">
        <v>327</v>
      </c>
      <c r="K46" s="53"/>
      <c r="L46" s="53"/>
      <c r="M46" s="53"/>
      <c r="N46" s="53"/>
      <c r="O46" s="53"/>
      <c r="P46" s="53"/>
      <c r="Q46" s="53"/>
      <c r="R46" s="53"/>
      <c r="S46" s="53"/>
      <c r="T46" s="53"/>
      <c r="U46" s="53"/>
      <c r="V46" s="53"/>
      <c r="W46" s="53"/>
      <c r="X46" s="53"/>
      <c r="Y46" s="53"/>
      <c r="Z46" s="53"/>
      <c r="AA46" s="53"/>
      <c r="AB46" s="53"/>
      <c r="AC46" s="53">
        <v>40</v>
      </c>
      <c r="AD46" s="53">
        <v>80</v>
      </c>
      <c r="AE46" s="53">
        <v>5</v>
      </c>
      <c r="AF46" s="53">
        <v>80</v>
      </c>
      <c r="AG46" s="53"/>
      <c r="AH46" s="54"/>
      <c r="AI46" s="141">
        <v>140</v>
      </c>
      <c r="AJ46" s="137"/>
      <c r="AK46" s="54"/>
      <c r="AL46" s="53"/>
      <c r="AM46" s="53"/>
      <c r="AN46" s="53"/>
      <c r="AO46" s="53"/>
      <c r="AP46" s="53"/>
      <c r="AQ46" s="53"/>
      <c r="AR46" s="53"/>
      <c r="AS46" s="53"/>
      <c r="AT46" s="53"/>
      <c r="AU46" s="53"/>
      <c r="AV46" s="53"/>
      <c r="AW46" s="54"/>
      <c r="AX46" s="53"/>
      <c r="AY46" s="54"/>
      <c r="AZ46" s="53"/>
      <c r="BA46" s="54"/>
      <c r="BB46" s="111"/>
      <c r="BC46" s="111"/>
      <c r="BD46" s="111"/>
      <c r="BE46" s="111"/>
      <c r="BF46" s="111"/>
      <c r="BG46" s="111"/>
      <c r="BH46" s="53"/>
      <c r="BI46" s="54"/>
      <c r="BJ46" s="111">
        <v>640</v>
      </c>
      <c r="BK46" s="111">
        <v>640</v>
      </c>
      <c r="BL46" s="111"/>
      <c r="BM46" s="136"/>
      <c r="BN46" s="141">
        <v>140</v>
      </c>
      <c r="BO46" s="137"/>
      <c r="BP46" s="56"/>
      <c r="BQ46" s="55"/>
      <c r="BR46" s="53"/>
      <c r="BS46" s="53"/>
      <c r="BT46" s="53"/>
      <c r="BU46" s="53"/>
      <c r="BV46" s="53"/>
      <c r="BW46" s="53"/>
      <c r="BX46" s="53"/>
      <c r="BY46" s="53"/>
      <c r="BZ46" s="53"/>
      <c r="CA46" s="53"/>
      <c r="CB46" s="53"/>
      <c r="CC46" s="53"/>
      <c r="CD46" s="53"/>
      <c r="CE46" s="53">
        <v>160</v>
      </c>
      <c r="CF46" s="53">
        <v>320</v>
      </c>
      <c r="CG46" s="55"/>
      <c r="CH46" s="53"/>
      <c r="CI46" s="53"/>
      <c r="CJ46" s="53"/>
      <c r="CK46" s="53"/>
      <c r="CL46" s="53"/>
      <c r="CM46" s="53"/>
      <c r="CN46" s="53"/>
      <c r="CO46" s="53"/>
      <c r="CP46" s="53"/>
      <c r="CQ46" s="53"/>
      <c r="CR46" s="53"/>
      <c r="CS46" s="53">
        <v>20</v>
      </c>
      <c r="CT46" s="54">
        <v>80</v>
      </c>
      <c r="CU46" s="141">
        <v>140</v>
      </c>
      <c r="CV46" s="218">
        <f>Table28211153[[#This Row],[D28 - GD/19]]/Table28211153[[#This Row],[D0 - GD/19]]</f>
        <v>16</v>
      </c>
      <c r="CW46" s="216">
        <f t="shared" si="0"/>
        <v>1</v>
      </c>
      <c r="CX46" s="216">
        <f>Table28211153[[#This Row],[D28 - Phu/13]]/Table28211153[[#This Row],[D0 - Phu/13]]</f>
        <v>2</v>
      </c>
      <c r="CY46" s="216">
        <f>Table28211153[[#This Row],[D28 - WA/19]]/Table28211153[[#This Row],[D0 - WA/19]]</f>
        <v>4</v>
      </c>
      <c r="CZ46" s="216">
        <f>LOG(Table28211153[[#This Row],[GD/19 Fold]],2)</f>
        <v>4</v>
      </c>
      <c r="DA46" s="216">
        <f>LOG(Table28211153[[#This Row],[HK/19 Fold]],2)</f>
        <v>0</v>
      </c>
      <c r="DB46" s="216">
        <f>LOG(Table28211153[[#This Row],[Phu/13 Fold]],2)</f>
        <v>1</v>
      </c>
      <c r="DC46" s="216">
        <f>LOG(Table28211153[[#This Row],[WA/19 Fold]],2)</f>
        <v>2</v>
      </c>
      <c r="DD46" s="217">
        <f>SUM(Table28211153[[#This Row],[GD/19 Log2]:[WA/19 Log2]])</f>
        <v>7</v>
      </c>
    </row>
    <row r="47" spans="1:135" ht="24" customHeight="1">
      <c r="A47" s="78">
        <v>141</v>
      </c>
      <c r="B47" s="77">
        <v>16919</v>
      </c>
      <c r="C47" s="76">
        <v>74</v>
      </c>
      <c r="D47" s="77">
        <v>44095</v>
      </c>
      <c r="E47" s="76">
        <v>28</v>
      </c>
      <c r="F47" s="3" t="s">
        <v>7</v>
      </c>
      <c r="G47" s="215" t="s">
        <v>42</v>
      </c>
      <c r="H47" s="57">
        <v>27.2971342048648</v>
      </c>
      <c r="I47" s="5" t="s">
        <v>174</v>
      </c>
      <c r="J47" s="11" t="s">
        <v>332</v>
      </c>
      <c r="K47" s="53"/>
      <c r="L47" s="53"/>
      <c r="M47" s="53"/>
      <c r="N47" s="53"/>
      <c r="O47" s="53"/>
      <c r="P47" s="53"/>
      <c r="Q47" s="53"/>
      <c r="R47" s="53"/>
      <c r="S47" s="53"/>
      <c r="T47" s="53"/>
      <c r="U47" s="53"/>
      <c r="V47" s="53"/>
      <c r="W47" s="53"/>
      <c r="X47" s="53"/>
      <c r="Y47" s="53"/>
      <c r="Z47" s="53"/>
      <c r="AA47" s="53"/>
      <c r="AB47" s="53"/>
      <c r="AC47" s="53">
        <v>20</v>
      </c>
      <c r="AD47" s="53">
        <v>40</v>
      </c>
      <c r="AE47" s="53">
        <v>10</v>
      </c>
      <c r="AF47" s="53">
        <v>40</v>
      </c>
      <c r="AG47" s="53"/>
      <c r="AH47" s="54"/>
      <c r="AI47" s="141">
        <v>141</v>
      </c>
      <c r="AJ47" s="137"/>
      <c r="AK47" s="54"/>
      <c r="AL47" s="53"/>
      <c r="AM47" s="53"/>
      <c r="AN47" s="53"/>
      <c r="AO47" s="53"/>
      <c r="AP47" s="53"/>
      <c r="AQ47" s="53"/>
      <c r="AR47" s="53"/>
      <c r="AS47" s="53"/>
      <c r="AT47" s="53"/>
      <c r="AU47" s="53"/>
      <c r="AV47" s="53"/>
      <c r="AW47" s="54"/>
      <c r="AX47" s="53"/>
      <c r="AY47" s="54"/>
      <c r="AZ47" s="53"/>
      <c r="BA47" s="54"/>
      <c r="BB47" s="111"/>
      <c r="BC47" s="111"/>
      <c r="BD47" s="111"/>
      <c r="BE47" s="111"/>
      <c r="BF47" s="111"/>
      <c r="BG47" s="111"/>
      <c r="BH47" s="53"/>
      <c r="BI47" s="54"/>
      <c r="BJ47" s="111">
        <v>20</v>
      </c>
      <c r="BK47" s="111">
        <v>40</v>
      </c>
      <c r="BL47" s="111"/>
      <c r="BM47" s="136"/>
      <c r="BN47" s="141">
        <v>141</v>
      </c>
      <c r="BO47" s="137"/>
      <c r="BP47" s="56"/>
      <c r="BQ47" s="55"/>
      <c r="BR47" s="53"/>
      <c r="BS47" s="53"/>
      <c r="BT47" s="53"/>
      <c r="BU47" s="53"/>
      <c r="BV47" s="53"/>
      <c r="BW47" s="53"/>
      <c r="BX47" s="53"/>
      <c r="BY47" s="53"/>
      <c r="BZ47" s="53"/>
      <c r="CA47" s="53"/>
      <c r="CB47" s="53"/>
      <c r="CC47" s="53"/>
      <c r="CD47" s="53"/>
      <c r="CE47" s="53">
        <v>20</v>
      </c>
      <c r="CF47" s="53">
        <v>40</v>
      </c>
      <c r="CG47" s="55"/>
      <c r="CH47" s="53"/>
      <c r="CI47" s="53"/>
      <c r="CJ47" s="53"/>
      <c r="CK47" s="53"/>
      <c r="CL47" s="53"/>
      <c r="CM47" s="53"/>
      <c r="CN47" s="53"/>
      <c r="CO47" s="53"/>
      <c r="CP47" s="53"/>
      <c r="CQ47" s="53"/>
      <c r="CR47" s="53"/>
      <c r="CS47" s="53">
        <v>10</v>
      </c>
      <c r="CT47" s="54">
        <v>40</v>
      </c>
      <c r="CU47" s="141">
        <v>141</v>
      </c>
      <c r="CV47" s="218">
        <f>Table28211153[[#This Row],[D28 - GD/19]]/Table28211153[[#This Row],[D0 - GD/19]]</f>
        <v>4</v>
      </c>
      <c r="CW47" s="216">
        <f t="shared" si="0"/>
        <v>2</v>
      </c>
      <c r="CX47" s="216">
        <f>Table28211153[[#This Row],[D28 - Phu/13]]/Table28211153[[#This Row],[D0 - Phu/13]]</f>
        <v>2</v>
      </c>
      <c r="CY47" s="216">
        <f>Table28211153[[#This Row],[D28 - WA/19]]/Table28211153[[#This Row],[D0 - WA/19]]</f>
        <v>4</v>
      </c>
      <c r="CZ47" s="216">
        <f>LOG(Table28211153[[#This Row],[GD/19 Fold]],2)</f>
        <v>2</v>
      </c>
      <c r="DA47" s="216">
        <f>LOG(Table28211153[[#This Row],[HK/19 Fold]],2)</f>
        <v>1</v>
      </c>
      <c r="DB47" s="216">
        <f>LOG(Table28211153[[#This Row],[Phu/13 Fold]],2)</f>
        <v>1</v>
      </c>
      <c r="DC47" s="216">
        <f>LOG(Table28211153[[#This Row],[WA/19 Fold]],2)</f>
        <v>2</v>
      </c>
      <c r="DD47" s="217">
        <f>SUM(Table28211153[[#This Row],[GD/19 Log2]:[WA/19 Log2]])</f>
        <v>6</v>
      </c>
    </row>
    <row r="48" spans="1:135" ht="24" customHeight="1">
      <c r="A48" s="69">
        <v>142</v>
      </c>
      <c r="B48" s="68">
        <v>32879</v>
      </c>
      <c r="C48" s="67">
        <v>30</v>
      </c>
      <c r="D48" s="68">
        <v>44144</v>
      </c>
      <c r="E48" s="67">
        <v>30</v>
      </c>
      <c r="F48" s="4" t="s">
        <v>8</v>
      </c>
      <c r="G48" s="215" t="s">
        <v>42</v>
      </c>
      <c r="H48" s="57">
        <v>25.944426614033102</v>
      </c>
      <c r="I48" s="98" t="s">
        <v>173</v>
      </c>
      <c r="J48" s="11" t="s">
        <v>333</v>
      </c>
      <c r="K48" s="53"/>
      <c r="L48" s="53"/>
      <c r="M48" s="53"/>
      <c r="N48" s="53"/>
      <c r="O48" s="53"/>
      <c r="P48" s="53"/>
      <c r="Q48" s="53"/>
      <c r="R48" s="53"/>
      <c r="S48" s="53"/>
      <c r="T48" s="53"/>
      <c r="U48" s="53"/>
      <c r="V48" s="53"/>
      <c r="W48" s="53"/>
      <c r="X48" s="53"/>
      <c r="Y48" s="53"/>
      <c r="Z48" s="53"/>
      <c r="AA48" s="53"/>
      <c r="AB48" s="53"/>
      <c r="AC48" s="53">
        <v>40</v>
      </c>
      <c r="AD48" s="53">
        <v>40</v>
      </c>
      <c r="AE48" s="53">
        <v>5</v>
      </c>
      <c r="AF48" s="53">
        <v>20</v>
      </c>
      <c r="AG48" s="53"/>
      <c r="AH48" s="54"/>
      <c r="AI48" s="144">
        <v>142</v>
      </c>
      <c r="AJ48" s="137"/>
      <c r="AK48" s="54"/>
      <c r="AL48" s="53"/>
      <c r="AM48" s="53"/>
      <c r="AN48" s="53"/>
      <c r="AO48" s="53"/>
      <c r="AP48" s="53"/>
      <c r="AQ48" s="53"/>
      <c r="AR48" s="53"/>
      <c r="AS48" s="53"/>
      <c r="AT48" s="53"/>
      <c r="AU48" s="53"/>
      <c r="AV48" s="53"/>
      <c r="AW48" s="54"/>
      <c r="AX48" s="53"/>
      <c r="AY48" s="54"/>
      <c r="AZ48" s="53"/>
      <c r="BA48" s="54"/>
      <c r="BB48" s="111"/>
      <c r="BC48" s="111"/>
      <c r="BD48" s="111"/>
      <c r="BE48" s="111"/>
      <c r="BF48" s="111"/>
      <c r="BG48" s="111"/>
      <c r="BH48" s="53"/>
      <c r="BI48" s="54"/>
      <c r="BJ48" s="111">
        <v>160</v>
      </c>
      <c r="BK48" s="111">
        <v>160</v>
      </c>
      <c r="BL48" s="111"/>
      <c r="BM48" s="136"/>
      <c r="BN48" s="144">
        <v>142</v>
      </c>
      <c r="BO48" s="137"/>
      <c r="BP48" s="56"/>
      <c r="BQ48" s="55"/>
      <c r="BR48" s="53"/>
      <c r="BS48" s="53"/>
      <c r="BT48" s="53"/>
      <c r="BU48" s="53"/>
      <c r="BV48" s="53"/>
      <c r="BW48" s="53"/>
      <c r="BX48" s="53"/>
      <c r="BY48" s="53"/>
      <c r="BZ48" s="53"/>
      <c r="CA48" s="53"/>
      <c r="CB48" s="53"/>
      <c r="CC48" s="53"/>
      <c r="CD48" s="53"/>
      <c r="CE48" s="53">
        <v>160</v>
      </c>
      <c r="CF48" s="53">
        <v>320</v>
      </c>
      <c r="CG48" s="55"/>
      <c r="CH48" s="53"/>
      <c r="CI48" s="53"/>
      <c r="CJ48" s="53"/>
      <c r="CK48" s="53"/>
      <c r="CL48" s="53"/>
      <c r="CM48" s="53"/>
      <c r="CN48" s="53"/>
      <c r="CO48" s="53"/>
      <c r="CP48" s="53"/>
      <c r="CQ48" s="53"/>
      <c r="CR48" s="53"/>
      <c r="CS48" s="53">
        <v>20</v>
      </c>
      <c r="CT48" s="54">
        <v>40</v>
      </c>
      <c r="CU48" s="144">
        <v>142</v>
      </c>
      <c r="CV48" s="218">
        <f>Table28211153[[#This Row],[D28 - GD/19]]/Table28211153[[#This Row],[D0 - GD/19]]</f>
        <v>4</v>
      </c>
      <c r="CW48" s="216">
        <f t="shared" si="0"/>
        <v>1</v>
      </c>
      <c r="CX48" s="216">
        <f>Table28211153[[#This Row],[D28 - Phu/13]]/Table28211153[[#This Row],[D0 - Phu/13]]</f>
        <v>2</v>
      </c>
      <c r="CY48" s="216">
        <f>Table28211153[[#This Row],[D28 - WA/19]]/Table28211153[[#This Row],[D0 - WA/19]]</f>
        <v>2</v>
      </c>
      <c r="CZ48" s="216">
        <f>LOG(Table28211153[[#This Row],[GD/19 Fold]],2)</f>
        <v>2</v>
      </c>
      <c r="DA48" s="216">
        <f>LOG(Table28211153[[#This Row],[HK/19 Fold]],2)</f>
        <v>0</v>
      </c>
      <c r="DB48" s="216">
        <f>LOG(Table28211153[[#This Row],[Phu/13 Fold]],2)</f>
        <v>1</v>
      </c>
      <c r="DC48" s="216">
        <f>LOG(Table28211153[[#This Row],[WA/19 Fold]],2)</f>
        <v>1</v>
      </c>
      <c r="DD48" s="217">
        <f>SUM(Table28211153[[#This Row],[GD/19 Log2]:[WA/19 Log2]])</f>
        <v>4</v>
      </c>
    </row>
    <row r="49" spans="1:108" ht="24" customHeight="1">
      <c r="A49" s="69">
        <v>143</v>
      </c>
      <c r="B49" s="68">
        <v>32940</v>
      </c>
      <c r="C49" s="67">
        <v>30</v>
      </c>
      <c r="D49" s="68">
        <v>44127</v>
      </c>
      <c r="E49" s="67">
        <v>28</v>
      </c>
      <c r="F49" s="3" t="s">
        <v>7</v>
      </c>
      <c r="G49" s="215" t="s">
        <v>42</v>
      </c>
      <c r="H49" s="57">
        <v>27.951902420081002</v>
      </c>
      <c r="I49" s="98" t="s">
        <v>173</v>
      </c>
      <c r="J49" s="11" t="s">
        <v>333</v>
      </c>
      <c r="K49" s="53"/>
      <c r="L49" s="53"/>
      <c r="M49" s="53"/>
      <c r="N49" s="53"/>
      <c r="O49" s="53"/>
      <c r="P49" s="53"/>
      <c r="Q49" s="53"/>
      <c r="R49" s="53"/>
      <c r="S49" s="53"/>
      <c r="T49" s="53"/>
      <c r="U49" s="53"/>
      <c r="V49" s="53"/>
      <c r="W49" s="53"/>
      <c r="X49" s="53"/>
      <c r="Y49" s="53"/>
      <c r="Z49" s="53"/>
      <c r="AA49" s="53"/>
      <c r="AB49" s="53"/>
      <c r="AC49" s="53">
        <v>40</v>
      </c>
      <c r="AD49" s="53">
        <v>160</v>
      </c>
      <c r="AE49" s="53">
        <v>80</v>
      </c>
      <c r="AF49" s="53">
        <v>160</v>
      </c>
      <c r="AG49" s="53"/>
      <c r="AH49" s="54"/>
      <c r="AI49" s="144">
        <v>143</v>
      </c>
      <c r="AJ49" s="137"/>
      <c r="AK49" s="54"/>
      <c r="AL49" s="53"/>
      <c r="AM49" s="53"/>
      <c r="AN49" s="53"/>
      <c r="AO49" s="53"/>
      <c r="AP49" s="53"/>
      <c r="AQ49" s="53"/>
      <c r="AR49" s="53"/>
      <c r="AS49" s="53"/>
      <c r="AT49" s="53"/>
      <c r="AU49" s="53"/>
      <c r="AV49" s="53"/>
      <c r="AW49" s="54"/>
      <c r="AX49" s="53"/>
      <c r="AY49" s="54"/>
      <c r="AZ49" s="53"/>
      <c r="BA49" s="54"/>
      <c r="BB49" s="111"/>
      <c r="BC49" s="111"/>
      <c r="BD49" s="111"/>
      <c r="BE49" s="111"/>
      <c r="BF49" s="111"/>
      <c r="BG49" s="111"/>
      <c r="BH49" s="53"/>
      <c r="BI49" s="54"/>
      <c r="BJ49" s="111">
        <v>160</v>
      </c>
      <c r="BK49" s="111">
        <v>320</v>
      </c>
      <c r="BL49" s="111"/>
      <c r="BM49" s="136"/>
      <c r="BN49" s="144">
        <v>143</v>
      </c>
      <c r="BO49" s="137"/>
      <c r="BP49" s="56"/>
      <c r="BQ49" s="55"/>
      <c r="BR49" s="53"/>
      <c r="BS49" s="53"/>
      <c r="BT49" s="53"/>
      <c r="BU49" s="53"/>
      <c r="BV49" s="53"/>
      <c r="BW49" s="53"/>
      <c r="BX49" s="53"/>
      <c r="BY49" s="53"/>
      <c r="BZ49" s="53"/>
      <c r="CA49" s="53"/>
      <c r="CB49" s="53"/>
      <c r="CC49" s="53"/>
      <c r="CD49" s="53"/>
      <c r="CE49" s="53">
        <v>320</v>
      </c>
      <c r="CF49" s="53">
        <v>320</v>
      </c>
      <c r="CG49" s="55"/>
      <c r="CH49" s="53"/>
      <c r="CI49" s="53"/>
      <c r="CJ49" s="53"/>
      <c r="CK49" s="53"/>
      <c r="CL49" s="53"/>
      <c r="CM49" s="53"/>
      <c r="CN49" s="53"/>
      <c r="CO49" s="53"/>
      <c r="CP49" s="53"/>
      <c r="CQ49" s="53"/>
      <c r="CR49" s="53"/>
      <c r="CS49" s="53">
        <v>20</v>
      </c>
      <c r="CT49" s="54">
        <v>80</v>
      </c>
      <c r="CU49" s="144">
        <v>143</v>
      </c>
      <c r="CV49" s="218">
        <f>Table28211153[[#This Row],[D28 - GD/19]]/Table28211153[[#This Row],[D0 - GD/19]]</f>
        <v>2</v>
      </c>
      <c r="CW49" s="216">
        <f t="shared" si="0"/>
        <v>2</v>
      </c>
      <c r="CX49" s="216">
        <f>Table28211153[[#This Row],[D28 - Phu/13]]/Table28211153[[#This Row],[D0 - Phu/13]]</f>
        <v>1</v>
      </c>
      <c r="CY49" s="216">
        <f>Table28211153[[#This Row],[D28 - WA/19]]/Table28211153[[#This Row],[D0 - WA/19]]</f>
        <v>4</v>
      </c>
      <c r="CZ49" s="216">
        <f>LOG(Table28211153[[#This Row],[GD/19 Fold]],2)</f>
        <v>1</v>
      </c>
      <c r="DA49" s="216">
        <f>LOG(Table28211153[[#This Row],[HK/19 Fold]],2)</f>
        <v>1</v>
      </c>
      <c r="DB49" s="216">
        <f>LOG(Table28211153[[#This Row],[Phu/13 Fold]],2)</f>
        <v>0</v>
      </c>
      <c r="DC49" s="216">
        <f>LOG(Table28211153[[#This Row],[WA/19 Fold]],2)</f>
        <v>2</v>
      </c>
      <c r="DD49" s="217">
        <f>SUM(Table28211153[[#This Row],[GD/19 Log2]:[WA/19 Log2]])</f>
        <v>4</v>
      </c>
    </row>
    <row r="50" spans="1:108" ht="24" customHeight="1">
      <c r="A50" s="78">
        <v>146</v>
      </c>
      <c r="B50" s="77">
        <v>17845</v>
      </c>
      <c r="C50" s="76">
        <v>71</v>
      </c>
      <c r="D50" s="77">
        <v>44095</v>
      </c>
      <c r="E50" s="76">
        <v>28</v>
      </c>
      <c r="F50" s="4" t="s">
        <v>8</v>
      </c>
      <c r="G50" s="215" t="s">
        <v>42</v>
      </c>
      <c r="H50" s="57">
        <v>28.5921695249748</v>
      </c>
      <c r="I50" s="5" t="s">
        <v>174</v>
      </c>
      <c r="J50" s="11" t="s">
        <v>327</v>
      </c>
      <c r="K50" s="53"/>
      <c r="L50" s="53"/>
      <c r="M50" s="53"/>
      <c r="N50" s="53"/>
      <c r="O50" s="53"/>
      <c r="P50" s="53"/>
      <c r="Q50" s="53"/>
      <c r="R50" s="53"/>
      <c r="S50" s="53"/>
      <c r="T50" s="53"/>
      <c r="U50" s="53"/>
      <c r="V50" s="53"/>
      <c r="W50" s="53"/>
      <c r="X50" s="53"/>
      <c r="Y50" s="53"/>
      <c r="Z50" s="53"/>
      <c r="AA50" s="53"/>
      <c r="AB50" s="53"/>
      <c r="AC50" s="53">
        <v>40</v>
      </c>
      <c r="AD50" s="53">
        <v>320</v>
      </c>
      <c r="AE50" s="53">
        <v>40</v>
      </c>
      <c r="AF50" s="53">
        <v>640</v>
      </c>
      <c r="AG50" s="53"/>
      <c r="AH50" s="54"/>
      <c r="AI50" s="141">
        <v>146</v>
      </c>
      <c r="AJ50" s="137"/>
      <c r="AK50" s="54"/>
      <c r="AL50" s="53"/>
      <c r="AM50" s="53"/>
      <c r="AN50" s="53"/>
      <c r="AO50" s="53"/>
      <c r="AP50" s="53"/>
      <c r="AQ50" s="53"/>
      <c r="AR50" s="53"/>
      <c r="AS50" s="53"/>
      <c r="AT50" s="53"/>
      <c r="AU50" s="53"/>
      <c r="AV50" s="53"/>
      <c r="AW50" s="54"/>
      <c r="AX50" s="53"/>
      <c r="AY50" s="54"/>
      <c r="AZ50" s="53"/>
      <c r="BA50" s="54"/>
      <c r="BB50" s="111"/>
      <c r="BC50" s="111"/>
      <c r="BD50" s="111"/>
      <c r="BE50" s="111"/>
      <c r="BF50" s="111"/>
      <c r="BG50" s="111"/>
      <c r="BH50" s="53"/>
      <c r="BI50" s="54"/>
      <c r="BJ50" s="111">
        <v>20</v>
      </c>
      <c r="BK50" s="111">
        <v>320</v>
      </c>
      <c r="BL50" s="111"/>
      <c r="BM50" s="136"/>
      <c r="BN50" s="141">
        <v>146</v>
      </c>
      <c r="BO50" s="137"/>
      <c r="BP50" s="56"/>
      <c r="BQ50" s="55"/>
      <c r="BR50" s="53"/>
      <c r="BS50" s="53"/>
      <c r="BT50" s="53"/>
      <c r="BU50" s="53"/>
      <c r="BV50" s="53"/>
      <c r="BW50" s="53"/>
      <c r="BX50" s="53"/>
      <c r="BY50" s="53"/>
      <c r="BZ50" s="53"/>
      <c r="CA50" s="53"/>
      <c r="CB50" s="53"/>
      <c r="CC50" s="53"/>
      <c r="CD50" s="53"/>
      <c r="CE50" s="53">
        <v>80</v>
      </c>
      <c r="CF50" s="53">
        <v>640</v>
      </c>
      <c r="CG50" s="55"/>
      <c r="CH50" s="53"/>
      <c r="CI50" s="53"/>
      <c r="CJ50" s="53"/>
      <c r="CK50" s="53"/>
      <c r="CL50" s="53"/>
      <c r="CM50" s="53"/>
      <c r="CN50" s="53"/>
      <c r="CO50" s="53"/>
      <c r="CP50" s="53"/>
      <c r="CQ50" s="53"/>
      <c r="CR50" s="53"/>
      <c r="CS50" s="53">
        <v>10</v>
      </c>
      <c r="CT50" s="54">
        <v>320</v>
      </c>
      <c r="CU50" s="141">
        <v>146</v>
      </c>
      <c r="CV50" s="218">
        <f>Table28211153[[#This Row],[D28 - GD/19]]/Table28211153[[#This Row],[D0 - GD/19]]</f>
        <v>16</v>
      </c>
      <c r="CW50" s="216">
        <f t="shared" si="0"/>
        <v>16</v>
      </c>
      <c r="CX50" s="216">
        <f>Table28211153[[#This Row],[D28 - Phu/13]]/Table28211153[[#This Row],[D0 - Phu/13]]</f>
        <v>8</v>
      </c>
      <c r="CY50" s="216">
        <f>Table28211153[[#This Row],[D28 - WA/19]]/Table28211153[[#This Row],[D0 - WA/19]]</f>
        <v>32</v>
      </c>
      <c r="CZ50" s="216">
        <f>LOG(Table28211153[[#This Row],[GD/19 Fold]],2)</f>
        <v>4</v>
      </c>
      <c r="DA50" s="216">
        <f>LOG(Table28211153[[#This Row],[HK/19 Fold]],2)</f>
        <v>4</v>
      </c>
      <c r="DB50" s="216">
        <f>LOG(Table28211153[[#This Row],[Phu/13 Fold]],2)</f>
        <v>3</v>
      </c>
      <c r="DC50" s="216">
        <f>LOG(Table28211153[[#This Row],[WA/19 Fold]],2)</f>
        <v>5</v>
      </c>
      <c r="DD50" s="217">
        <f>SUM(Table28211153[[#This Row],[GD/19 Log2]:[WA/19 Log2]])</f>
        <v>16</v>
      </c>
    </row>
    <row r="51" spans="1:108" ht="24" customHeight="1">
      <c r="A51" s="78">
        <v>147</v>
      </c>
      <c r="B51" s="77">
        <v>18298</v>
      </c>
      <c r="C51" s="76">
        <v>70</v>
      </c>
      <c r="D51" s="77">
        <v>44090</v>
      </c>
      <c r="E51" s="76">
        <v>28</v>
      </c>
      <c r="F51" s="4" t="s">
        <v>8</v>
      </c>
      <c r="G51" s="215" t="s">
        <v>42</v>
      </c>
      <c r="H51" s="57">
        <v>20.966670691945399</v>
      </c>
      <c r="I51" s="5" t="s">
        <v>174</v>
      </c>
      <c r="J51" s="11" t="s">
        <v>327</v>
      </c>
      <c r="K51" s="53"/>
      <c r="L51" s="53"/>
      <c r="M51" s="53"/>
      <c r="N51" s="53"/>
      <c r="O51" s="53"/>
      <c r="P51" s="53"/>
      <c r="Q51" s="53"/>
      <c r="R51" s="53"/>
      <c r="S51" s="53"/>
      <c r="T51" s="53"/>
      <c r="U51" s="53"/>
      <c r="V51" s="53"/>
      <c r="W51" s="53"/>
      <c r="X51" s="53"/>
      <c r="Y51" s="53"/>
      <c r="Z51" s="53"/>
      <c r="AA51" s="53"/>
      <c r="AB51" s="53"/>
      <c r="AC51" s="53">
        <v>5</v>
      </c>
      <c r="AD51" s="53">
        <v>5</v>
      </c>
      <c r="AE51" s="53">
        <v>5</v>
      </c>
      <c r="AF51" s="53">
        <v>5</v>
      </c>
      <c r="AG51" s="53"/>
      <c r="AH51" s="54"/>
      <c r="AI51" s="141">
        <v>147</v>
      </c>
      <c r="AJ51" s="137"/>
      <c r="AK51" s="54"/>
      <c r="AL51" s="53"/>
      <c r="AM51" s="53"/>
      <c r="AN51" s="53"/>
      <c r="AO51" s="53"/>
      <c r="AP51" s="53"/>
      <c r="AQ51" s="53"/>
      <c r="AR51" s="53"/>
      <c r="AS51" s="53"/>
      <c r="AT51" s="53"/>
      <c r="AU51" s="53"/>
      <c r="AV51" s="53"/>
      <c r="AW51" s="54"/>
      <c r="AX51" s="53"/>
      <c r="AY51" s="54"/>
      <c r="AZ51" s="53"/>
      <c r="BA51" s="54"/>
      <c r="BB51" s="111"/>
      <c r="BC51" s="111"/>
      <c r="BD51" s="111"/>
      <c r="BE51" s="111"/>
      <c r="BF51" s="111"/>
      <c r="BG51" s="111"/>
      <c r="BH51" s="53"/>
      <c r="BI51" s="54"/>
      <c r="BJ51" s="111">
        <v>10</v>
      </c>
      <c r="BK51" s="111">
        <v>20</v>
      </c>
      <c r="BL51" s="111"/>
      <c r="BM51" s="136"/>
      <c r="BN51" s="141">
        <v>147</v>
      </c>
      <c r="BO51" s="137"/>
      <c r="BP51" s="56"/>
      <c r="BQ51" s="55"/>
      <c r="BR51" s="53"/>
      <c r="BS51" s="53"/>
      <c r="BT51" s="53"/>
      <c r="BU51" s="53"/>
      <c r="BV51" s="53"/>
      <c r="BW51" s="53"/>
      <c r="BX51" s="53"/>
      <c r="BY51" s="53"/>
      <c r="BZ51" s="53"/>
      <c r="CA51" s="53"/>
      <c r="CB51" s="53"/>
      <c r="CC51" s="53"/>
      <c r="CD51" s="53"/>
      <c r="CE51" s="53">
        <v>40</v>
      </c>
      <c r="CF51" s="53">
        <v>160</v>
      </c>
      <c r="CG51" s="55"/>
      <c r="CH51" s="53"/>
      <c r="CI51" s="53"/>
      <c r="CJ51" s="53"/>
      <c r="CK51" s="53"/>
      <c r="CL51" s="53"/>
      <c r="CM51" s="53"/>
      <c r="CN51" s="53"/>
      <c r="CO51" s="53"/>
      <c r="CP51" s="53"/>
      <c r="CQ51" s="53"/>
      <c r="CR51" s="53"/>
      <c r="CS51" s="53">
        <v>40</v>
      </c>
      <c r="CT51" s="54">
        <v>80</v>
      </c>
      <c r="CU51" s="141">
        <v>147</v>
      </c>
      <c r="CV51" s="218">
        <f>Table28211153[[#This Row],[D28 - GD/19]]/Table28211153[[#This Row],[D0 - GD/19]]</f>
        <v>1</v>
      </c>
      <c r="CW51" s="216">
        <f t="shared" si="0"/>
        <v>2</v>
      </c>
      <c r="CX51" s="216">
        <f>Table28211153[[#This Row],[D28 - Phu/13]]/Table28211153[[#This Row],[D0 - Phu/13]]</f>
        <v>4</v>
      </c>
      <c r="CY51" s="216">
        <f>Table28211153[[#This Row],[D28 - WA/19]]/Table28211153[[#This Row],[D0 - WA/19]]</f>
        <v>2</v>
      </c>
      <c r="CZ51" s="216">
        <f>LOG(Table28211153[[#This Row],[GD/19 Fold]],2)</f>
        <v>0</v>
      </c>
      <c r="DA51" s="216">
        <f>LOG(Table28211153[[#This Row],[HK/19 Fold]],2)</f>
        <v>1</v>
      </c>
      <c r="DB51" s="216">
        <f>LOG(Table28211153[[#This Row],[Phu/13 Fold]],2)</f>
        <v>2</v>
      </c>
      <c r="DC51" s="216">
        <f>LOG(Table28211153[[#This Row],[WA/19 Fold]],2)</f>
        <v>1</v>
      </c>
      <c r="DD51" s="217">
        <f>SUM(Table28211153[[#This Row],[GD/19 Log2]:[WA/19 Log2]])</f>
        <v>4</v>
      </c>
    </row>
    <row r="52" spans="1:108" ht="24" customHeight="1">
      <c r="A52" s="78">
        <v>148</v>
      </c>
      <c r="B52" s="77">
        <v>17640</v>
      </c>
      <c r="C52" s="76">
        <v>72</v>
      </c>
      <c r="D52" s="77">
        <v>44098</v>
      </c>
      <c r="E52" s="76">
        <v>28</v>
      </c>
      <c r="F52" s="4" t="s">
        <v>8</v>
      </c>
      <c r="G52" s="215" t="s">
        <v>42</v>
      </c>
      <c r="H52" s="57">
        <v>30.743143289210401</v>
      </c>
      <c r="I52" s="5" t="s">
        <v>174</v>
      </c>
      <c r="J52" s="11" t="s">
        <v>327</v>
      </c>
      <c r="K52" s="53"/>
      <c r="L52" s="53"/>
      <c r="M52" s="53"/>
      <c r="N52" s="53"/>
      <c r="O52" s="53"/>
      <c r="P52" s="53"/>
      <c r="Q52" s="53"/>
      <c r="R52" s="53"/>
      <c r="S52" s="53"/>
      <c r="T52" s="53"/>
      <c r="U52" s="53"/>
      <c r="V52" s="53"/>
      <c r="W52" s="53"/>
      <c r="X52" s="53"/>
      <c r="Y52" s="53"/>
      <c r="Z52" s="53"/>
      <c r="AA52" s="53"/>
      <c r="AB52" s="53"/>
      <c r="AC52" s="53">
        <v>5</v>
      </c>
      <c r="AD52" s="53">
        <v>10</v>
      </c>
      <c r="AE52" s="53">
        <v>5</v>
      </c>
      <c r="AF52" s="53">
        <v>10</v>
      </c>
      <c r="AG52" s="53"/>
      <c r="AH52" s="54"/>
      <c r="AI52" s="141">
        <v>148</v>
      </c>
      <c r="AJ52" s="137"/>
      <c r="AK52" s="54"/>
      <c r="AL52" s="53"/>
      <c r="AM52" s="53"/>
      <c r="AN52" s="53"/>
      <c r="AO52" s="53"/>
      <c r="AP52" s="53"/>
      <c r="AQ52" s="53"/>
      <c r="AR52" s="53"/>
      <c r="AS52" s="53"/>
      <c r="AT52" s="53"/>
      <c r="AU52" s="53"/>
      <c r="AV52" s="53"/>
      <c r="AW52" s="54"/>
      <c r="AX52" s="53"/>
      <c r="AY52" s="54"/>
      <c r="AZ52" s="53"/>
      <c r="BA52" s="54"/>
      <c r="BB52" s="111"/>
      <c r="BC52" s="111"/>
      <c r="BD52" s="111"/>
      <c r="BE52" s="111"/>
      <c r="BF52" s="111"/>
      <c r="BG52" s="111"/>
      <c r="BH52" s="53"/>
      <c r="BI52" s="54"/>
      <c r="BJ52" s="111">
        <v>10</v>
      </c>
      <c r="BK52" s="111">
        <v>20</v>
      </c>
      <c r="BL52" s="111"/>
      <c r="BM52" s="136"/>
      <c r="BN52" s="141">
        <v>148</v>
      </c>
      <c r="BO52" s="137"/>
      <c r="BP52" s="56"/>
      <c r="BQ52" s="55"/>
      <c r="BR52" s="53"/>
      <c r="BS52" s="53"/>
      <c r="BT52" s="53"/>
      <c r="BU52" s="53"/>
      <c r="BV52" s="53"/>
      <c r="BW52" s="53"/>
      <c r="BX52" s="53"/>
      <c r="BY52" s="53"/>
      <c r="BZ52" s="53"/>
      <c r="CA52" s="53"/>
      <c r="CB52" s="53"/>
      <c r="CC52" s="53"/>
      <c r="CD52" s="53"/>
      <c r="CE52" s="53">
        <v>10</v>
      </c>
      <c r="CF52" s="53">
        <v>40</v>
      </c>
      <c r="CG52" s="55"/>
      <c r="CH52" s="53"/>
      <c r="CI52" s="53"/>
      <c r="CJ52" s="53"/>
      <c r="CK52" s="53"/>
      <c r="CL52" s="53"/>
      <c r="CM52" s="53"/>
      <c r="CN52" s="53"/>
      <c r="CO52" s="53"/>
      <c r="CP52" s="53"/>
      <c r="CQ52" s="53"/>
      <c r="CR52" s="53"/>
      <c r="CS52" s="53">
        <v>5</v>
      </c>
      <c r="CT52" s="54">
        <v>80</v>
      </c>
      <c r="CU52" s="141">
        <v>148</v>
      </c>
      <c r="CV52" s="218">
        <f>Table28211153[[#This Row],[D28 - GD/19]]/Table28211153[[#This Row],[D0 - GD/19]]</f>
        <v>2</v>
      </c>
      <c r="CW52" s="216">
        <f t="shared" si="0"/>
        <v>2</v>
      </c>
      <c r="CX52" s="216">
        <f>Table28211153[[#This Row],[D28 - Phu/13]]/Table28211153[[#This Row],[D0 - Phu/13]]</f>
        <v>4</v>
      </c>
      <c r="CY52" s="216">
        <f>Table28211153[[#This Row],[D28 - WA/19]]/Table28211153[[#This Row],[D0 - WA/19]]</f>
        <v>16</v>
      </c>
      <c r="CZ52" s="216">
        <f>LOG(Table28211153[[#This Row],[GD/19 Fold]],2)</f>
        <v>1</v>
      </c>
      <c r="DA52" s="216">
        <f>LOG(Table28211153[[#This Row],[HK/19 Fold]],2)</f>
        <v>1</v>
      </c>
      <c r="DB52" s="216">
        <f>LOG(Table28211153[[#This Row],[Phu/13 Fold]],2)</f>
        <v>2</v>
      </c>
      <c r="DC52" s="216">
        <f>LOG(Table28211153[[#This Row],[WA/19 Fold]],2)</f>
        <v>4</v>
      </c>
      <c r="DD52" s="217">
        <f>SUM(Table28211153[[#This Row],[GD/19 Log2]:[WA/19 Log2]])</f>
        <v>8</v>
      </c>
    </row>
    <row r="53" spans="1:108" ht="24" customHeight="1">
      <c r="A53" s="75">
        <v>149</v>
      </c>
      <c r="B53" s="74">
        <v>18768</v>
      </c>
      <c r="C53" s="73">
        <v>69</v>
      </c>
      <c r="D53" s="74">
        <v>44095</v>
      </c>
      <c r="E53" s="73">
        <v>28</v>
      </c>
      <c r="F53" s="4" t="s">
        <v>8</v>
      </c>
      <c r="G53" s="215" t="s">
        <v>42</v>
      </c>
      <c r="H53" s="57">
        <v>21.0285589728635</v>
      </c>
      <c r="I53" s="98" t="s">
        <v>173</v>
      </c>
      <c r="J53" s="11" t="s">
        <v>327</v>
      </c>
      <c r="K53" s="53"/>
      <c r="L53" s="53"/>
      <c r="M53" s="53"/>
      <c r="N53" s="53"/>
      <c r="O53" s="53"/>
      <c r="P53" s="53"/>
      <c r="Q53" s="53"/>
      <c r="R53" s="53"/>
      <c r="S53" s="53"/>
      <c r="T53" s="53"/>
      <c r="U53" s="53"/>
      <c r="V53" s="53"/>
      <c r="W53" s="53"/>
      <c r="X53" s="53"/>
      <c r="Y53" s="53"/>
      <c r="Z53" s="53"/>
      <c r="AA53" s="53"/>
      <c r="AB53" s="53"/>
      <c r="AC53" s="53">
        <v>5</v>
      </c>
      <c r="AD53" s="53">
        <v>10</v>
      </c>
      <c r="AE53" s="53">
        <v>5</v>
      </c>
      <c r="AF53" s="53">
        <v>10</v>
      </c>
      <c r="AG53" s="53"/>
      <c r="AH53" s="54"/>
      <c r="AI53" s="147">
        <v>149</v>
      </c>
      <c r="AJ53" s="137"/>
      <c r="AK53" s="54"/>
      <c r="AL53" s="53"/>
      <c r="AM53" s="53"/>
      <c r="AN53" s="53"/>
      <c r="AO53" s="53"/>
      <c r="AP53" s="53"/>
      <c r="AQ53" s="53"/>
      <c r="AR53" s="53"/>
      <c r="AS53" s="53"/>
      <c r="AT53" s="53"/>
      <c r="AU53" s="53"/>
      <c r="AV53" s="53"/>
      <c r="AW53" s="54"/>
      <c r="AX53" s="53"/>
      <c r="AY53" s="54"/>
      <c r="AZ53" s="53"/>
      <c r="BA53" s="54"/>
      <c r="BB53" s="111"/>
      <c r="BC53" s="111"/>
      <c r="BD53" s="111"/>
      <c r="BE53" s="111"/>
      <c r="BF53" s="111"/>
      <c r="BG53" s="111"/>
      <c r="BH53" s="53"/>
      <c r="BI53" s="54"/>
      <c r="BJ53" s="111">
        <v>40</v>
      </c>
      <c r="BK53" s="111">
        <v>40</v>
      </c>
      <c r="BL53" s="111"/>
      <c r="BM53" s="136"/>
      <c r="BN53" s="147">
        <v>149</v>
      </c>
      <c r="BO53" s="137"/>
      <c r="BP53" s="56"/>
      <c r="BQ53" s="55"/>
      <c r="BR53" s="53"/>
      <c r="BS53" s="53"/>
      <c r="BT53" s="53"/>
      <c r="BU53" s="53"/>
      <c r="BV53" s="53"/>
      <c r="BW53" s="53"/>
      <c r="BX53" s="53"/>
      <c r="BY53" s="53"/>
      <c r="BZ53" s="53"/>
      <c r="CA53" s="53"/>
      <c r="CB53" s="53"/>
      <c r="CC53" s="53"/>
      <c r="CD53" s="53"/>
      <c r="CE53" s="53">
        <v>10</v>
      </c>
      <c r="CF53" s="53">
        <v>20</v>
      </c>
      <c r="CG53" s="55"/>
      <c r="CH53" s="53"/>
      <c r="CI53" s="53"/>
      <c r="CJ53" s="53"/>
      <c r="CK53" s="53"/>
      <c r="CL53" s="53"/>
      <c r="CM53" s="53"/>
      <c r="CN53" s="53"/>
      <c r="CO53" s="53"/>
      <c r="CP53" s="53"/>
      <c r="CQ53" s="53"/>
      <c r="CR53" s="53"/>
      <c r="CS53" s="53">
        <v>5</v>
      </c>
      <c r="CT53" s="54">
        <v>10</v>
      </c>
      <c r="CU53" s="147">
        <v>149</v>
      </c>
      <c r="CV53" s="218">
        <f>Table28211153[[#This Row],[D28 - GD/19]]/Table28211153[[#This Row],[D0 - GD/19]]</f>
        <v>2</v>
      </c>
      <c r="CW53" s="216">
        <f t="shared" si="0"/>
        <v>1</v>
      </c>
      <c r="CX53" s="216">
        <f>Table28211153[[#This Row],[D28 - Phu/13]]/Table28211153[[#This Row],[D0 - Phu/13]]</f>
        <v>2</v>
      </c>
      <c r="CY53" s="216">
        <f>Table28211153[[#This Row],[D28 - WA/19]]/Table28211153[[#This Row],[D0 - WA/19]]</f>
        <v>2</v>
      </c>
      <c r="CZ53" s="216">
        <f>LOG(Table28211153[[#This Row],[GD/19 Fold]],2)</f>
        <v>1</v>
      </c>
      <c r="DA53" s="216">
        <f>LOG(Table28211153[[#This Row],[HK/19 Fold]],2)</f>
        <v>0</v>
      </c>
      <c r="DB53" s="216">
        <f>LOG(Table28211153[[#This Row],[Phu/13 Fold]],2)</f>
        <v>1</v>
      </c>
      <c r="DC53" s="216">
        <f>LOG(Table28211153[[#This Row],[WA/19 Fold]],2)</f>
        <v>1</v>
      </c>
      <c r="DD53" s="217">
        <f>SUM(Table28211153[[#This Row],[GD/19 Log2]:[WA/19 Log2]])</f>
        <v>3</v>
      </c>
    </row>
    <row r="54" spans="1:108" ht="24" customHeight="1">
      <c r="A54" s="75">
        <v>151</v>
      </c>
      <c r="B54" s="74">
        <v>18470</v>
      </c>
      <c r="C54" s="73">
        <v>70</v>
      </c>
      <c r="D54" s="74">
        <v>44132</v>
      </c>
      <c r="E54" s="73">
        <v>26</v>
      </c>
      <c r="F54" s="3" t="s">
        <v>7</v>
      </c>
      <c r="G54" s="215" t="s">
        <v>42</v>
      </c>
      <c r="H54" s="57">
        <v>30.1006172006444</v>
      </c>
      <c r="I54" s="98" t="s">
        <v>173</v>
      </c>
      <c r="J54" s="11" t="s">
        <v>327</v>
      </c>
      <c r="K54" s="53"/>
      <c r="L54" s="53"/>
      <c r="M54" s="53"/>
      <c r="N54" s="53"/>
      <c r="O54" s="53"/>
      <c r="P54" s="53"/>
      <c r="Q54" s="53"/>
      <c r="R54" s="53"/>
      <c r="S54" s="53"/>
      <c r="T54" s="53"/>
      <c r="U54" s="53"/>
      <c r="V54" s="53"/>
      <c r="W54" s="53"/>
      <c r="X54" s="53"/>
      <c r="Y54" s="53"/>
      <c r="Z54" s="53"/>
      <c r="AA54" s="53"/>
      <c r="AB54" s="53"/>
      <c r="AC54" s="53">
        <v>5</v>
      </c>
      <c r="AD54" s="53">
        <v>5</v>
      </c>
      <c r="AE54" s="53">
        <v>5</v>
      </c>
      <c r="AF54" s="53">
        <v>20</v>
      </c>
      <c r="AG54" s="53"/>
      <c r="AH54" s="54"/>
      <c r="AI54" s="147">
        <v>151</v>
      </c>
      <c r="AJ54" s="137"/>
      <c r="AK54" s="54"/>
      <c r="AL54" s="53"/>
      <c r="AM54" s="53"/>
      <c r="AN54" s="53"/>
      <c r="AO54" s="53"/>
      <c r="AP54" s="53"/>
      <c r="AQ54" s="53"/>
      <c r="AR54" s="53"/>
      <c r="AS54" s="53"/>
      <c r="AT54" s="53"/>
      <c r="AU54" s="53"/>
      <c r="AV54" s="53"/>
      <c r="AW54" s="54"/>
      <c r="AX54" s="53"/>
      <c r="AY54" s="54"/>
      <c r="AZ54" s="53"/>
      <c r="BA54" s="54"/>
      <c r="BB54" s="111"/>
      <c r="BC54" s="111"/>
      <c r="BD54" s="111"/>
      <c r="BE54" s="111"/>
      <c r="BF54" s="111"/>
      <c r="BG54" s="111"/>
      <c r="BH54" s="53"/>
      <c r="BI54" s="54"/>
      <c r="BJ54" s="111">
        <v>10</v>
      </c>
      <c r="BK54" s="111">
        <v>10</v>
      </c>
      <c r="BL54" s="111"/>
      <c r="BM54" s="136"/>
      <c r="BN54" s="147">
        <v>151</v>
      </c>
      <c r="BO54" s="137"/>
      <c r="BP54" s="56"/>
      <c r="BQ54" s="55"/>
      <c r="BR54" s="53"/>
      <c r="BS54" s="53"/>
      <c r="BT54" s="53"/>
      <c r="BU54" s="53"/>
      <c r="BV54" s="53"/>
      <c r="BW54" s="53"/>
      <c r="BX54" s="53"/>
      <c r="BY54" s="53"/>
      <c r="BZ54" s="53"/>
      <c r="CA54" s="53"/>
      <c r="CB54" s="53"/>
      <c r="CC54" s="53"/>
      <c r="CD54" s="53"/>
      <c r="CE54" s="53">
        <v>5</v>
      </c>
      <c r="CF54" s="53">
        <v>10</v>
      </c>
      <c r="CG54" s="55"/>
      <c r="CH54" s="53"/>
      <c r="CI54" s="53"/>
      <c r="CJ54" s="53"/>
      <c r="CK54" s="53"/>
      <c r="CL54" s="53"/>
      <c r="CM54" s="53"/>
      <c r="CN54" s="53"/>
      <c r="CO54" s="53"/>
      <c r="CP54" s="53"/>
      <c r="CQ54" s="53"/>
      <c r="CR54" s="53"/>
      <c r="CS54" s="53">
        <v>5</v>
      </c>
      <c r="CT54" s="54">
        <v>5</v>
      </c>
      <c r="CU54" s="147">
        <v>151</v>
      </c>
      <c r="CV54" s="218">
        <f>Table28211153[[#This Row],[D28 - GD/19]]/Table28211153[[#This Row],[D0 - GD/19]]</f>
        <v>4</v>
      </c>
      <c r="CW54" s="216">
        <f t="shared" si="0"/>
        <v>1</v>
      </c>
      <c r="CX54" s="216">
        <f>Table28211153[[#This Row],[D28 - Phu/13]]/Table28211153[[#This Row],[D0 - Phu/13]]</f>
        <v>2</v>
      </c>
      <c r="CY54" s="216">
        <f>Table28211153[[#This Row],[D28 - WA/19]]/Table28211153[[#This Row],[D0 - WA/19]]</f>
        <v>1</v>
      </c>
      <c r="CZ54" s="216">
        <f>LOG(Table28211153[[#This Row],[GD/19 Fold]],2)</f>
        <v>2</v>
      </c>
      <c r="DA54" s="216">
        <f>LOG(Table28211153[[#This Row],[HK/19 Fold]],2)</f>
        <v>0</v>
      </c>
      <c r="DB54" s="216">
        <f>LOG(Table28211153[[#This Row],[Phu/13 Fold]],2)</f>
        <v>1</v>
      </c>
      <c r="DC54" s="216">
        <f>LOG(Table28211153[[#This Row],[WA/19 Fold]],2)</f>
        <v>0</v>
      </c>
      <c r="DD54" s="217">
        <f>SUM(Table28211153[[#This Row],[GD/19 Log2]:[WA/19 Log2]])</f>
        <v>3</v>
      </c>
    </row>
    <row r="55" spans="1:108" ht="24" customHeight="1">
      <c r="A55" s="72">
        <v>155</v>
      </c>
      <c r="B55" s="71">
        <v>29689</v>
      </c>
      <c r="C55" s="70">
        <v>39</v>
      </c>
      <c r="D55" s="71">
        <v>44117</v>
      </c>
      <c r="E55" s="70">
        <v>28</v>
      </c>
      <c r="F55" s="4" t="s">
        <v>8</v>
      </c>
      <c r="G55" s="215" t="s">
        <v>42</v>
      </c>
      <c r="H55" s="57">
        <v>52.6072141398963</v>
      </c>
      <c r="I55" s="98" t="s">
        <v>173</v>
      </c>
      <c r="J55" s="11" t="s">
        <v>334</v>
      </c>
      <c r="K55" s="53"/>
      <c r="L55" s="53"/>
      <c r="M55" s="53"/>
      <c r="N55" s="53"/>
      <c r="O55" s="53"/>
      <c r="P55" s="53"/>
      <c r="Q55" s="53"/>
      <c r="R55" s="53"/>
      <c r="S55" s="53"/>
      <c r="T55" s="53"/>
      <c r="U55" s="53"/>
      <c r="V55" s="53"/>
      <c r="W55" s="53"/>
      <c r="X55" s="53"/>
      <c r="Y55" s="53"/>
      <c r="Z55" s="53"/>
      <c r="AA55" s="53"/>
      <c r="AB55" s="53"/>
      <c r="AC55" s="53">
        <v>20</v>
      </c>
      <c r="AD55" s="53">
        <v>80</v>
      </c>
      <c r="AE55" s="53">
        <v>40</v>
      </c>
      <c r="AF55" s="53">
        <v>160</v>
      </c>
      <c r="AG55" s="53"/>
      <c r="AH55" s="54"/>
      <c r="AI55" s="145">
        <v>155</v>
      </c>
      <c r="AJ55" s="137"/>
      <c r="AK55" s="54"/>
      <c r="AL55" s="53"/>
      <c r="AM55" s="53"/>
      <c r="AN55" s="53"/>
      <c r="AO55" s="53"/>
      <c r="AP55" s="53"/>
      <c r="AQ55" s="53"/>
      <c r="AR55" s="53"/>
      <c r="AS55" s="53"/>
      <c r="AT55" s="53"/>
      <c r="AU55" s="53"/>
      <c r="AV55" s="53"/>
      <c r="AW55" s="54"/>
      <c r="AX55" s="53"/>
      <c r="AY55" s="54"/>
      <c r="AZ55" s="53"/>
      <c r="BA55" s="54"/>
      <c r="BB55" s="111"/>
      <c r="BC55" s="111"/>
      <c r="BD55" s="111"/>
      <c r="BE55" s="111"/>
      <c r="BF55" s="111"/>
      <c r="BG55" s="111"/>
      <c r="BH55" s="53"/>
      <c r="BI55" s="54"/>
      <c r="BJ55" s="111">
        <v>10</v>
      </c>
      <c r="BK55" s="111">
        <v>40</v>
      </c>
      <c r="BL55" s="111"/>
      <c r="BM55" s="136"/>
      <c r="BN55" s="145">
        <v>155</v>
      </c>
      <c r="BO55" s="137"/>
      <c r="BP55" s="56"/>
      <c r="BQ55" s="55"/>
      <c r="BR55" s="53"/>
      <c r="BS55" s="53"/>
      <c r="BT55" s="53"/>
      <c r="BU55" s="53"/>
      <c r="BV55" s="53"/>
      <c r="BW55" s="53"/>
      <c r="BX55" s="53"/>
      <c r="BY55" s="53"/>
      <c r="BZ55" s="53"/>
      <c r="CA55" s="53"/>
      <c r="CB55" s="53"/>
      <c r="CC55" s="53"/>
      <c r="CD55" s="53"/>
      <c r="CE55" s="53">
        <v>80</v>
      </c>
      <c r="CF55" s="53">
        <v>160</v>
      </c>
      <c r="CG55" s="55"/>
      <c r="CH55" s="53"/>
      <c r="CI55" s="53"/>
      <c r="CJ55" s="53"/>
      <c r="CK55" s="53"/>
      <c r="CL55" s="53"/>
      <c r="CM55" s="53"/>
      <c r="CN55" s="53"/>
      <c r="CO55" s="53"/>
      <c r="CP55" s="53"/>
      <c r="CQ55" s="53"/>
      <c r="CR55" s="53"/>
      <c r="CS55" s="53">
        <v>160</v>
      </c>
      <c r="CT55" s="54">
        <v>160</v>
      </c>
      <c r="CU55" s="145">
        <v>155</v>
      </c>
      <c r="CV55" s="218">
        <f>Table28211153[[#This Row],[D28 - GD/19]]/Table28211153[[#This Row],[D0 - GD/19]]</f>
        <v>4</v>
      </c>
      <c r="CW55" s="216">
        <f t="shared" si="0"/>
        <v>4</v>
      </c>
      <c r="CX55" s="216">
        <f>Table28211153[[#This Row],[D28 - Phu/13]]/Table28211153[[#This Row],[D0 - Phu/13]]</f>
        <v>2</v>
      </c>
      <c r="CY55" s="216">
        <f>Table28211153[[#This Row],[D28 - WA/19]]/Table28211153[[#This Row],[D0 - WA/19]]</f>
        <v>1</v>
      </c>
      <c r="CZ55" s="216">
        <f>LOG(Table28211153[[#This Row],[GD/19 Fold]],2)</f>
        <v>2</v>
      </c>
      <c r="DA55" s="216">
        <f>LOG(Table28211153[[#This Row],[HK/19 Fold]],2)</f>
        <v>2</v>
      </c>
      <c r="DB55" s="216">
        <f>LOG(Table28211153[[#This Row],[Phu/13 Fold]],2)</f>
        <v>1</v>
      </c>
      <c r="DC55" s="216">
        <f>LOG(Table28211153[[#This Row],[WA/19 Fold]],2)</f>
        <v>0</v>
      </c>
      <c r="DD55" s="217">
        <f>SUM(Table28211153[[#This Row],[GD/19 Log2]:[WA/19 Log2]])</f>
        <v>5</v>
      </c>
    </row>
    <row r="56" spans="1:108" ht="24" customHeight="1">
      <c r="A56" s="66">
        <v>157</v>
      </c>
      <c r="B56" s="65">
        <v>20774</v>
      </c>
      <c r="C56" s="64">
        <v>63</v>
      </c>
      <c r="D56" s="65">
        <v>44109</v>
      </c>
      <c r="E56" s="64">
        <v>28</v>
      </c>
      <c r="F56" s="4" t="s">
        <v>8</v>
      </c>
      <c r="G56" s="215" t="s">
        <v>42</v>
      </c>
      <c r="H56" s="57">
        <v>25.560999968789901</v>
      </c>
      <c r="I56" s="98" t="s">
        <v>173</v>
      </c>
      <c r="J56" s="11" t="s">
        <v>334</v>
      </c>
      <c r="K56" s="53"/>
      <c r="L56" s="53"/>
      <c r="M56" s="53"/>
      <c r="N56" s="53"/>
      <c r="O56" s="53"/>
      <c r="P56" s="53"/>
      <c r="Q56" s="53"/>
      <c r="R56" s="53"/>
      <c r="S56" s="53"/>
      <c r="T56" s="53"/>
      <c r="U56" s="53"/>
      <c r="V56" s="53"/>
      <c r="W56" s="53"/>
      <c r="X56" s="53"/>
      <c r="Y56" s="53"/>
      <c r="Z56" s="53"/>
      <c r="AA56" s="53"/>
      <c r="AB56" s="53"/>
      <c r="AC56" s="53">
        <v>5</v>
      </c>
      <c r="AD56" s="53">
        <v>10</v>
      </c>
      <c r="AE56" s="53">
        <v>5</v>
      </c>
      <c r="AF56" s="53">
        <v>5</v>
      </c>
      <c r="AG56" s="53"/>
      <c r="AH56" s="54"/>
      <c r="AI56" s="146">
        <v>157</v>
      </c>
      <c r="AJ56" s="137"/>
      <c r="AK56" s="54"/>
      <c r="AL56" s="53"/>
      <c r="AM56" s="53"/>
      <c r="AN56" s="53"/>
      <c r="AO56" s="53"/>
      <c r="AP56" s="53"/>
      <c r="AQ56" s="53"/>
      <c r="AR56" s="53"/>
      <c r="AS56" s="53"/>
      <c r="AT56" s="53"/>
      <c r="AU56" s="53"/>
      <c r="AV56" s="53"/>
      <c r="AW56" s="54"/>
      <c r="AX56" s="53"/>
      <c r="AY56" s="54"/>
      <c r="AZ56" s="53"/>
      <c r="BA56" s="54"/>
      <c r="BB56" s="111"/>
      <c r="BC56" s="111"/>
      <c r="BD56" s="111"/>
      <c r="BE56" s="111"/>
      <c r="BF56" s="111"/>
      <c r="BG56" s="111"/>
      <c r="BH56" s="53"/>
      <c r="BI56" s="54"/>
      <c r="BJ56" s="111">
        <v>40</v>
      </c>
      <c r="BK56" s="111">
        <v>80</v>
      </c>
      <c r="BL56" s="111"/>
      <c r="BM56" s="136"/>
      <c r="BN56" s="146">
        <v>157</v>
      </c>
      <c r="BO56" s="137"/>
      <c r="BP56" s="56"/>
      <c r="BQ56" s="55"/>
      <c r="BR56" s="53"/>
      <c r="BS56" s="53"/>
      <c r="BT56" s="53"/>
      <c r="BU56" s="53"/>
      <c r="BV56" s="53"/>
      <c r="BW56" s="53"/>
      <c r="BX56" s="53"/>
      <c r="BY56" s="53"/>
      <c r="BZ56" s="53"/>
      <c r="CA56" s="53"/>
      <c r="CB56" s="53"/>
      <c r="CC56" s="53"/>
      <c r="CD56" s="53"/>
      <c r="CE56" s="53">
        <v>40</v>
      </c>
      <c r="CF56" s="53">
        <v>40</v>
      </c>
      <c r="CG56" s="55"/>
      <c r="CH56" s="53"/>
      <c r="CI56" s="53"/>
      <c r="CJ56" s="53"/>
      <c r="CK56" s="53"/>
      <c r="CL56" s="53"/>
      <c r="CM56" s="53"/>
      <c r="CN56" s="53"/>
      <c r="CO56" s="53"/>
      <c r="CP56" s="53"/>
      <c r="CQ56" s="53"/>
      <c r="CR56" s="53"/>
      <c r="CS56" s="53">
        <v>40</v>
      </c>
      <c r="CT56" s="54">
        <v>40</v>
      </c>
      <c r="CU56" s="146">
        <v>157</v>
      </c>
      <c r="CV56" s="218">
        <f>Table28211153[[#This Row],[D28 - GD/19]]/Table28211153[[#This Row],[D0 - GD/19]]</f>
        <v>1</v>
      </c>
      <c r="CW56" s="216">
        <f t="shared" si="0"/>
        <v>2</v>
      </c>
      <c r="CX56" s="216">
        <f>Table28211153[[#This Row],[D28 - Phu/13]]/Table28211153[[#This Row],[D0 - Phu/13]]</f>
        <v>1</v>
      </c>
      <c r="CY56" s="216">
        <f>Table28211153[[#This Row],[D28 - WA/19]]/Table28211153[[#This Row],[D0 - WA/19]]</f>
        <v>1</v>
      </c>
      <c r="CZ56" s="216">
        <f>LOG(Table28211153[[#This Row],[GD/19 Fold]],2)</f>
        <v>0</v>
      </c>
      <c r="DA56" s="216">
        <f>LOG(Table28211153[[#This Row],[HK/19 Fold]],2)</f>
        <v>1</v>
      </c>
      <c r="DB56" s="216">
        <f>LOG(Table28211153[[#This Row],[Phu/13 Fold]],2)</f>
        <v>0</v>
      </c>
      <c r="DC56" s="216">
        <f>LOG(Table28211153[[#This Row],[WA/19 Fold]],2)</f>
        <v>0</v>
      </c>
      <c r="DD56" s="217">
        <f>SUM(Table28211153[[#This Row],[GD/19 Log2]:[WA/19 Log2]])</f>
        <v>1</v>
      </c>
    </row>
    <row r="57" spans="1:108" ht="24" customHeight="1">
      <c r="A57" s="72">
        <v>158</v>
      </c>
      <c r="B57" s="71">
        <v>30912</v>
      </c>
      <c r="C57" s="70">
        <v>36</v>
      </c>
      <c r="D57" s="71">
        <v>44092</v>
      </c>
      <c r="E57" s="70">
        <v>28</v>
      </c>
      <c r="F57" s="4" t="s">
        <v>8</v>
      </c>
      <c r="G57" s="215" t="s">
        <v>42</v>
      </c>
      <c r="H57" s="57">
        <v>25.8330866895855</v>
      </c>
      <c r="I57" s="98" t="s">
        <v>173</v>
      </c>
      <c r="J57" s="11" t="s">
        <v>335</v>
      </c>
      <c r="K57" s="53"/>
      <c r="L57" s="53"/>
      <c r="M57" s="53"/>
      <c r="N57" s="53"/>
      <c r="O57" s="53"/>
      <c r="P57" s="53"/>
      <c r="Q57" s="53"/>
      <c r="R57" s="53"/>
      <c r="S57" s="53"/>
      <c r="T57" s="53"/>
      <c r="U57" s="53"/>
      <c r="V57" s="53"/>
      <c r="W57" s="53"/>
      <c r="X57" s="53"/>
      <c r="Y57" s="53"/>
      <c r="Z57" s="53"/>
      <c r="AA57" s="53"/>
      <c r="AB57" s="53"/>
      <c r="AC57" s="53">
        <v>20</v>
      </c>
      <c r="AD57" s="53">
        <v>80</v>
      </c>
      <c r="AE57" s="53">
        <v>5</v>
      </c>
      <c r="AF57" s="53">
        <v>80</v>
      </c>
      <c r="AG57" s="53"/>
      <c r="AH57" s="54"/>
      <c r="AI57" s="145">
        <v>158</v>
      </c>
      <c r="AJ57" s="137"/>
      <c r="AK57" s="54"/>
      <c r="AL57" s="53"/>
      <c r="AM57" s="53"/>
      <c r="AN57" s="53"/>
      <c r="AO57" s="53"/>
      <c r="AP57" s="53"/>
      <c r="AQ57" s="53"/>
      <c r="AR57" s="53"/>
      <c r="AS57" s="53"/>
      <c r="AT57" s="53"/>
      <c r="AU57" s="53"/>
      <c r="AV57" s="53"/>
      <c r="AW57" s="54"/>
      <c r="AX57" s="53"/>
      <c r="AY57" s="54"/>
      <c r="AZ57" s="53"/>
      <c r="BA57" s="54"/>
      <c r="BB57" s="111"/>
      <c r="BC57" s="111"/>
      <c r="BD57" s="111"/>
      <c r="BE57" s="111"/>
      <c r="BF57" s="111"/>
      <c r="BG57" s="111"/>
      <c r="BH57" s="53"/>
      <c r="BI57" s="54"/>
      <c r="BJ57" s="111">
        <v>160</v>
      </c>
      <c r="BK57" s="111">
        <v>160</v>
      </c>
      <c r="BL57" s="111"/>
      <c r="BM57" s="136"/>
      <c r="BN57" s="145">
        <v>158</v>
      </c>
      <c r="BO57" s="137"/>
      <c r="BP57" s="56"/>
      <c r="BQ57" s="55"/>
      <c r="BR57" s="53"/>
      <c r="BS57" s="53"/>
      <c r="BT57" s="53"/>
      <c r="BU57" s="53"/>
      <c r="BV57" s="53"/>
      <c r="BW57" s="53"/>
      <c r="BX57" s="53"/>
      <c r="BY57" s="53"/>
      <c r="BZ57" s="53"/>
      <c r="CA57" s="53"/>
      <c r="CB57" s="53"/>
      <c r="CC57" s="53"/>
      <c r="CD57" s="53"/>
      <c r="CE57" s="53">
        <v>80</v>
      </c>
      <c r="CF57" s="53">
        <v>80</v>
      </c>
      <c r="CG57" s="55"/>
      <c r="CH57" s="53"/>
      <c r="CI57" s="53"/>
      <c r="CJ57" s="53"/>
      <c r="CK57" s="53"/>
      <c r="CL57" s="53"/>
      <c r="CM57" s="53"/>
      <c r="CN57" s="53"/>
      <c r="CO57" s="53"/>
      <c r="CP57" s="53"/>
      <c r="CQ57" s="53"/>
      <c r="CR57" s="53"/>
      <c r="CS57" s="53">
        <v>20</v>
      </c>
      <c r="CT57" s="54">
        <v>20</v>
      </c>
      <c r="CU57" s="145">
        <v>158</v>
      </c>
      <c r="CV57" s="218">
        <f>Table28211153[[#This Row],[D28 - GD/19]]/Table28211153[[#This Row],[D0 - GD/19]]</f>
        <v>16</v>
      </c>
      <c r="CW57" s="216">
        <f t="shared" si="0"/>
        <v>1</v>
      </c>
      <c r="CX57" s="216">
        <f>Table28211153[[#This Row],[D28 - Phu/13]]/Table28211153[[#This Row],[D0 - Phu/13]]</f>
        <v>1</v>
      </c>
      <c r="CY57" s="216">
        <f>Table28211153[[#This Row],[D28 - WA/19]]/Table28211153[[#This Row],[D0 - WA/19]]</f>
        <v>1</v>
      </c>
      <c r="CZ57" s="216">
        <f>LOG(Table28211153[[#This Row],[GD/19 Fold]],2)</f>
        <v>4</v>
      </c>
      <c r="DA57" s="216">
        <f>LOG(Table28211153[[#This Row],[HK/19 Fold]],2)</f>
        <v>0</v>
      </c>
      <c r="DB57" s="216">
        <f>LOG(Table28211153[[#This Row],[Phu/13 Fold]],2)</f>
        <v>0</v>
      </c>
      <c r="DC57" s="216">
        <f>LOG(Table28211153[[#This Row],[WA/19 Fold]],2)</f>
        <v>0</v>
      </c>
      <c r="DD57" s="217">
        <f>SUM(Table28211153[[#This Row],[GD/19 Log2]:[WA/19 Log2]])</f>
        <v>4</v>
      </c>
    </row>
    <row r="58" spans="1:108" ht="24" customHeight="1">
      <c r="A58" s="69">
        <v>161</v>
      </c>
      <c r="B58" s="68">
        <v>33793</v>
      </c>
      <c r="C58" s="67">
        <v>28</v>
      </c>
      <c r="D58" s="68">
        <v>44104</v>
      </c>
      <c r="E58" s="67">
        <v>28</v>
      </c>
      <c r="F58" s="4" t="s">
        <v>8</v>
      </c>
      <c r="G58" s="215" t="s">
        <v>42</v>
      </c>
      <c r="H58" s="57">
        <v>27.143497282080901</v>
      </c>
      <c r="I58" s="98" t="s">
        <v>173</v>
      </c>
      <c r="J58" s="11" t="s">
        <v>336</v>
      </c>
      <c r="K58" s="53"/>
      <c r="L58" s="53"/>
      <c r="M58" s="53"/>
      <c r="N58" s="53"/>
      <c r="O58" s="53"/>
      <c r="P58" s="53"/>
      <c r="Q58" s="53"/>
      <c r="R58" s="53"/>
      <c r="S58" s="53"/>
      <c r="T58" s="53"/>
      <c r="U58" s="53"/>
      <c r="V58" s="53"/>
      <c r="W58" s="53"/>
      <c r="X58" s="53"/>
      <c r="Y58" s="53"/>
      <c r="Z58" s="53"/>
      <c r="AA58" s="53"/>
      <c r="AB58" s="53"/>
      <c r="AC58" s="53">
        <v>80</v>
      </c>
      <c r="AD58" s="53">
        <v>160</v>
      </c>
      <c r="AE58" s="53">
        <v>5</v>
      </c>
      <c r="AF58" s="53">
        <v>80</v>
      </c>
      <c r="AG58" s="53"/>
      <c r="AH58" s="54"/>
      <c r="AI58" s="144">
        <v>161</v>
      </c>
      <c r="AJ58" s="137"/>
      <c r="AK58" s="54"/>
      <c r="AL58" s="53"/>
      <c r="AM58" s="53"/>
      <c r="AN58" s="53"/>
      <c r="AO58" s="53"/>
      <c r="AP58" s="53"/>
      <c r="AQ58" s="53"/>
      <c r="AR58" s="53"/>
      <c r="AS58" s="53"/>
      <c r="AT58" s="53"/>
      <c r="AU58" s="53"/>
      <c r="AV58" s="53"/>
      <c r="AW58" s="54"/>
      <c r="AX58" s="53"/>
      <c r="AY58" s="54"/>
      <c r="AZ58" s="53"/>
      <c r="BA58" s="54"/>
      <c r="BB58" s="111"/>
      <c r="BC58" s="111"/>
      <c r="BD58" s="111"/>
      <c r="BE58" s="111"/>
      <c r="BF58" s="111"/>
      <c r="BG58" s="111"/>
      <c r="BH58" s="53"/>
      <c r="BI58" s="54"/>
      <c r="BJ58" s="111">
        <v>160</v>
      </c>
      <c r="BK58" s="111">
        <v>320</v>
      </c>
      <c r="BL58" s="111"/>
      <c r="BM58" s="136"/>
      <c r="BN58" s="144">
        <v>161</v>
      </c>
      <c r="BO58" s="137"/>
      <c r="BP58" s="56"/>
      <c r="BQ58" s="55"/>
      <c r="BR58" s="53"/>
      <c r="BS58" s="53"/>
      <c r="BT58" s="53"/>
      <c r="BU58" s="53"/>
      <c r="BV58" s="53"/>
      <c r="BW58" s="53"/>
      <c r="BX58" s="53"/>
      <c r="BY58" s="53"/>
      <c r="BZ58" s="53"/>
      <c r="CA58" s="53"/>
      <c r="CB58" s="53"/>
      <c r="CC58" s="53"/>
      <c r="CD58" s="53"/>
      <c r="CE58" s="53">
        <v>160</v>
      </c>
      <c r="CF58" s="53">
        <v>320</v>
      </c>
      <c r="CG58" s="55"/>
      <c r="CH58" s="53"/>
      <c r="CI58" s="53"/>
      <c r="CJ58" s="53"/>
      <c r="CK58" s="53"/>
      <c r="CL58" s="53"/>
      <c r="CM58" s="53"/>
      <c r="CN58" s="53"/>
      <c r="CO58" s="53"/>
      <c r="CP58" s="53"/>
      <c r="CQ58" s="53"/>
      <c r="CR58" s="53"/>
      <c r="CS58" s="53">
        <v>20</v>
      </c>
      <c r="CT58" s="54">
        <v>40</v>
      </c>
      <c r="CU58" s="144">
        <v>161</v>
      </c>
      <c r="CV58" s="218">
        <f>Table28211153[[#This Row],[D28 - GD/19]]/Table28211153[[#This Row],[D0 - GD/19]]</f>
        <v>16</v>
      </c>
      <c r="CW58" s="216">
        <f t="shared" si="0"/>
        <v>2</v>
      </c>
      <c r="CX58" s="216">
        <f>Table28211153[[#This Row],[D28 - Phu/13]]/Table28211153[[#This Row],[D0 - Phu/13]]</f>
        <v>2</v>
      </c>
      <c r="CY58" s="216">
        <f>Table28211153[[#This Row],[D28 - WA/19]]/Table28211153[[#This Row],[D0 - WA/19]]</f>
        <v>2</v>
      </c>
      <c r="CZ58" s="216">
        <f>LOG(Table28211153[[#This Row],[GD/19 Fold]],2)</f>
        <v>4</v>
      </c>
      <c r="DA58" s="216">
        <f>LOG(Table28211153[[#This Row],[HK/19 Fold]],2)</f>
        <v>1</v>
      </c>
      <c r="DB58" s="216">
        <f>LOG(Table28211153[[#This Row],[Phu/13 Fold]],2)</f>
        <v>1</v>
      </c>
      <c r="DC58" s="216">
        <f>LOG(Table28211153[[#This Row],[WA/19 Fold]],2)</f>
        <v>1</v>
      </c>
      <c r="DD58" s="217">
        <f>SUM(Table28211153[[#This Row],[GD/19 Log2]:[WA/19 Log2]])</f>
        <v>7</v>
      </c>
    </row>
    <row r="59" spans="1:108" ht="24" customHeight="1">
      <c r="A59" s="78">
        <v>162</v>
      </c>
      <c r="B59" s="77">
        <v>16022</v>
      </c>
      <c r="C59" s="76">
        <v>76</v>
      </c>
      <c r="D59" s="77">
        <v>44092</v>
      </c>
      <c r="E59" s="76">
        <v>28</v>
      </c>
      <c r="F59" s="3" t="s">
        <v>7</v>
      </c>
      <c r="G59" s="215" t="s">
        <v>42</v>
      </c>
      <c r="H59" s="57">
        <v>24.414702042509401</v>
      </c>
      <c r="I59" s="5" t="s">
        <v>174</v>
      </c>
      <c r="J59" s="11" t="s">
        <v>334</v>
      </c>
      <c r="K59" s="53"/>
      <c r="L59" s="53"/>
      <c r="M59" s="53"/>
      <c r="N59" s="53"/>
      <c r="O59" s="53"/>
      <c r="P59" s="53"/>
      <c r="Q59" s="53"/>
      <c r="R59" s="53"/>
      <c r="S59" s="53"/>
      <c r="T59" s="53"/>
      <c r="U59" s="53"/>
      <c r="V59" s="53"/>
      <c r="W59" s="53"/>
      <c r="X59" s="53"/>
      <c r="Y59" s="53"/>
      <c r="Z59" s="53"/>
      <c r="AA59" s="53"/>
      <c r="AB59" s="53"/>
      <c r="AC59" s="53">
        <v>5</v>
      </c>
      <c r="AD59" s="53">
        <v>20</v>
      </c>
      <c r="AE59" s="53">
        <v>5</v>
      </c>
      <c r="AF59" s="53">
        <v>20</v>
      </c>
      <c r="AG59" s="53"/>
      <c r="AH59" s="54"/>
      <c r="AI59" s="141">
        <v>162</v>
      </c>
      <c r="AJ59" s="137"/>
      <c r="AK59" s="54"/>
      <c r="AL59" s="53"/>
      <c r="AM59" s="53"/>
      <c r="AN59" s="53"/>
      <c r="AO59" s="53"/>
      <c r="AP59" s="53"/>
      <c r="AQ59" s="53"/>
      <c r="AR59" s="53"/>
      <c r="AS59" s="53"/>
      <c r="AT59" s="53"/>
      <c r="AU59" s="53"/>
      <c r="AV59" s="53"/>
      <c r="AW59" s="54"/>
      <c r="AX59" s="53"/>
      <c r="AY59" s="54"/>
      <c r="AZ59" s="53"/>
      <c r="BA59" s="54"/>
      <c r="BB59" s="111"/>
      <c r="BC59" s="111"/>
      <c r="BD59" s="111"/>
      <c r="BE59" s="111"/>
      <c r="BF59" s="111"/>
      <c r="BG59" s="111"/>
      <c r="BH59" s="53"/>
      <c r="BI59" s="54"/>
      <c r="BJ59" s="111">
        <v>40</v>
      </c>
      <c r="BK59" s="111">
        <v>40</v>
      </c>
      <c r="BL59" s="111"/>
      <c r="BM59" s="136"/>
      <c r="BN59" s="141">
        <v>162</v>
      </c>
      <c r="BO59" s="137"/>
      <c r="BP59" s="56"/>
      <c r="BQ59" s="55"/>
      <c r="BR59" s="53"/>
      <c r="BS59" s="53"/>
      <c r="BT59" s="53"/>
      <c r="BU59" s="53"/>
      <c r="BV59" s="53"/>
      <c r="BW59" s="53"/>
      <c r="BX59" s="53"/>
      <c r="BY59" s="53"/>
      <c r="BZ59" s="53"/>
      <c r="CA59" s="53"/>
      <c r="CB59" s="53"/>
      <c r="CC59" s="53"/>
      <c r="CD59" s="53"/>
      <c r="CE59" s="53">
        <v>10</v>
      </c>
      <c r="CF59" s="53">
        <v>20</v>
      </c>
      <c r="CG59" s="55"/>
      <c r="CH59" s="53"/>
      <c r="CI59" s="53"/>
      <c r="CJ59" s="53"/>
      <c r="CK59" s="53"/>
      <c r="CL59" s="53"/>
      <c r="CM59" s="53"/>
      <c r="CN59" s="53"/>
      <c r="CO59" s="53"/>
      <c r="CP59" s="53"/>
      <c r="CQ59" s="53"/>
      <c r="CR59" s="53"/>
      <c r="CS59" s="53">
        <v>10</v>
      </c>
      <c r="CT59" s="54">
        <v>160</v>
      </c>
      <c r="CU59" s="141">
        <v>162</v>
      </c>
      <c r="CV59" s="218">
        <f>Table28211153[[#This Row],[D28 - GD/19]]/Table28211153[[#This Row],[D0 - GD/19]]</f>
        <v>4</v>
      </c>
      <c r="CW59" s="216">
        <f t="shared" si="0"/>
        <v>1</v>
      </c>
      <c r="CX59" s="216">
        <f>Table28211153[[#This Row],[D28 - Phu/13]]/Table28211153[[#This Row],[D0 - Phu/13]]</f>
        <v>2</v>
      </c>
      <c r="CY59" s="216">
        <f>Table28211153[[#This Row],[D28 - WA/19]]/Table28211153[[#This Row],[D0 - WA/19]]</f>
        <v>16</v>
      </c>
      <c r="CZ59" s="216">
        <f>LOG(Table28211153[[#This Row],[GD/19 Fold]],2)</f>
        <v>2</v>
      </c>
      <c r="DA59" s="216">
        <f>LOG(Table28211153[[#This Row],[HK/19 Fold]],2)</f>
        <v>0</v>
      </c>
      <c r="DB59" s="216">
        <f>LOG(Table28211153[[#This Row],[Phu/13 Fold]],2)</f>
        <v>1</v>
      </c>
      <c r="DC59" s="216">
        <f>LOG(Table28211153[[#This Row],[WA/19 Fold]],2)</f>
        <v>4</v>
      </c>
      <c r="DD59" s="217">
        <f>SUM(Table28211153[[#This Row],[GD/19 Log2]:[WA/19 Log2]])</f>
        <v>7</v>
      </c>
    </row>
    <row r="60" spans="1:108" ht="24" customHeight="1">
      <c r="A60" s="66">
        <v>166</v>
      </c>
      <c r="B60" s="65">
        <v>23242</v>
      </c>
      <c r="C60" s="64">
        <v>57</v>
      </c>
      <c r="D60" s="65">
        <v>44109</v>
      </c>
      <c r="E60" s="64">
        <v>28</v>
      </c>
      <c r="F60" s="4" t="s">
        <v>8</v>
      </c>
      <c r="G60" s="215" t="s">
        <v>42</v>
      </c>
      <c r="H60" s="57">
        <v>30.632081471196798</v>
      </c>
      <c r="I60" s="98" t="s">
        <v>173</v>
      </c>
      <c r="J60" s="11" t="s">
        <v>336</v>
      </c>
      <c r="K60" s="53"/>
      <c r="L60" s="53"/>
      <c r="M60" s="53"/>
      <c r="N60" s="53"/>
      <c r="O60" s="53"/>
      <c r="P60" s="53"/>
      <c r="Q60" s="53"/>
      <c r="R60" s="53"/>
      <c r="S60" s="53"/>
      <c r="T60" s="53"/>
      <c r="U60" s="53"/>
      <c r="V60" s="53"/>
      <c r="W60" s="53"/>
      <c r="X60" s="53"/>
      <c r="Y60" s="53"/>
      <c r="Z60" s="53"/>
      <c r="AA60" s="53"/>
      <c r="AB60" s="53"/>
      <c r="AC60" s="53">
        <v>10</v>
      </c>
      <c r="AD60" s="53">
        <v>160</v>
      </c>
      <c r="AE60" s="53">
        <v>5</v>
      </c>
      <c r="AF60" s="53">
        <v>160</v>
      </c>
      <c r="AG60" s="53"/>
      <c r="AH60" s="54"/>
      <c r="AI60" s="146">
        <v>166</v>
      </c>
      <c r="AJ60" s="137"/>
      <c r="AK60" s="54"/>
      <c r="AL60" s="53"/>
      <c r="AM60" s="53"/>
      <c r="AN60" s="53"/>
      <c r="AO60" s="53"/>
      <c r="AP60" s="53"/>
      <c r="AQ60" s="53"/>
      <c r="AR60" s="53"/>
      <c r="AS60" s="53"/>
      <c r="AT60" s="53"/>
      <c r="AU60" s="53"/>
      <c r="AV60" s="53"/>
      <c r="AW60" s="54"/>
      <c r="AX60" s="53"/>
      <c r="AY60" s="54"/>
      <c r="AZ60" s="53"/>
      <c r="BA60" s="54"/>
      <c r="BB60" s="111"/>
      <c r="BC60" s="111"/>
      <c r="BD60" s="111"/>
      <c r="BE60" s="111"/>
      <c r="BF60" s="111"/>
      <c r="BG60" s="111"/>
      <c r="BH60" s="53"/>
      <c r="BI60" s="54"/>
      <c r="BJ60" s="111">
        <v>40</v>
      </c>
      <c r="BK60" s="111">
        <v>160</v>
      </c>
      <c r="BL60" s="111"/>
      <c r="BM60" s="136"/>
      <c r="BN60" s="146">
        <v>166</v>
      </c>
      <c r="BO60" s="137"/>
      <c r="BP60" s="56"/>
      <c r="BQ60" s="55"/>
      <c r="BR60" s="53"/>
      <c r="BS60" s="53"/>
      <c r="BT60" s="53"/>
      <c r="BU60" s="53"/>
      <c r="BV60" s="53"/>
      <c r="BW60" s="53"/>
      <c r="BX60" s="53"/>
      <c r="BY60" s="53"/>
      <c r="BZ60" s="53"/>
      <c r="CA60" s="53"/>
      <c r="CB60" s="53"/>
      <c r="CC60" s="53"/>
      <c r="CD60" s="53"/>
      <c r="CE60" s="53">
        <v>80</v>
      </c>
      <c r="CF60" s="53">
        <v>160</v>
      </c>
      <c r="CG60" s="55"/>
      <c r="CH60" s="53"/>
      <c r="CI60" s="53"/>
      <c r="CJ60" s="53"/>
      <c r="CK60" s="53"/>
      <c r="CL60" s="53"/>
      <c r="CM60" s="53"/>
      <c r="CN60" s="53"/>
      <c r="CO60" s="53"/>
      <c r="CP60" s="53"/>
      <c r="CQ60" s="53"/>
      <c r="CR60" s="53"/>
      <c r="CS60" s="53">
        <v>40</v>
      </c>
      <c r="CT60" s="54">
        <v>80</v>
      </c>
      <c r="CU60" s="146">
        <v>166</v>
      </c>
      <c r="CV60" s="218">
        <f>Table28211153[[#This Row],[D28 - GD/19]]/Table28211153[[#This Row],[D0 - GD/19]]</f>
        <v>32</v>
      </c>
      <c r="CW60" s="216">
        <f t="shared" si="0"/>
        <v>4</v>
      </c>
      <c r="CX60" s="216">
        <f>Table28211153[[#This Row],[D28 - Phu/13]]/Table28211153[[#This Row],[D0 - Phu/13]]</f>
        <v>2</v>
      </c>
      <c r="CY60" s="216">
        <f>Table28211153[[#This Row],[D28 - WA/19]]/Table28211153[[#This Row],[D0 - WA/19]]</f>
        <v>2</v>
      </c>
      <c r="CZ60" s="216">
        <f>LOG(Table28211153[[#This Row],[GD/19 Fold]],2)</f>
        <v>5</v>
      </c>
      <c r="DA60" s="216">
        <f>LOG(Table28211153[[#This Row],[HK/19 Fold]],2)</f>
        <v>2</v>
      </c>
      <c r="DB60" s="216">
        <f>LOG(Table28211153[[#This Row],[Phu/13 Fold]],2)</f>
        <v>1</v>
      </c>
      <c r="DC60" s="216">
        <f>LOG(Table28211153[[#This Row],[WA/19 Fold]],2)</f>
        <v>1</v>
      </c>
      <c r="DD60" s="217">
        <f>SUM(Table28211153[[#This Row],[GD/19 Log2]:[WA/19 Log2]])</f>
        <v>9</v>
      </c>
    </row>
    <row r="61" spans="1:108" ht="24" customHeight="1">
      <c r="A61" s="78">
        <v>169</v>
      </c>
      <c r="B61" s="77">
        <v>15907</v>
      </c>
      <c r="C61" s="76">
        <v>77</v>
      </c>
      <c r="D61" s="77">
        <v>44111</v>
      </c>
      <c r="E61" s="76">
        <v>28</v>
      </c>
      <c r="F61" s="4" t="s">
        <v>8</v>
      </c>
      <c r="G61" s="215" t="s">
        <v>42</v>
      </c>
      <c r="H61" s="57">
        <v>24.071960543425298</v>
      </c>
      <c r="I61" s="5" t="s">
        <v>174</v>
      </c>
      <c r="J61" s="11" t="s">
        <v>334</v>
      </c>
      <c r="K61" s="53"/>
      <c r="L61" s="53"/>
      <c r="M61" s="53"/>
      <c r="N61" s="53"/>
      <c r="O61" s="53"/>
      <c r="P61" s="53"/>
      <c r="Q61" s="53"/>
      <c r="R61" s="53"/>
      <c r="S61" s="53"/>
      <c r="T61" s="53"/>
      <c r="U61" s="53"/>
      <c r="V61" s="53"/>
      <c r="W61" s="53"/>
      <c r="X61" s="53"/>
      <c r="Y61" s="53"/>
      <c r="Z61" s="53"/>
      <c r="AA61" s="53"/>
      <c r="AB61" s="53"/>
      <c r="AC61" s="53">
        <v>5</v>
      </c>
      <c r="AD61" s="53">
        <v>10</v>
      </c>
      <c r="AE61" s="53">
        <v>5</v>
      </c>
      <c r="AF61" s="53">
        <v>10</v>
      </c>
      <c r="AG61" s="53"/>
      <c r="AH61" s="54"/>
      <c r="AI61" s="141">
        <v>169</v>
      </c>
      <c r="AJ61" s="137"/>
      <c r="AK61" s="54"/>
      <c r="AL61" s="53"/>
      <c r="AM61" s="53"/>
      <c r="AN61" s="53"/>
      <c r="AO61" s="53"/>
      <c r="AP61" s="53"/>
      <c r="AQ61" s="53"/>
      <c r="AR61" s="53"/>
      <c r="AS61" s="53"/>
      <c r="AT61" s="53"/>
      <c r="AU61" s="53"/>
      <c r="AV61" s="53"/>
      <c r="AW61" s="54"/>
      <c r="AX61" s="53"/>
      <c r="AY61" s="54"/>
      <c r="AZ61" s="53"/>
      <c r="BA61" s="54"/>
      <c r="BB61" s="111"/>
      <c r="BC61" s="111"/>
      <c r="BD61" s="111"/>
      <c r="BE61" s="111"/>
      <c r="BF61" s="111"/>
      <c r="BG61" s="111"/>
      <c r="BH61" s="53"/>
      <c r="BI61" s="54"/>
      <c r="BJ61" s="111">
        <v>40</v>
      </c>
      <c r="BK61" s="111">
        <v>80</v>
      </c>
      <c r="BL61" s="111"/>
      <c r="BM61" s="136"/>
      <c r="BN61" s="141">
        <v>169</v>
      </c>
      <c r="BO61" s="137"/>
      <c r="BP61" s="56"/>
      <c r="BQ61" s="55"/>
      <c r="BR61" s="53"/>
      <c r="BS61" s="53"/>
      <c r="BT61" s="53"/>
      <c r="BU61" s="53"/>
      <c r="BV61" s="53"/>
      <c r="BW61" s="53"/>
      <c r="BX61" s="53"/>
      <c r="BY61" s="53"/>
      <c r="BZ61" s="53"/>
      <c r="CA61" s="53"/>
      <c r="CB61" s="53"/>
      <c r="CC61" s="53"/>
      <c r="CD61" s="53"/>
      <c r="CE61" s="53">
        <v>10</v>
      </c>
      <c r="CF61" s="53">
        <v>40</v>
      </c>
      <c r="CG61" s="55"/>
      <c r="CH61" s="53"/>
      <c r="CI61" s="53"/>
      <c r="CJ61" s="53"/>
      <c r="CK61" s="53"/>
      <c r="CL61" s="53"/>
      <c r="CM61" s="53"/>
      <c r="CN61" s="53"/>
      <c r="CO61" s="53"/>
      <c r="CP61" s="53"/>
      <c r="CQ61" s="53"/>
      <c r="CR61" s="53"/>
      <c r="CS61" s="53">
        <v>10</v>
      </c>
      <c r="CT61" s="54">
        <v>40</v>
      </c>
      <c r="CU61" s="141">
        <v>169</v>
      </c>
      <c r="CV61" s="218">
        <f>Table28211153[[#This Row],[D28 - GD/19]]/Table28211153[[#This Row],[D0 - GD/19]]</f>
        <v>2</v>
      </c>
      <c r="CW61" s="216">
        <f t="shared" si="0"/>
        <v>2</v>
      </c>
      <c r="CX61" s="216">
        <f>Table28211153[[#This Row],[D28 - Phu/13]]/Table28211153[[#This Row],[D0 - Phu/13]]</f>
        <v>4</v>
      </c>
      <c r="CY61" s="216">
        <f>Table28211153[[#This Row],[D28 - WA/19]]/Table28211153[[#This Row],[D0 - WA/19]]</f>
        <v>4</v>
      </c>
      <c r="CZ61" s="216">
        <f>LOG(Table28211153[[#This Row],[GD/19 Fold]],2)</f>
        <v>1</v>
      </c>
      <c r="DA61" s="216">
        <f>LOG(Table28211153[[#This Row],[HK/19 Fold]],2)</f>
        <v>1</v>
      </c>
      <c r="DB61" s="216">
        <f>LOG(Table28211153[[#This Row],[Phu/13 Fold]],2)</f>
        <v>2</v>
      </c>
      <c r="DC61" s="216">
        <f>LOG(Table28211153[[#This Row],[WA/19 Fold]],2)</f>
        <v>2</v>
      </c>
      <c r="DD61" s="217">
        <f>SUM(Table28211153[[#This Row],[GD/19 Log2]:[WA/19 Log2]])</f>
        <v>6</v>
      </c>
    </row>
    <row r="62" spans="1:108" ht="24" customHeight="1">
      <c r="A62" s="78">
        <v>170</v>
      </c>
      <c r="B62" s="77">
        <v>18281</v>
      </c>
      <c r="C62" s="76">
        <v>70</v>
      </c>
      <c r="D62" s="77">
        <v>44111</v>
      </c>
      <c r="E62" s="76">
        <v>28</v>
      </c>
      <c r="F62" s="3" t="s">
        <v>7</v>
      </c>
      <c r="G62" s="215" t="s">
        <v>42</v>
      </c>
      <c r="H62" s="57">
        <v>33.1465119060829</v>
      </c>
      <c r="I62" s="5" t="s">
        <v>174</v>
      </c>
      <c r="J62" s="11" t="s">
        <v>334</v>
      </c>
      <c r="K62" s="53"/>
      <c r="L62" s="53"/>
      <c r="M62" s="53"/>
      <c r="N62" s="53"/>
      <c r="O62" s="53"/>
      <c r="P62" s="53"/>
      <c r="Q62" s="53"/>
      <c r="R62" s="53"/>
      <c r="S62" s="53"/>
      <c r="T62" s="53"/>
      <c r="U62" s="53"/>
      <c r="V62" s="53"/>
      <c r="W62" s="53"/>
      <c r="X62" s="53"/>
      <c r="Y62" s="53"/>
      <c r="Z62" s="53"/>
      <c r="AA62" s="53"/>
      <c r="AB62" s="53"/>
      <c r="AC62" s="53">
        <v>5</v>
      </c>
      <c r="AD62" s="53">
        <v>5</v>
      </c>
      <c r="AE62" s="53">
        <v>5</v>
      </c>
      <c r="AF62" s="53">
        <v>10</v>
      </c>
      <c r="AG62" s="53"/>
      <c r="AH62" s="54"/>
      <c r="AI62" s="141">
        <v>170</v>
      </c>
      <c r="AJ62" s="137"/>
      <c r="AK62" s="54"/>
      <c r="AL62" s="53"/>
      <c r="AM62" s="53"/>
      <c r="AN62" s="53"/>
      <c r="AO62" s="53"/>
      <c r="AP62" s="53"/>
      <c r="AQ62" s="53"/>
      <c r="AR62" s="53"/>
      <c r="AS62" s="53"/>
      <c r="AT62" s="53"/>
      <c r="AU62" s="53"/>
      <c r="AV62" s="53"/>
      <c r="AW62" s="54"/>
      <c r="AX62" s="53"/>
      <c r="AY62" s="54"/>
      <c r="AZ62" s="53"/>
      <c r="BA62" s="54"/>
      <c r="BB62" s="111"/>
      <c r="BC62" s="111"/>
      <c r="BD62" s="111"/>
      <c r="BE62" s="111"/>
      <c r="BF62" s="111"/>
      <c r="BG62" s="111"/>
      <c r="BH62" s="53"/>
      <c r="BI62" s="54"/>
      <c r="BJ62" s="111">
        <v>80</v>
      </c>
      <c r="BK62" s="111">
        <v>320</v>
      </c>
      <c r="BL62" s="111"/>
      <c r="BM62" s="136"/>
      <c r="BN62" s="141">
        <v>170</v>
      </c>
      <c r="BO62" s="137"/>
      <c r="BP62" s="56"/>
      <c r="BQ62" s="55"/>
      <c r="BR62" s="53"/>
      <c r="BS62" s="53"/>
      <c r="BT62" s="53"/>
      <c r="BU62" s="53"/>
      <c r="BV62" s="53"/>
      <c r="BW62" s="53"/>
      <c r="BX62" s="53"/>
      <c r="BY62" s="53"/>
      <c r="BZ62" s="53"/>
      <c r="CA62" s="53"/>
      <c r="CB62" s="53"/>
      <c r="CC62" s="53"/>
      <c r="CD62" s="53"/>
      <c r="CE62" s="53">
        <v>20</v>
      </c>
      <c r="CF62" s="53">
        <v>20</v>
      </c>
      <c r="CG62" s="55"/>
      <c r="CH62" s="53"/>
      <c r="CI62" s="53"/>
      <c r="CJ62" s="53"/>
      <c r="CK62" s="53"/>
      <c r="CL62" s="53"/>
      <c r="CM62" s="53"/>
      <c r="CN62" s="53"/>
      <c r="CO62" s="53"/>
      <c r="CP62" s="53"/>
      <c r="CQ62" s="53"/>
      <c r="CR62" s="53"/>
      <c r="CS62" s="53">
        <v>10</v>
      </c>
      <c r="CT62" s="54">
        <v>10</v>
      </c>
      <c r="CU62" s="141">
        <v>170</v>
      </c>
      <c r="CV62" s="218">
        <f>Table28211153[[#This Row],[D28 - GD/19]]/Table28211153[[#This Row],[D0 - GD/19]]</f>
        <v>2</v>
      </c>
      <c r="CW62" s="216">
        <f t="shared" si="0"/>
        <v>4</v>
      </c>
      <c r="CX62" s="216">
        <f>Table28211153[[#This Row],[D28 - Phu/13]]/Table28211153[[#This Row],[D0 - Phu/13]]</f>
        <v>1</v>
      </c>
      <c r="CY62" s="216">
        <f>Table28211153[[#This Row],[D28 - WA/19]]/Table28211153[[#This Row],[D0 - WA/19]]</f>
        <v>1</v>
      </c>
      <c r="CZ62" s="216">
        <f>LOG(Table28211153[[#This Row],[GD/19 Fold]],2)</f>
        <v>1</v>
      </c>
      <c r="DA62" s="216">
        <f>LOG(Table28211153[[#This Row],[HK/19 Fold]],2)</f>
        <v>2</v>
      </c>
      <c r="DB62" s="216">
        <f>LOG(Table28211153[[#This Row],[Phu/13 Fold]],2)</f>
        <v>0</v>
      </c>
      <c r="DC62" s="216">
        <f>LOG(Table28211153[[#This Row],[WA/19 Fold]],2)</f>
        <v>0</v>
      </c>
      <c r="DD62" s="217">
        <f>SUM(Table28211153[[#This Row],[GD/19 Log2]:[WA/19 Log2]])</f>
        <v>3</v>
      </c>
    </row>
    <row r="63" spans="1:108" ht="24" customHeight="1">
      <c r="A63" s="78">
        <v>171</v>
      </c>
      <c r="B63" s="77">
        <v>14078</v>
      </c>
      <c r="C63" s="76">
        <v>82</v>
      </c>
      <c r="D63" s="77">
        <v>44095</v>
      </c>
      <c r="E63" s="76">
        <v>28</v>
      </c>
      <c r="F63" s="3" t="s">
        <v>7</v>
      </c>
      <c r="G63" s="215" t="s">
        <v>51</v>
      </c>
      <c r="H63" s="57">
        <v>27.326198114532598</v>
      </c>
      <c r="I63" s="5" t="s">
        <v>174</v>
      </c>
      <c r="J63" s="11" t="s">
        <v>336</v>
      </c>
      <c r="K63" s="53"/>
      <c r="L63" s="53"/>
      <c r="M63" s="53"/>
      <c r="N63" s="53"/>
      <c r="O63" s="53"/>
      <c r="P63" s="53"/>
      <c r="Q63" s="53"/>
      <c r="R63" s="53"/>
      <c r="S63" s="53"/>
      <c r="T63" s="53"/>
      <c r="U63" s="53"/>
      <c r="V63" s="53"/>
      <c r="W63" s="53"/>
      <c r="X63" s="53"/>
      <c r="Y63" s="53"/>
      <c r="Z63" s="53"/>
      <c r="AA63" s="53"/>
      <c r="AB63" s="53"/>
      <c r="AC63" s="53">
        <v>5</v>
      </c>
      <c r="AD63" s="53">
        <v>10</v>
      </c>
      <c r="AE63" s="53">
        <v>5</v>
      </c>
      <c r="AF63" s="53">
        <v>20</v>
      </c>
      <c r="AG63" s="53"/>
      <c r="AH63" s="54"/>
      <c r="AI63" s="141">
        <v>171</v>
      </c>
      <c r="AJ63" s="137"/>
      <c r="AK63" s="54"/>
      <c r="AL63" s="53"/>
      <c r="AM63" s="53"/>
      <c r="AN63" s="53"/>
      <c r="AO63" s="53"/>
      <c r="AP63" s="53"/>
      <c r="AQ63" s="53"/>
      <c r="AR63" s="53"/>
      <c r="AS63" s="53"/>
      <c r="AT63" s="53"/>
      <c r="AU63" s="53"/>
      <c r="AV63" s="53"/>
      <c r="AW63" s="54"/>
      <c r="AX63" s="53"/>
      <c r="AY63" s="54"/>
      <c r="AZ63" s="53"/>
      <c r="BA63" s="54"/>
      <c r="BB63" s="111"/>
      <c r="BC63" s="111"/>
      <c r="BD63" s="111"/>
      <c r="BE63" s="111"/>
      <c r="BF63" s="111"/>
      <c r="BG63" s="111"/>
      <c r="BH63" s="53"/>
      <c r="BI63" s="54"/>
      <c r="BJ63" s="111">
        <v>10</v>
      </c>
      <c r="BK63" s="111">
        <v>20</v>
      </c>
      <c r="BL63" s="111"/>
      <c r="BM63" s="136"/>
      <c r="BN63" s="141">
        <v>171</v>
      </c>
      <c r="BO63" s="137"/>
      <c r="BP63" s="56"/>
      <c r="BQ63" s="55"/>
      <c r="BR63" s="53"/>
      <c r="BS63" s="53"/>
      <c r="BT63" s="53"/>
      <c r="BU63" s="53"/>
      <c r="BV63" s="53"/>
      <c r="BW63" s="53"/>
      <c r="BX63" s="53"/>
      <c r="BY63" s="53"/>
      <c r="BZ63" s="53"/>
      <c r="CA63" s="53"/>
      <c r="CB63" s="53"/>
      <c r="CC63" s="53"/>
      <c r="CD63" s="53"/>
      <c r="CE63" s="53">
        <v>40</v>
      </c>
      <c r="CF63" s="53">
        <v>40</v>
      </c>
      <c r="CG63" s="55"/>
      <c r="CH63" s="53"/>
      <c r="CI63" s="53"/>
      <c r="CJ63" s="53"/>
      <c r="CK63" s="53"/>
      <c r="CL63" s="53"/>
      <c r="CM63" s="53"/>
      <c r="CN63" s="53"/>
      <c r="CO63" s="53"/>
      <c r="CP63" s="53"/>
      <c r="CQ63" s="53"/>
      <c r="CR63" s="53"/>
      <c r="CS63" s="53">
        <v>80</v>
      </c>
      <c r="CT63" s="54">
        <v>80</v>
      </c>
      <c r="CU63" s="141">
        <v>171</v>
      </c>
      <c r="CV63" s="218">
        <f>Table28211153[[#This Row],[D28 - GD/19]]/Table28211153[[#This Row],[D0 - GD/19]]</f>
        <v>4</v>
      </c>
      <c r="CW63" s="216">
        <f t="shared" si="0"/>
        <v>2</v>
      </c>
      <c r="CX63" s="216">
        <f>Table28211153[[#This Row],[D28 - Phu/13]]/Table28211153[[#This Row],[D0 - Phu/13]]</f>
        <v>1</v>
      </c>
      <c r="CY63" s="216">
        <f>Table28211153[[#This Row],[D28 - WA/19]]/Table28211153[[#This Row],[D0 - WA/19]]</f>
        <v>1</v>
      </c>
      <c r="CZ63" s="216">
        <f>LOG(Table28211153[[#This Row],[GD/19 Fold]],2)</f>
        <v>2</v>
      </c>
      <c r="DA63" s="216">
        <f>LOG(Table28211153[[#This Row],[HK/19 Fold]],2)</f>
        <v>1</v>
      </c>
      <c r="DB63" s="216">
        <f>LOG(Table28211153[[#This Row],[Phu/13 Fold]],2)</f>
        <v>0</v>
      </c>
      <c r="DC63" s="216">
        <f>LOG(Table28211153[[#This Row],[WA/19 Fold]],2)</f>
        <v>0</v>
      </c>
      <c r="DD63" s="217">
        <f>SUM(Table28211153[[#This Row],[GD/19 Log2]:[WA/19 Log2]])</f>
        <v>3</v>
      </c>
    </row>
    <row r="64" spans="1:108" ht="24" customHeight="1">
      <c r="A64" s="66">
        <v>175</v>
      </c>
      <c r="B64" s="65">
        <v>23488</v>
      </c>
      <c r="C64" s="64">
        <v>56</v>
      </c>
      <c r="D64" s="65">
        <v>44124</v>
      </c>
      <c r="E64" s="64">
        <v>28</v>
      </c>
      <c r="F64" s="4" t="s">
        <v>8</v>
      </c>
      <c r="G64" s="215" t="s">
        <v>9</v>
      </c>
      <c r="H64" s="57">
        <v>25.811478802931699</v>
      </c>
      <c r="I64" s="98" t="s">
        <v>173</v>
      </c>
      <c r="J64" s="11" t="s">
        <v>336</v>
      </c>
      <c r="K64" s="53"/>
      <c r="L64" s="53"/>
      <c r="M64" s="53"/>
      <c r="N64" s="53"/>
      <c r="O64" s="53"/>
      <c r="P64" s="53"/>
      <c r="Q64" s="53"/>
      <c r="R64" s="53"/>
      <c r="S64" s="53"/>
      <c r="T64" s="53"/>
      <c r="U64" s="53"/>
      <c r="V64" s="53"/>
      <c r="W64" s="53"/>
      <c r="X64" s="53"/>
      <c r="Y64" s="53"/>
      <c r="Z64" s="53"/>
      <c r="AA64" s="53"/>
      <c r="AB64" s="53"/>
      <c r="AC64" s="53">
        <v>80</v>
      </c>
      <c r="AD64" s="53">
        <v>80</v>
      </c>
      <c r="AE64" s="53">
        <v>5</v>
      </c>
      <c r="AF64" s="53">
        <v>10</v>
      </c>
      <c r="AG64" s="53"/>
      <c r="AH64" s="54"/>
      <c r="AI64" s="146">
        <v>175</v>
      </c>
      <c r="AJ64" s="137"/>
      <c r="AK64" s="54"/>
      <c r="AL64" s="53"/>
      <c r="AM64" s="53"/>
      <c r="AN64" s="53"/>
      <c r="AO64" s="53"/>
      <c r="AP64" s="53"/>
      <c r="AQ64" s="53"/>
      <c r="AR64" s="53"/>
      <c r="AS64" s="53"/>
      <c r="AT64" s="53"/>
      <c r="AU64" s="53"/>
      <c r="AV64" s="53"/>
      <c r="AW64" s="54"/>
      <c r="AX64" s="53"/>
      <c r="AY64" s="54"/>
      <c r="AZ64" s="53"/>
      <c r="BA64" s="54"/>
      <c r="BB64" s="111"/>
      <c r="BC64" s="111"/>
      <c r="BD64" s="111"/>
      <c r="BE64" s="111"/>
      <c r="BF64" s="111"/>
      <c r="BG64" s="111"/>
      <c r="BH64" s="53"/>
      <c r="BI64" s="54"/>
      <c r="BJ64" s="111">
        <v>40</v>
      </c>
      <c r="BK64" s="111">
        <v>80</v>
      </c>
      <c r="BL64" s="111"/>
      <c r="BM64" s="136"/>
      <c r="BN64" s="146">
        <v>175</v>
      </c>
      <c r="BO64" s="137"/>
      <c r="BP64" s="56"/>
      <c r="BQ64" s="55"/>
      <c r="BR64" s="53"/>
      <c r="BS64" s="53"/>
      <c r="BT64" s="53"/>
      <c r="BU64" s="53"/>
      <c r="BV64" s="53"/>
      <c r="BW64" s="53"/>
      <c r="BX64" s="53"/>
      <c r="BY64" s="53"/>
      <c r="BZ64" s="53"/>
      <c r="CA64" s="53"/>
      <c r="CB64" s="53"/>
      <c r="CC64" s="53"/>
      <c r="CD64" s="53"/>
      <c r="CE64" s="53">
        <v>40</v>
      </c>
      <c r="CF64" s="53">
        <v>20</v>
      </c>
      <c r="CG64" s="55"/>
      <c r="CH64" s="53"/>
      <c r="CI64" s="53"/>
      <c r="CJ64" s="53"/>
      <c r="CK64" s="53"/>
      <c r="CL64" s="53"/>
      <c r="CM64" s="53"/>
      <c r="CN64" s="53"/>
      <c r="CO64" s="53"/>
      <c r="CP64" s="53"/>
      <c r="CQ64" s="53"/>
      <c r="CR64" s="53"/>
      <c r="CS64" s="53">
        <v>80</v>
      </c>
      <c r="CT64" s="54">
        <v>80</v>
      </c>
      <c r="CU64" s="146">
        <v>175</v>
      </c>
      <c r="CV64" s="218">
        <f>Table28211153[[#This Row],[D28 - GD/19]]/Table28211153[[#This Row],[D0 - GD/19]]</f>
        <v>2</v>
      </c>
      <c r="CW64" s="216">
        <f t="shared" si="0"/>
        <v>2</v>
      </c>
      <c r="CX64" s="216">
        <f>Table28211153[[#This Row],[D28 - Phu/13]]/Table28211153[[#This Row],[D0 - Phu/13]]</f>
        <v>0.5</v>
      </c>
      <c r="CY64" s="216">
        <f>Table28211153[[#This Row],[D28 - WA/19]]/Table28211153[[#This Row],[D0 - WA/19]]</f>
        <v>1</v>
      </c>
      <c r="CZ64" s="216">
        <f>LOG(Table28211153[[#This Row],[GD/19 Fold]],2)</f>
        <v>1</v>
      </c>
      <c r="DA64" s="216">
        <f>LOG(Table28211153[[#This Row],[HK/19 Fold]],2)</f>
        <v>1</v>
      </c>
      <c r="DB64" s="216">
        <f>LOG(Table28211153[[#This Row],[Phu/13 Fold]],2)</f>
        <v>-1</v>
      </c>
      <c r="DC64" s="216">
        <f>LOG(Table28211153[[#This Row],[WA/19 Fold]],2)</f>
        <v>0</v>
      </c>
      <c r="DD64" s="217">
        <f>SUM(Table28211153[[#This Row],[GD/19 Log2]:[WA/19 Log2]])</f>
        <v>1</v>
      </c>
    </row>
    <row r="65" spans="1:108" ht="24" customHeight="1">
      <c r="A65" s="78">
        <v>177</v>
      </c>
      <c r="B65" s="77">
        <v>17736</v>
      </c>
      <c r="C65" s="76">
        <v>72</v>
      </c>
      <c r="D65" s="77">
        <v>44091</v>
      </c>
      <c r="E65" s="76">
        <v>28</v>
      </c>
      <c r="F65" s="4" t="s">
        <v>8</v>
      </c>
      <c r="G65" s="215" t="s">
        <v>42</v>
      </c>
      <c r="H65" s="57">
        <v>23.095036831300501</v>
      </c>
      <c r="I65" s="5" t="s">
        <v>174</v>
      </c>
      <c r="J65" s="11" t="s">
        <v>336</v>
      </c>
      <c r="K65" s="53"/>
      <c r="L65" s="53"/>
      <c r="M65" s="53"/>
      <c r="N65" s="53"/>
      <c r="O65" s="53"/>
      <c r="P65" s="53"/>
      <c r="Q65" s="53"/>
      <c r="R65" s="53"/>
      <c r="S65" s="53"/>
      <c r="T65" s="53"/>
      <c r="U65" s="53"/>
      <c r="V65" s="53"/>
      <c r="W65" s="53"/>
      <c r="X65" s="53"/>
      <c r="Y65" s="53"/>
      <c r="Z65" s="53"/>
      <c r="AA65" s="53"/>
      <c r="AB65" s="53"/>
      <c r="AC65" s="53">
        <v>20</v>
      </c>
      <c r="AD65" s="53">
        <v>40</v>
      </c>
      <c r="AE65" s="53">
        <v>5</v>
      </c>
      <c r="AF65" s="53">
        <v>20</v>
      </c>
      <c r="AG65" s="53"/>
      <c r="AH65" s="54"/>
      <c r="AI65" s="141">
        <v>177</v>
      </c>
      <c r="AJ65" s="137"/>
      <c r="AK65" s="54"/>
      <c r="AL65" s="53"/>
      <c r="AM65" s="53"/>
      <c r="AN65" s="53"/>
      <c r="AO65" s="53"/>
      <c r="AP65" s="53"/>
      <c r="AQ65" s="53"/>
      <c r="AR65" s="53"/>
      <c r="AS65" s="53"/>
      <c r="AT65" s="53"/>
      <c r="AU65" s="53"/>
      <c r="AV65" s="53"/>
      <c r="AW65" s="54"/>
      <c r="AX65" s="53"/>
      <c r="AY65" s="54"/>
      <c r="AZ65" s="53"/>
      <c r="BA65" s="54"/>
      <c r="BB65" s="111"/>
      <c r="BC65" s="111"/>
      <c r="BD65" s="111"/>
      <c r="BE65" s="111"/>
      <c r="BF65" s="111"/>
      <c r="BG65" s="111"/>
      <c r="BH65" s="53"/>
      <c r="BI65" s="54"/>
      <c r="BJ65" s="111">
        <v>40</v>
      </c>
      <c r="BK65" s="111">
        <v>40</v>
      </c>
      <c r="BL65" s="111"/>
      <c r="BM65" s="136"/>
      <c r="BN65" s="141">
        <v>177</v>
      </c>
      <c r="BO65" s="137"/>
      <c r="BP65" s="56"/>
      <c r="BQ65" s="55"/>
      <c r="BR65" s="53"/>
      <c r="BS65" s="53"/>
      <c r="BT65" s="53"/>
      <c r="BU65" s="53"/>
      <c r="BV65" s="53"/>
      <c r="BW65" s="53"/>
      <c r="BX65" s="53"/>
      <c r="BY65" s="53"/>
      <c r="BZ65" s="53"/>
      <c r="CA65" s="53"/>
      <c r="CB65" s="53"/>
      <c r="CC65" s="53"/>
      <c r="CD65" s="53"/>
      <c r="CE65" s="53">
        <v>5</v>
      </c>
      <c r="CF65" s="53">
        <v>80</v>
      </c>
      <c r="CG65" s="55"/>
      <c r="CH65" s="53"/>
      <c r="CI65" s="53"/>
      <c r="CJ65" s="53"/>
      <c r="CK65" s="53"/>
      <c r="CL65" s="53"/>
      <c r="CM65" s="53"/>
      <c r="CN65" s="53"/>
      <c r="CO65" s="53"/>
      <c r="CP65" s="53"/>
      <c r="CQ65" s="53"/>
      <c r="CR65" s="53"/>
      <c r="CS65" s="53">
        <v>40</v>
      </c>
      <c r="CT65" s="54">
        <v>40</v>
      </c>
      <c r="CU65" s="141">
        <v>177</v>
      </c>
      <c r="CV65" s="218">
        <f>Table28211153[[#This Row],[D28 - GD/19]]/Table28211153[[#This Row],[D0 - GD/19]]</f>
        <v>4</v>
      </c>
      <c r="CW65" s="216">
        <f t="shared" si="0"/>
        <v>1</v>
      </c>
      <c r="CX65" s="216">
        <f>Table28211153[[#This Row],[D28 - Phu/13]]/Table28211153[[#This Row],[D0 - Phu/13]]</f>
        <v>16</v>
      </c>
      <c r="CY65" s="216">
        <f>Table28211153[[#This Row],[D28 - WA/19]]/Table28211153[[#This Row],[D0 - WA/19]]</f>
        <v>1</v>
      </c>
      <c r="CZ65" s="216">
        <f>LOG(Table28211153[[#This Row],[GD/19 Fold]],2)</f>
        <v>2</v>
      </c>
      <c r="DA65" s="216">
        <f>LOG(Table28211153[[#This Row],[HK/19 Fold]],2)</f>
        <v>0</v>
      </c>
      <c r="DB65" s="216">
        <f>LOG(Table28211153[[#This Row],[Phu/13 Fold]],2)</f>
        <v>4</v>
      </c>
      <c r="DC65" s="216">
        <f>LOG(Table28211153[[#This Row],[WA/19 Fold]],2)</f>
        <v>0</v>
      </c>
      <c r="DD65" s="217">
        <f>SUM(Table28211153[[#This Row],[GD/19 Log2]:[WA/19 Log2]])</f>
        <v>6</v>
      </c>
    </row>
    <row r="66" spans="1:108" ht="24" customHeight="1">
      <c r="A66" s="75">
        <v>179</v>
      </c>
      <c r="B66" s="74">
        <v>19896</v>
      </c>
      <c r="C66" s="73">
        <v>66</v>
      </c>
      <c r="D66" s="74">
        <v>44106</v>
      </c>
      <c r="E66" s="73">
        <v>28</v>
      </c>
      <c r="F66" s="3" t="s">
        <v>7</v>
      </c>
      <c r="G66" s="215" t="s">
        <v>42</v>
      </c>
      <c r="H66" s="57">
        <v>39.289189105501102</v>
      </c>
      <c r="I66" s="98" t="s">
        <v>173</v>
      </c>
      <c r="J66" s="11" t="s">
        <v>336</v>
      </c>
      <c r="K66" s="53"/>
      <c r="L66" s="53"/>
      <c r="M66" s="53"/>
      <c r="N66" s="53"/>
      <c r="O66" s="53"/>
      <c r="P66" s="53"/>
      <c r="Q66" s="53"/>
      <c r="R66" s="53"/>
      <c r="S66" s="53"/>
      <c r="T66" s="53"/>
      <c r="U66" s="53"/>
      <c r="V66" s="53"/>
      <c r="W66" s="53"/>
      <c r="X66" s="53"/>
      <c r="Y66" s="53"/>
      <c r="Z66" s="53"/>
      <c r="AA66" s="53"/>
      <c r="AB66" s="53"/>
      <c r="AC66" s="53">
        <v>20</v>
      </c>
      <c r="AD66" s="53">
        <v>20</v>
      </c>
      <c r="AE66" s="53">
        <v>10</v>
      </c>
      <c r="AF66" s="53">
        <v>20</v>
      </c>
      <c r="AG66" s="53"/>
      <c r="AH66" s="54"/>
      <c r="AI66" s="147">
        <v>179</v>
      </c>
      <c r="AJ66" s="137"/>
      <c r="AK66" s="54"/>
      <c r="AL66" s="53"/>
      <c r="AM66" s="53"/>
      <c r="AN66" s="53"/>
      <c r="AO66" s="53"/>
      <c r="AP66" s="53"/>
      <c r="AQ66" s="53"/>
      <c r="AR66" s="53"/>
      <c r="AS66" s="53"/>
      <c r="AT66" s="53"/>
      <c r="AU66" s="53"/>
      <c r="AV66" s="53"/>
      <c r="AW66" s="54"/>
      <c r="AX66" s="53"/>
      <c r="AY66" s="54"/>
      <c r="AZ66" s="53"/>
      <c r="BA66" s="54"/>
      <c r="BB66" s="111"/>
      <c r="BC66" s="111"/>
      <c r="BD66" s="111"/>
      <c r="BE66" s="111"/>
      <c r="BF66" s="111"/>
      <c r="BG66" s="111"/>
      <c r="BH66" s="53"/>
      <c r="BI66" s="54"/>
      <c r="BJ66" s="111">
        <v>10</v>
      </c>
      <c r="BK66" s="111">
        <v>40</v>
      </c>
      <c r="BL66" s="111"/>
      <c r="BM66" s="136"/>
      <c r="BN66" s="147">
        <v>179</v>
      </c>
      <c r="BO66" s="137"/>
      <c r="BP66" s="56"/>
      <c r="BQ66" s="55"/>
      <c r="BR66" s="53"/>
      <c r="BS66" s="53"/>
      <c r="BT66" s="53"/>
      <c r="BU66" s="53"/>
      <c r="BV66" s="53"/>
      <c r="BW66" s="53"/>
      <c r="BX66" s="53"/>
      <c r="BY66" s="53"/>
      <c r="BZ66" s="53"/>
      <c r="CA66" s="53"/>
      <c r="CB66" s="53"/>
      <c r="CC66" s="53"/>
      <c r="CD66" s="53"/>
      <c r="CE66" s="53">
        <v>80</v>
      </c>
      <c r="CF66" s="53">
        <v>160</v>
      </c>
      <c r="CG66" s="55"/>
      <c r="CH66" s="53"/>
      <c r="CI66" s="53"/>
      <c r="CJ66" s="53"/>
      <c r="CK66" s="53"/>
      <c r="CL66" s="53"/>
      <c r="CM66" s="53"/>
      <c r="CN66" s="53"/>
      <c r="CO66" s="53"/>
      <c r="CP66" s="53"/>
      <c r="CQ66" s="53"/>
      <c r="CR66" s="53"/>
      <c r="CS66" s="53">
        <v>20</v>
      </c>
      <c r="CT66" s="54">
        <v>40</v>
      </c>
      <c r="CU66" s="147">
        <v>179</v>
      </c>
      <c r="CV66" s="218">
        <f>Table28211153[[#This Row],[D28 - GD/19]]/Table28211153[[#This Row],[D0 - GD/19]]</f>
        <v>2</v>
      </c>
      <c r="CW66" s="216">
        <f t="shared" si="0"/>
        <v>4</v>
      </c>
      <c r="CX66" s="216">
        <f>Table28211153[[#This Row],[D28 - Phu/13]]/Table28211153[[#This Row],[D0 - Phu/13]]</f>
        <v>2</v>
      </c>
      <c r="CY66" s="216">
        <f>Table28211153[[#This Row],[D28 - WA/19]]/Table28211153[[#This Row],[D0 - WA/19]]</f>
        <v>2</v>
      </c>
      <c r="CZ66" s="216">
        <f>LOG(Table28211153[[#This Row],[GD/19 Fold]],2)</f>
        <v>1</v>
      </c>
      <c r="DA66" s="216">
        <f>LOG(Table28211153[[#This Row],[HK/19 Fold]],2)</f>
        <v>2</v>
      </c>
      <c r="DB66" s="216">
        <f>LOG(Table28211153[[#This Row],[Phu/13 Fold]],2)</f>
        <v>1</v>
      </c>
      <c r="DC66" s="216">
        <f>LOG(Table28211153[[#This Row],[WA/19 Fold]],2)</f>
        <v>1</v>
      </c>
      <c r="DD66" s="217">
        <f>SUM(Table28211153[[#This Row],[GD/19 Log2]:[WA/19 Log2]])</f>
        <v>5</v>
      </c>
    </row>
    <row r="67" spans="1:108" ht="24" customHeight="1">
      <c r="A67" s="78">
        <v>184</v>
      </c>
      <c r="B67" s="77">
        <v>18672</v>
      </c>
      <c r="C67" s="76">
        <v>69</v>
      </c>
      <c r="D67" s="77">
        <v>44095</v>
      </c>
      <c r="E67" s="76">
        <v>28</v>
      </c>
      <c r="F67" s="4" t="s">
        <v>8</v>
      </c>
      <c r="G67" s="215" t="s">
        <v>42</v>
      </c>
      <c r="H67" s="57">
        <v>28.3546442885829</v>
      </c>
      <c r="I67" s="5" t="s">
        <v>174</v>
      </c>
      <c r="J67" s="11" t="s">
        <v>334</v>
      </c>
      <c r="K67" s="53"/>
      <c r="L67" s="53"/>
      <c r="M67" s="53"/>
      <c r="N67" s="53"/>
      <c r="O67" s="53"/>
      <c r="P67" s="53"/>
      <c r="Q67" s="53"/>
      <c r="R67" s="53"/>
      <c r="S67" s="53"/>
      <c r="T67" s="53"/>
      <c r="U67" s="53"/>
      <c r="V67" s="53"/>
      <c r="W67" s="53"/>
      <c r="X67" s="53"/>
      <c r="Y67" s="53"/>
      <c r="Z67" s="53"/>
      <c r="AA67" s="53"/>
      <c r="AB67" s="53"/>
      <c r="AC67" s="53">
        <v>5</v>
      </c>
      <c r="AD67" s="53">
        <v>5</v>
      </c>
      <c r="AE67" s="53">
        <v>5</v>
      </c>
      <c r="AF67" s="53">
        <v>5</v>
      </c>
      <c r="AG67" s="53"/>
      <c r="AH67" s="54"/>
      <c r="AI67" s="141">
        <v>184</v>
      </c>
      <c r="AJ67" s="137"/>
      <c r="AK67" s="54"/>
      <c r="AL67" s="53"/>
      <c r="AM67" s="53"/>
      <c r="AN67" s="53"/>
      <c r="AO67" s="53"/>
      <c r="AP67" s="53"/>
      <c r="AQ67" s="53"/>
      <c r="AR67" s="53"/>
      <c r="AS67" s="53"/>
      <c r="AT67" s="53"/>
      <c r="AU67" s="53"/>
      <c r="AV67" s="53"/>
      <c r="AW67" s="54"/>
      <c r="AX67" s="53"/>
      <c r="AY67" s="54"/>
      <c r="AZ67" s="53"/>
      <c r="BA67" s="54"/>
      <c r="BB67" s="111"/>
      <c r="BC67" s="111"/>
      <c r="BD67" s="111"/>
      <c r="BE67" s="111"/>
      <c r="BF67" s="111"/>
      <c r="BG67" s="111"/>
      <c r="BH67" s="53"/>
      <c r="BI67" s="54"/>
      <c r="BJ67" s="111">
        <v>5</v>
      </c>
      <c r="BK67" s="111">
        <v>5</v>
      </c>
      <c r="BL67" s="111"/>
      <c r="BM67" s="136"/>
      <c r="BN67" s="141">
        <v>184</v>
      </c>
      <c r="BO67" s="137"/>
      <c r="BP67" s="56"/>
      <c r="BQ67" s="55"/>
      <c r="BR67" s="53"/>
      <c r="BS67" s="53"/>
      <c r="BT67" s="53"/>
      <c r="BU67" s="53"/>
      <c r="BV67" s="53"/>
      <c r="BW67" s="53"/>
      <c r="BX67" s="53"/>
      <c r="BY67" s="53"/>
      <c r="BZ67" s="53"/>
      <c r="CA67" s="53"/>
      <c r="CB67" s="53"/>
      <c r="CC67" s="53"/>
      <c r="CD67" s="53"/>
      <c r="CE67" s="53">
        <v>10</v>
      </c>
      <c r="CF67" s="53">
        <v>20</v>
      </c>
      <c r="CG67" s="55"/>
      <c r="CH67" s="53"/>
      <c r="CI67" s="53"/>
      <c r="CJ67" s="53"/>
      <c r="CK67" s="53"/>
      <c r="CL67" s="53"/>
      <c r="CM67" s="53"/>
      <c r="CN67" s="53"/>
      <c r="CO67" s="53"/>
      <c r="CP67" s="53"/>
      <c r="CQ67" s="53"/>
      <c r="CR67" s="53"/>
      <c r="CS67" s="53">
        <v>20</v>
      </c>
      <c r="CT67" s="54">
        <v>20</v>
      </c>
      <c r="CU67" s="141">
        <v>184</v>
      </c>
      <c r="CV67" s="218">
        <f>Table28211153[[#This Row],[D28 - GD/19]]/Table28211153[[#This Row],[D0 - GD/19]]</f>
        <v>1</v>
      </c>
      <c r="CW67" s="216">
        <f t="shared" si="0"/>
        <v>1</v>
      </c>
      <c r="CX67" s="216">
        <f>Table28211153[[#This Row],[D28 - Phu/13]]/Table28211153[[#This Row],[D0 - Phu/13]]</f>
        <v>2</v>
      </c>
      <c r="CY67" s="216">
        <f>Table28211153[[#This Row],[D28 - WA/19]]/Table28211153[[#This Row],[D0 - WA/19]]</f>
        <v>1</v>
      </c>
      <c r="CZ67" s="216">
        <f>LOG(Table28211153[[#This Row],[GD/19 Fold]],2)</f>
        <v>0</v>
      </c>
      <c r="DA67" s="216">
        <f>LOG(Table28211153[[#This Row],[HK/19 Fold]],2)</f>
        <v>0</v>
      </c>
      <c r="DB67" s="216">
        <f>LOG(Table28211153[[#This Row],[Phu/13 Fold]],2)</f>
        <v>1</v>
      </c>
      <c r="DC67" s="216">
        <f>LOG(Table28211153[[#This Row],[WA/19 Fold]],2)</f>
        <v>0</v>
      </c>
      <c r="DD67" s="217">
        <f>SUM(Table28211153[[#This Row],[GD/19 Log2]:[WA/19 Log2]])</f>
        <v>1</v>
      </c>
    </row>
    <row r="68" spans="1:108" ht="24" customHeight="1">
      <c r="A68" s="78">
        <v>185</v>
      </c>
      <c r="B68" s="77">
        <v>18381</v>
      </c>
      <c r="C68" s="76">
        <v>70</v>
      </c>
      <c r="D68" s="77">
        <v>44091</v>
      </c>
      <c r="E68" s="76">
        <v>28</v>
      </c>
      <c r="F68" s="3" t="s">
        <v>7</v>
      </c>
      <c r="G68" s="215" t="s">
        <v>42</v>
      </c>
      <c r="H68" s="57">
        <v>32.481458125461103</v>
      </c>
      <c r="I68" s="5" t="s">
        <v>174</v>
      </c>
      <c r="J68" s="11" t="s">
        <v>334</v>
      </c>
      <c r="K68" s="53"/>
      <c r="L68" s="53"/>
      <c r="M68" s="53"/>
      <c r="N68" s="53"/>
      <c r="O68" s="53"/>
      <c r="P68" s="53"/>
      <c r="Q68" s="53"/>
      <c r="R68" s="53"/>
      <c r="S68" s="53"/>
      <c r="T68" s="53"/>
      <c r="U68" s="53"/>
      <c r="V68" s="53"/>
      <c r="W68" s="53"/>
      <c r="X68" s="53"/>
      <c r="Y68" s="53"/>
      <c r="Z68" s="53"/>
      <c r="AA68" s="53"/>
      <c r="AB68" s="53"/>
      <c r="AC68" s="53">
        <v>10</v>
      </c>
      <c r="AD68" s="53">
        <v>10</v>
      </c>
      <c r="AE68" s="53">
        <v>10</v>
      </c>
      <c r="AF68" s="53">
        <v>10</v>
      </c>
      <c r="AG68" s="53"/>
      <c r="AH68" s="54"/>
      <c r="AI68" s="141">
        <v>185</v>
      </c>
      <c r="AJ68" s="137"/>
      <c r="AK68" s="54"/>
      <c r="AL68" s="53"/>
      <c r="AM68" s="53"/>
      <c r="AN68" s="53"/>
      <c r="AO68" s="53"/>
      <c r="AP68" s="53"/>
      <c r="AQ68" s="53"/>
      <c r="AR68" s="53"/>
      <c r="AS68" s="53"/>
      <c r="AT68" s="53"/>
      <c r="AU68" s="53"/>
      <c r="AV68" s="53"/>
      <c r="AW68" s="54"/>
      <c r="AX68" s="53"/>
      <c r="AY68" s="54"/>
      <c r="AZ68" s="53"/>
      <c r="BA68" s="54"/>
      <c r="BB68" s="111"/>
      <c r="BC68" s="111"/>
      <c r="BD68" s="111"/>
      <c r="BE68" s="111"/>
      <c r="BF68" s="111"/>
      <c r="BG68" s="111"/>
      <c r="BH68" s="53"/>
      <c r="BI68" s="54"/>
      <c r="BJ68" s="111">
        <v>20</v>
      </c>
      <c r="BK68" s="111">
        <v>40</v>
      </c>
      <c r="BL68" s="111"/>
      <c r="BM68" s="136"/>
      <c r="BN68" s="141">
        <v>185</v>
      </c>
      <c r="BO68" s="137"/>
      <c r="BP68" s="56"/>
      <c r="BQ68" s="55"/>
      <c r="BR68" s="53"/>
      <c r="BS68" s="53"/>
      <c r="BT68" s="53"/>
      <c r="BU68" s="53"/>
      <c r="BV68" s="53"/>
      <c r="BW68" s="53"/>
      <c r="BX68" s="53"/>
      <c r="BY68" s="53"/>
      <c r="BZ68" s="53"/>
      <c r="CA68" s="53"/>
      <c r="CB68" s="53"/>
      <c r="CC68" s="53"/>
      <c r="CD68" s="53"/>
      <c r="CE68" s="53">
        <v>10</v>
      </c>
      <c r="CF68" s="53">
        <v>20</v>
      </c>
      <c r="CG68" s="55"/>
      <c r="CH68" s="53"/>
      <c r="CI68" s="53"/>
      <c r="CJ68" s="53"/>
      <c r="CK68" s="53"/>
      <c r="CL68" s="53"/>
      <c r="CM68" s="53"/>
      <c r="CN68" s="53"/>
      <c r="CO68" s="53"/>
      <c r="CP68" s="53"/>
      <c r="CQ68" s="53"/>
      <c r="CR68" s="53"/>
      <c r="CS68" s="53">
        <v>10</v>
      </c>
      <c r="CT68" s="54">
        <v>20</v>
      </c>
      <c r="CU68" s="141">
        <v>185</v>
      </c>
      <c r="CV68" s="218">
        <f>Table28211153[[#This Row],[D28 - GD/19]]/Table28211153[[#This Row],[D0 - GD/19]]</f>
        <v>1</v>
      </c>
      <c r="CW68" s="216">
        <f t="shared" si="0"/>
        <v>2</v>
      </c>
      <c r="CX68" s="216">
        <f>Table28211153[[#This Row],[D28 - Phu/13]]/Table28211153[[#This Row],[D0 - Phu/13]]</f>
        <v>2</v>
      </c>
      <c r="CY68" s="216">
        <f>Table28211153[[#This Row],[D28 - WA/19]]/Table28211153[[#This Row],[D0 - WA/19]]</f>
        <v>2</v>
      </c>
      <c r="CZ68" s="216">
        <f>LOG(Table28211153[[#This Row],[GD/19 Fold]],2)</f>
        <v>0</v>
      </c>
      <c r="DA68" s="216">
        <f>LOG(Table28211153[[#This Row],[HK/19 Fold]],2)</f>
        <v>1</v>
      </c>
      <c r="DB68" s="216">
        <f>LOG(Table28211153[[#This Row],[Phu/13 Fold]],2)</f>
        <v>1</v>
      </c>
      <c r="DC68" s="216">
        <f>LOG(Table28211153[[#This Row],[WA/19 Fold]],2)</f>
        <v>1</v>
      </c>
      <c r="DD68" s="217">
        <f>SUM(Table28211153[[#This Row],[GD/19 Log2]:[WA/19 Log2]])</f>
        <v>3</v>
      </c>
    </row>
    <row r="69" spans="1:108" ht="24" customHeight="1">
      <c r="A69" s="75">
        <v>188</v>
      </c>
      <c r="B69" s="74">
        <v>17960</v>
      </c>
      <c r="C69" s="73">
        <v>71</v>
      </c>
      <c r="D69" s="74">
        <v>44098</v>
      </c>
      <c r="E69" s="73">
        <v>28</v>
      </c>
      <c r="F69" s="3" t="s">
        <v>7</v>
      </c>
      <c r="G69" s="215" t="s">
        <v>42</v>
      </c>
      <c r="H69" s="57">
        <v>22.149344906912098</v>
      </c>
      <c r="I69" s="98" t="s">
        <v>173</v>
      </c>
      <c r="J69" s="11" t="s">
        <v>334</v>
      </c>
      <c r="K69" s="53"/>
      <c r="L69" s="53"/>
      <c r="M69" s="53"/>
      <c r="N69" s="53"/>
      <c r="O69" s="53"/>
      <c r="P69" s="53"/>
      <c r="Q69" s="53"/>
      <c r="R69" s="53"/>
      <c r="S69" s="53"/>
      <c r="T69" s="53"/>
      <c r="U69" s="53"/>
      <c r="V69" s="53"/>
      <c r="W69" s="53"/>
      <c r="X69" s="53"/>
      <c r="Y69" s="53"/>
      <c r="Z69" s="53"/>
      <c r="AA69" s="53"/>
      <c r="AB69" s="53"/>
      <c r="AC69" s="53">
        <v>10</v>
      </c>
      <c r="AD69" s="53">
        <v>20</v>
      </c>
      <c r="AE69" s="53">
        <v>5</v>
      </c>
      <c r="AF69" s="53">
        <v>40</v>
      </c>
      <c r="AG69" s="53"/>
      <c r="AH69" s="54"/>
      <c r="AI69" s="147">
        <v>188</v>
      </c>
      <c r="AJ69" s="137"/>
      <c r="AK69" s="54"/>
      <c r="AL69" s="53"/>
      <c r="AM69" s="53"/>
      <c r="AN69" s="53"/>
      <c r="AO69" s="53"/>
      <c r="AP69" s="53"/>
      <c r="AQ69" s="53"/>
      <c r="AR69" s="53"/>
      <c r="AS69" s="53"/>
      <c r="AT69" s="53"/>
      <c r="AU69" s="53"/>
      <c r="AV69" s="53"/>
      <c r="AW69" s="54"/>
      <c r="AX69" s="53"/>
      <c r="AY69" s="54"/>
      <c r="AZ69" s="53"/>
      <c r="BA69" s="54"/>
      <c r="BB69" s="111"/>
      <c r="BC69" s="111"/>
      <c r="BD69" s="111"/>
      <c r="BE69" s="111"/>
      <c r="BF69" s="111"/>
      <c r="BG69" s="111"/>
      <c r="BH69" s="53"/>
      <c r="BI69" s="54"/>
      <c r="BJ69" s="111">
        <v>40</v>
      </c>
      <c r="BK69" s="111">
        <v>80</v>
      </c>
      <c r="BL69" s="111"/>
      <c r="BM69" s="136"/>
      <c r="BN69" s="147">
        <v>188</v>
      </c>
      <c r="BO69" s="137"/>
      <c r="BP69" s="56"/>
      <c r="BQ69" s="55"/>
      <c r="BR69" s="53"/>
      <c r="BS69" s="53"/>
      <c r="BT69" s="53"/>
      <c r="BU69" s="53"/>
      <c r="BV69" s="53"/>
      <c r="BW69" s="53"/>
      <c r="BX69" s="53"/>
      <c r="BY69" s="53"/>
      <c r="BZ69" s="53"/>
      <c r="CA69" s="53"/>
      <c r="CB69" s="53"/>
      <c r="CC69" s="53"/>
      <c r="CD69" s="53"/>
      <c r="CE69" s="53">
        <v>40</v>
      </c>
      <c r="CF69" s="53">
        <v>160</v>
      </c>
      <c r="CG69" s="55"/>
      <c r="CH69" s="53"/>
      <c r="CI69" s="53"/>
      <c r="CJ69" s="53"/>
      <c r="CK69" s="53"/>
      <c r="CL69" s="53"/>
      <c r="CM69" s="53"/>
      <c r="CN69" s="53"/>
      <c r="CO69" s="53"/>
      <c r="CP69" s="53"/>
      <c r="CQ69" s="53"/>
      <c r="CR69" s="53"/>
      <c r="CS69" s="53">
        <v>20</v>
      </c>
      <c r="CT69" s="54">
        <v>40</v>
      </c>
      <c r="CU69" s="147">
        <v>188</v>
      </c>
      <c r="CV69" s="218">
        <f>Table28211153[[#This Row],[D28 - GD/19]]/Table28211153[[#This Row],[D0 - GD/19]]</f>
        <v>8</v>
      </c>
      <c r="CW69" s="216">
        <f t="shared" si="0"/>
        <v>2</v>
      </c>
      <c r="CX69" s="216">
        <f>Table28211153[[#This Row],[D28 - Phu/13]]/Table28211153[[#This Row],[D0 - Phu/13]]</f>
        <v>4</v>
      </c>
      <c r="CY69" s="216">
        <f>Table28211153[[#This Row],[D28 - WA/19]]/Table28211153[[#This Row],[D0 - WA/19]]</f>
        <v>2</v>
      </c>
      <c r="CZ69" s="216">
        <f>LOG(Table28211153[[#This Row],[GD/19 Fold]],2)</f>
        <v>3</v>
      </c>
      <c r="DA69" s="216">
        <f>LOG(Table28211153[[#This Row],[HK/19 Fold]],2)</f>
        <v>1</v>
      </c>
      <c r="DB69" s="216">
        <f>LOG(Table28211153[[#This Row],[Phu/13 Fold]],2)</f>
        <v>2</v>
      </c>
      <c r="DC69" s="216">
        <f>LOG(Table28211153[[#This Row],[WA/19 Fold]],2)</f>
        <v>1</v>
      </c>
      <c r="DD69" s="217">
        <f>SUM(Table28211153[[#This Row],[GD/19 Log2]:[WA/19 Log2]])</f>
        <v>7</v>
      </c>
    </row>
    <row r="70" spans="1:108" ht="24" customHeight="1">
      <c r="A70" s="66">
        <v>190</v>
      </c>
      <c r="B70" s="65">
        <v>21674</v>
      </c>
      <c r="C70" s="64">
        <v>61</v>
      </c>
      <c r="D70" s="65">
        <v>44112</v>
      </c>
      <c r="E70" s="64">
        <v>28</v>
      </c>
      <c r="F70" s="4" t="s">
        <v>8</v>
      </c>
      <c r="G70" s="215" t="s">
        <v>42</v>
      </c>
      <c r="H70" s="57">
        <v>27.979746750282001</v>
      </c>
      <c r="I70" s="98" t="s">
        <v>173</v>
      </c>
      <c r="J70" s="11" t="s">
        <v>334</v>
      </c>
      <c r="K70" s="53"/>
      <c r="L70" s="53"/>
      <c r="M70" s="53"/>
      <c r="N70" s="53"/>
      <c r="O70" s="53"/>
      <c r="P70" s="53"/>
      <c r="Q70" s="53"/>
      <c r="R70" s="53"/>
      <c r="S70" s="53"/>
      <c r="T70" s="53"/>
      <c r="U70" s="53"/>
      <c r="V70" s="53"/>
      <c r="W70" s="53"/>
      <c r="X70" s="53"/>
      <c r="Y70" s="53"/>
      <c r="Z70" s="53"/>
      <c r="AA70" s="53"/>
      <c r="AB70" s="53"/>
      <c r="AC70" s="53">
        <v>40</v>
      </c>
      <c r="AD70" s="53">
        <v>160</v>
      </c>
      <c r="AE70" s="53">
        <v>5</v>
      </c>
      <c r="AF70" s="53">
        <v>160</v>
      </c>
      <c r="AG70" s="53"/>
      <c r="AH70" s="54"/>
      <c r="AI70" s="146">
        <v>190</v>
      </c>
      <c r="AJ70" s="137"/>
      <c r="AK70" s="54"/>
      <c r="AL70" s="53"/>
      <c r="AM70" s="53"/>
      <c r="AN70" s="53"/>
      <c r="AO70" s="53"/>
      <c r="AP70" s="53"/>
      <c r="AQ70" s="53"/>
      <c r="AR70" s="53"/>
      <c r="AS70" s="53"/>
      <c r="AT70" s="53"/>
      <c r="AU70" s="53"/>
      <c r="AV70" s="53"/>
      <c r="AW70" s="54"/>
      <c r="AX70" s="53"/>
      <c r="AY70" s="54"/>
      <c r="AZ70" s="53"/>
      <c r="BA70" s="54"/>
      <c r="BB70" s="111"/>
      <c r="BC70" s="111"/>
      <c r="BD70" s="111"/>
      <c r="BE70" s="111"/>
      <c r="BF70" s="111"/>
      <c r="BG70" s="111"/>
      <c r="BH70" s="53"/>
      <c r="BI70" s="54"/>
      <c r="BJ70" s="111">
        <v>160</v>
      </c>
      <c r="BK70" s="111">
        <v>320</v>
      </c>
      <c r="BL70" s="111"/>
      <c r="BM70" s="136"/>
      <c r="BN70" s="146">
        <v>190</v>
      </c>
      <c r="BO70" s="137"/>
      <c r="BP70" s="56"/>
      <c r="BQ70" s="55"/>
      <c r="BR70" s="53"/>
      <c r="BS70" s="53"/>
      <c r="BT70" s="53"/>
      <c r="BU70" s="53"/>
      <c r="BV70" s="53"/>
      <c r="BW70" s="53"/>
      <c r="BX70" s="53"/>
      <c r="BY70" s="53"/>
      <c r="BZ70" s="53"/>
      <c r="CA70" s="53"/>
      <c r="CB70" s="53"/>
      <c r="CC70" s="53"/>
      <c r="CD70" s="53"/>
      <c r="CE70" s="53">
        <v>160</v>
      </c>
      <c r="CF70" s="53">
        <v>320</v>
      </c>
      <c r="CG70" s="55"/>
      <c r="CH70" s="53"/>
      <c r="CI70" s="53"/>
      <c r="CJ70" s="53"/>
      <c r="CK70" s="53"/>
      <c r="CL70" s="53"/>
      <c r="CM70" s="53"/>
      <c r="CN70" s="53"/>
      <c r="CO70" s="53"/>
      <c r="CP70" s="53"/>
      <c r="CQ70" s="53"/>
      <c r="CR70" s="53"/>
      <c r="CS70" s="53">
        <v>80</v>
      </c>
      <c r="CT70" s="54">
        <v>80</v>
      </c>
      <c r="CU70" s="146">
        <v>190</v>
      </c>
      <c r="CV70" s="218">
        <f>Table28211153[[#This Row],[D28 - GD/19]]/Table28211153[[#This Row],[D0 - GD/19]]</f>
        <v>32</v>
      </c>
      <c r="CW70" s="216">
        <f t="shared" si="0"/>
        <v>2</v>
      </c>
      <c r="CX70" s="216">
        <f>Table28211153[[#This Row],[D28 - Phu/13]]/Table28211153[[#This Row],[D0 - Phu/13]]</f>
        <v>2</v>
      </c>
      <c r="CY70" s="216">
        <f>Table28211153[[#This Row],[D28 - WA/19]]/Table28211153[[#This Row],[D0 - WA/19]]</f>
        <v>1</v>
      </c>
      <c r="CZ70" s="216">
        <f>LOG(Table28211153[[#This Row],[GD/19 Fold]],2)</f>
        <v>5</v>
      </c>
      <c r="DA70" s="216">
        <f>LOG(Table28211153[[#This Row],[HK/19 Fold]],2)</f>
        <v>1</v>
      </c>
      <c r="DB70" s="216">
        <f>LOG(Table28211153[[#This Row],[Phu/13 Fold]],2)</f>
        <v>1</v>
      </c>
      <c r="DC70" s="216">
        <f>LOG(Table28211153[[#This Row],[WA/19 Fold]],2)</f>
        <v>0</v>
      </c>
      <c r="DD70" s="217">
        <f>SUM(Table28211153[[#This Row],[GD/19 Log2]:[WA/19 Log2]])</f>
        <v>7</v>
      </c>
    </row>
    <row r="71" spans="1:108" ht="24" customHeight="1">
      <c r="A71" s="69">
        <v>194</v>
      </c>
      <c r="B71" s="68">
        <v>32367</v>
      </c>
      <c r="C71" s="67">
        <v>32</v>
      </c>
      <c r="D71" s="68">
        <v>44095</v>
      </c>
      <c r="E71" s="67">
        <v>28</v>
      </c>
      <c r="F71" s="4" t="s">
        <v>8</v>
      </c>
      <c r="G71" s="215" t="s">
        <v>42</v>
      </c>
      <c r="H71" s="57">
        <v>28.454531025239099</v>
      </c>
      <c r="I71" s="98" t="s">
        <v>173</v>
      </c>
      <c r="J71" s="11" t="s">
        <v>336</v>
      </c>
      <c r="K71" s="53"/>
      <c r="L71" s="53"/>
      <c r="M71" s="53"/>
      <c r="N71" s="53"/>
      <c r="O71" s="53"/>
      <c r="P71" s="53"/>
      <c r="Q71" s="53"/>
      <c r="R71" s="53"/>
      <c r="S71" s="53"/>
      <c r="T71" s="53"/>
      <c r="U71" s="53"/>
      <c r="V71" s="53"/>
      <c r="W71" s="53"/>
      <c r="X71" s="53"/>
      <c r="Y71" s="53"/>
      <c r="Z71" s="53"/>
      <c r="AA71" s="53"/>
      <c r="AB71" s="53"/>
      <c r="AC71" s="53">
        <v>20</v>
      </c>
      <c r="AD71" s="53">
        <v>20</v>
      </c>
      <c r="AE71" s="53">
        <v>20</v>
      </c>
      <c r="AF71" s="53">
        <v>20</v>
      </c>
      <c r="AG71" s="53"/>
      <c r="AH71" s="54"/>
      <c r="AI71" s="144">
        <v>194</v>
      </c>
      <c r="AJ71" s="137"/>
      <c r="AK71" s="54"/>
      <c r="AL71" s="53"/>
      <c r="AM71" s="53"/>
      <c r="AN71" s="53"/>
      <c r="AO71" s="53"/>
      <c r="AP71" s="53"/>
      <c r="AQ71" s="53"/>
      <c r="AR71" s="53"/>
      <c r="AS71" s="53"/>
      <c r="AT71" s="53"/>
      <c r="AU71" s="53"/>
      <c r="AV71" s="53"/>
      <c r="AW71" s="54"/>
      <c r="AX71" s="53"/>
      <c r="AY71" s="54"/>
      <c r="AZ71" s="53"/>
      <c r="BA71" s="54"/>
      <c r="BB71" s="111"/>
      <c r="BC71" s="111"/>
      <c r="BD71" s="111"/>
      <c r="BE71" s="111"/>
      <c r="BF71" s="111"/>
      <c r="BG71" s="111"/>
      <c r="BH71" s="53"/>
      <c r="BI71" s="54"/>
      <c r="BJ71" s="111">
        <v>160</v>
      </c>
      <c r="BK71" s="111">
        <v>160</v>
      </c>
      <c r="BL71" s="111"/>
      <c r="BM71" s="136"/>
      <c r="BN71" s="144">
        <v>194</v>
      </c>
      <c r="BO71" s="137"/>
      <c r="BP71" s="56"/>
      <c r="BQ71" s="55"/>
      <c r="BR71" s="53"/>
      <c r="BS71" s="53"/>
      <c r="BT71" s="53"/>
      <c r="BU71" s="53"/>
      <c r="BV71" s="53"/>
      <c r="BW71" s="53"/>
      <c r="BX71" s="53"/>
      <c r="BY71" s="53"/>
      <c r="BZ71" s="53"/>
      <c r="CA71" s="53"/>
      <c r="CB71" s="53"/>
      <c r="CC71" s="53"/>
      <c r="CD71" s="53"/>
      <c r="CE71" s="53">
        <v>320</v>
      </c>
      <c r="CF71" s="53">
        <v>320</v>
      </c>
      <c r="CG71" s="55"/>
      <c r="CH71" s="53"/>
      <c r="CI71" s="53"/>
      <c r="CJ71" s="53"/>
      <c r="CK71" s="53"/>
      <c r="CL71" s="53"/>
      <c r="CM71" s="53"/>
      <c r="CN71" s="53"/>
      <c r="CO71" s="53"/>
      <c r="CP71" s="53"/>
      <c r="CQ71" s="53"/>
      <c r="CR71" s="53"/>
      <c r="CS71" s="53">
        <v>40</v>
      </c>
      <c r="CT71" s="54">
        <v>40</v>
      </c>
      <c r="CU71" s="144">
        <v>194</v>
      </c>
      <c r="CV71" s="218">
        <f>Table28211153[[#This Row],[D28 - GD/19]]/Table28211153[[#This Row],[D0 - GD/19]]</f>
        <v>1</v>
      </c>
      <c r="CW71" s="216">
        <f t="shared" ref="CW71:CW134" si="5">BK71/BJ71</f>
        <v>1</v>
      </c>
      <c r="CX71" s="216">
        <f>Table28211153[[#This Row],[D28 - Phu/13]]/Table28211153[[#This Row],[D0 - Phu/13]]</f>
        <v>1</v>
      </c>
      <c r="CY71" s="216">
        <f>Table28211153[[#This Row],[D28 - WA/19]]/Table28211153[[#This Row],[D0 - WA/19]]</f>
        <v>1</v>
      </c>
      <c r="CZ71" s="216">
        <f>LOG(Table28211153[[#This Row],[GD/19 Fold]],2)</f>
        <v>0</v>
      </c>
      <c r="DA71" s="216">
        <f>LOG(Table28211153[[#This Row],[HK/19 Fold]],2)</f>
        <v>0</v>
      </c>
      <c r="DB71" s="216">
        <f>LOG(Table28211153[[#This Row],[Phu/13 Fold]],2)</f>
        <v>0</v>
      </c>
      <c r="DC71" s="216">
        <f>LOG(Table28211153[[#This Row],[WA/19 Fold]],2)</f>
        <v>0</v>
      </c>
      <c r="DD71" s="217">
        <f>SUM(Table28211153[[#This Row],[GD/19 Log2]:[WA/19 Log2]])</f>
        <v>0</v>
      </c>
    </row>
    <row r="72" spans="1:108" ht="24" customHeight="1">
      <c r="A72" s="78">
        <v>196</v>
      </c>
      <c r="B72" s="77">
        <v>19270</v>
      </c>
      <c r="C72" s="76">
        <v>68</v>
      </c>
      <c r="D72" s="77">
        <v>44096</v>
      </c>
      <c r="E72" s="76">
        <v>28</v>
      </c>
      <c r="F72" s="4" t="s">
        <v>8</v>
      </c>
      <c r="G72" s="215" t="s">
        <v>329</v>
      </c>
      <c r="H72" s="57">
        <v>33.446590543672698</v>
      </c>
      <c r="I72" s="5" t="s">
        <v>174</v>
      </c>
      <c r="J72" s="11" t="s">
        <v>334</v>
      </c>
      <c r="K72" s="53"/>
      <c r="L72" s="53"/>
      <c r="M72" s="53"/>
      <c r="N72" s="53"/>
      <c r="O72" s="53"/>
      <c r="P72" s="53"/>
      <c r="Q72" s="53"/>
      <c r="R72" s="53"/>
      <c r="S72" s="53"/>
      <c r="T72" s="53"/>
      <c r="U72" s="53"/>
      <c r="V72" s="53"/>
      <c r="W72" s="53"/>
      <c r="X72" s="53"/>
      <c r="Y72" s="53"/>
      <c r="Z72" s="53"/>
      <c r="AA72" s="53"/>
      <c r="AB72" s="53"/>
      <c r="AC72" s="53">
        <v>5</v>
      </c>
      <c r="AD72" s="53">
        <v>5</v>
      </c>
      <c r="AE72" s="53">
        <v>5</v>
      </c>
      <c r="AF72" s="53">
        <v>20</v>
      </c>
      <c r="AG72" s="53"/>
      <c r="AH72" s="54"/>
      <c r="AI72" s="141">
        <v>196</v>
      </c>
      <c r="AJ72" s="137"/>
      <c r="AK72" s="54"/>
      <c r="AL72" s="53"/>
      <c r="AM72" s="53"/>
      <c r="AN72" s="53"/>
      <c r="AO72" s="53"/>
      <c r="AP72" s="53"/>
      <c r="AQ72" s="53"/>
      <c r="AR72" s="53"/>
      <c r="AS72" s="53"/>
      <c r="AT72" s="53"/>
      <c r="AU72" s="53"/>
      <c r="AV72" s="53"/>
      <c r="AW72" s="54"/>
      <c r="AX72" s="53"/>
      <c r="AY72" s="54"/>
      <c r="AZ72" s="53"/>
      <c r="BA72" s="54"/>
      <c r="BB72" s="111"/>
      <c r="BC72" s="111"/>
      <c r="BD72" s="111"/>
      <c r="BE72" s="111"/>
      <c r="BF72" s="111"/>
      <c r="BG72" s="111"/>
      <c r="BH72" s="53"/>
      <c r="BI72" s="54"/>
      <c r="BJ72" s="111">
        <v>20</v>
      </c>
      <c r="BK72" s="111">
        <v>80</v>
      </c>
      <c r="BL72" s="111"/>
      <c r="BM72" s="136"/>
      <c r="BN72" s="141">
        <v>196</v>
      </c>
      <c r="BO72" s="137"/>
      <c r="BP72" s="56"/>
      <c r="BQ72" s="55"/>
      <c r="BR72" s="53"/>
      <c r="BS72" s="53"/>
      <c r="BT72" s="53"/>
      <c r="BU72" s="53"/>
      <c r="BV72" s="53"/>
      <c r="BW72" s="53"/>
      <c r="BX72" s="53"/>
      <c r="BY72" s="53"/>
      <c r="BZ72" s="53"/>
      <c r="CA72" s="53"/>
      <c r="CB72" s="53"/>
      <c r="CC72" s="53"/>
      <c r="CD72" s="53"/>
      <c r="CE72" s="53">
        <v>20</v>
      </c>
      <c r="CF72" s="53">
        <v>40</v>
      </c>
      <c r="CG72" s="55"/>
      <c r="CH72" s="53"/>
      <c r="CI72" s="53"/>
      <c r="CJ72" s="53"/>
      <c r="CK72" s="53"/>
      <c r="CL72" s="53"/>
      <c r="CM72" s="53"/>
      <c r="CN72" s="53"/>
      <c r="CO72" s="53"/>
      <c r="CP72" s="53"/>
      <c r="CQ72" s="53"/>
      <c r="CR72" s="53"/>
      <c r="CS72" s="53">
        <v>10</v>
      </c>
      <c r="CT72" s="54">
        <v>20</v>
      </c>
      <c r="CU72" s="141">
        <v>196</v>
      </c>
      <c r="CV72" s="218">
        <f>Table28211153[[#This Row],[D28 - GD/19]]/Table28211153[[#This Row],[D0 - GD/19]]</f>
        <v>4</v>
      </c>
      <c r="CW72" s="216">
        <f t="shared" si="5"/>
        <v>4</v>
      </c>
      <c r="CX72" s="216">
        <f>Table28211153[[#This Row],[D28 - Phu/13]]/Table28211153[[#This Row],[D0 - Phu/13]]</f>
        <v>2</v>
      </c>
      <c r="CY72" s="216">
        <f>Table28211153[[#This Row],[D28 - WA/19]]/Table28211153[[#This Row],[D0 - WA/19]]</f>
        <v>2</v>
      </c>
      <c r="CZ72" s="216">
        <f>LOG(Table28211153[[#This Row],[GD/19 Fold]],2)</f>
        <v>2</v>
      </c>
      <c r="DA72" s="216">
        <f>LOG(Table28211153[[#This Row],[HK/19 Fold]],2)</f>
        <v>2</v>
      </c>
      <c r="DB72" s="216">
        <f>LOG(Table28211153[[#This Row],[Phu/13 Fold]],2)</f>
        <v>1</v>
      </c>
      <c r="DC72" s="216">
        <f>LOG(Table28211153[[#This Row],[WA/19 Fold]],2)</f>
        <v>1</v>
      </c>
      <c r="DD72" s="217">
        <f>SUM(Table28211153[[#This Row],[GD/19 Log2]:[WA/19 Log2]])</f>
        <v>6</v>
      </c>
    </row>
    <row r="73" spans="1:108" ht="24" customHeight="1">
      <c r="A73" s="78">
        <v>203</v>
      </c>
      <c r="B73" s="77">
        <v>20206</v>
      </c>
      <c r="C73" s="76">
        <v>65</v>
      </c>
      <c r="D73" s="77">
        <v>44097</v>
      </c>
      <c r="E73" s="76">
        <v>30</v>
      </c>
      <c r="F73" s="4" t="s">
        <v>8</v>
      </c>
      <c r="G73" s="215" t="s">
        <v>10</v>
      </c>
      <c r="H73" s="57">
        <v>23.486348647484199</v>
      </c>
      <c r="I73" s="5" t="s">
        <v>174</v>
      </c>
      <c r="J73" s="11" t="s">
        <v>334</v>
      </c>
      <c r="K73" s="53"/>
      <c r="L73" s="53"/>
      <c r="M73" s="53"/>
      <c r="N73" s="53"/>
      <c r="O73" s="53"/>
      <c r="P73" s="53"/>
      <c r="Q73" s="53"/>
      <c r="R73" s="53"/>
      <c r="S73" s="53"/>
      <c r="T73" s="53"/>
      <c r="U73" s="53"/>
      <c r="V73" s="53"/>
      <c r="W73" s="53"/>
      <c r="X73" s="53"/>
      <c r="Y73" s="53"/>
      <c r="Z73" s="53"/>
      <c r="AA73" s="53"/>
      <c r="AB73" s="53"/>
      <c r="AC73" s="53">
        <v>5</v>
      </c>
      <c r="AD73" s="53">
        <v>20</v>
      </c>
      <c r="AE73" s="53">
        <v>5</v>
      </c>
      <c r="AF73" s="53">
        <v>20</v>
      </c>
      <c r="AG73" s="53"/>
      <c r="AH73" s="54"/>
      <c r="AI73" s="141">
        <v>203</v>
      </c>
      <c r="AJ73" s="137"/>
      <c r="AK73" s="54"/>
      <c r="AL73" s="53"/>
      <c r="AM73" s="53"/>
      <c r="AN73" s="53"/>
      <c r="AO73" s="53"/>
      <c r="AP73" s="53"/>
      <c r="AQ73" s="53"/>
      <c r="AR73" s="53"/>
      <c r="AS73" s="53"/>
      <c r="AT73" s="53"/>
      <c r="AU73" s="53"/>
      <c r="AV73" s="53"/>
      <c r="AW73" s="54"/>
      <c r="AX73" s="53"/>
      <c r="AY73" s="54"/>
      <c r="AZ73" s="53"/>
      <c r="BA73" s="54"/>
      <c r="BB73" s="111"/>
      <c r="BC73" s="111"/>
      <c r="BD73" s="111"/>
      <c r="BE73" s="111"/>
      <c r="BF73" s="111"/>
      <c r="BG73" s="111"/>
      <c r="BH73" s="53"/>
      <c r="BI73" s="54"/>
      <c r="BJ73" s="111">
        <v>40</v>
      </c>
      <c r="BK73" s="111">
        <v>40</v>
      </c>
      <c r="BL73" s="111"/>
      <c r="BM73" s="136"/>
      <c r="BN73" s="141">
        <v>203</v>
      </c>
      <c r="BO73" s="137"/>
      <c r="BP73" s="56"/>
      <c r="BQ73" s="55"/>
      <c r="BR73" s="53"/>
      <c r="BS73" s="53"/>
      <c r="BT73" s="53"/>
      <c r="BU73" s="53"/>
      <c r="BV73" s="53"/>
      <c r="BW73" s="53"/>
      <c r="BX73" s="53"/>
      <c r="BY73" s="53"/>
      <c r="BZ73" s="53"/>
      <c r="CA73" s="53"/>
      <c r="CB73" s="53"/>
      <c r="CC73" s="53"/>
      <c r="CD73" s="53"/>
      <c r="CE73" s="53">
        <v>80</v>
      </c>
      <c r="CF73" s="53">
        <v>80</v>
      </c>
      <c r="CG73" s="55"/>
      <c r="CH73" s="53"/>
      <c r="CI73" s="53"/>
      <c r="CJ73" s="53"/>
      <c r="CK73" s="53"/>
      <c r="CL73" s="53"/>
      <c r="CM73" s="53"/>
      <c r="CN73" s="53"/>
      <c r="CO73" s="53"/>
      <c r="CP73" s="53"/>
      <c r="CQ73" s="53"/>
      <c r="CR73" s="53"/>
      <c r="CS73" s="53">
        <v>20</v>
      </c>
      <c r="CT73" s="54">
        <v>40</v>
      </c>
      <c r="CU73" s="141">
        <v>203</v>
      </c>
      <c r="CV73" s="218">
        <f>Table28211153[[#This Row],[D28 - GD/19]]/Table28211153[[#This Row],[D0 - GD/19]]</f>
        <v>4</v>
      </c>
      <c r="CW73" s="216">
        <f t="shared" si="5"/>
        <v>1</v>
      </c>
      <c r="CX73" s="216">
        <f>Table28211153[[#This Row],[D28 - Phu/13]]/Table28211153[[#This Row],[D0 - Phu/13]]</f>
        <v>1</v>
      </c>
      <c r="CY73" s="216">
        <f>Table28211153[[#This Row],[D28 - WA/19]]/Table28211153[[#This Row],[D0 - WA/19]]</f>
        <v>2</v>
      </c>
      <c r="CZ73" s="216">
        <f>LOG(Table28211153[[#This Row],[GD/19 Fold]],2)</f>
        <v>2</v>
      </c>
      <c r="DA73" s="216">
        <f>LOG(Table28211153[[#This Row],[HK/19 Fold]],2)</f>
        <v>0</v>
      </c>
      <c r="DB73" s="216">
        <f>LOG(Table28211153[[#This Row],[Phu/13 Fold]],2)</f>
        <v>0</v>
      </c>
      <c r="DC73" s="216">
        <f>LOG(Table28211153[[#This Row],[WA/19 Fold]],2)</f>
        <v>1</v>
      </c>
      <c r="DD73" s="217">
        <f>SUM(Table28211153[[#This Row],[GD/19 Log2]:[WA/19 Log2]])</f>
        <v>3</v>
      </c>
    </row>
    <row r="74" spans="1:108" ht="24" customHeight="1">
      <c r="A74" s="69">
        <v>204</v>
      </c>
      <c r="B74" s="68">
        <v>32463</v>
      </c>
      <c r="C74" s="67">
        <v>31</v>
      </c>
      <c r="D74" s="68">
        <v>44119</v>
      </c>
      <c r="E74" s="67">
        <v>28</v>
      </c>
      <c r="F74" s="4" t="s">
        <v>8</v>
      </c>
      <c r="G74" s="215" t="s">
        <v>42</v>
      </c>
      <c r="H74" s="57">
        <v>30.4704822839591</v>
      </c>
      <c r="I74" s="98" t="s">
        <v>173</v>
      </c>
      <c r="J74" s="11" t="s">
        <v>337</v>
      </c>
      <c r="K74" s="53"/>
      <c r="L74" s="53"/>
      <c r="M74" s="53"/>
      <c r="N74" s="53"/>
      <c r="O74" s="53"/>
      <c r="P74" s="53"/>
      <c r="Q74" s="53"/>
      <c r="R74" s="53"/>
      <c r="S74" s="53"/>
      <c r="T74" s="53"/>
      <c r="U74" s="53"/>
      <c r="V74" s="53"/>
      <c r="W74" s="53"/>
      <c r="X74" s="53"/>
      <c r="Y74" s="53"/>
      <c r="Z74" s="53"/>
      <c r="AA74" s="53"/>
      <c r="AB74" s="53"/>
      <c r="AC74" s="53">
        <v>10</v>
      </c>
      <c r="AD74" s="53">
        <v>80</v>
      </c>
      <c r="AE74" s="53">
        <v>10</v>
      </c>
      <c r="AF74" s="53">
        <v>160</v>
      </c>
      <c r="AG74" s="53"/>
      <c r="AH74" s="54"/>
      <c r="AI74" s="144">
        <v>204</v>
      </c>
      <c r="AJ74" s="137"/>
      <c r="AK74" s="54"/>
      <c r="AL74" s="53"/>
      <c r="AM74" s="53"/>
      <c r="AN74" s="53"/>
      <c r="AO74" s="53"/>
      <c r="AP74" s="53"/>
      <c r="AQ74" s="53"/>
      <c r="AR74" s="53"/>
      <c r="AS74" s="53"/>
      <c r="AT74" s="53"/>
      <c r="AU74" s="53"/>
      <c r="AV74" s="53"/>
      <c r="AW74" s="54"/>
      <c r="AX74" s="53"/>
      <c r="AY74" s="54"/>
      <c r="AZ74" s="53"/>
      <c r="BA74" s="54"/>
      <c r="BB74" s="111"/>
      <c r="BC74" s="111"/>
      <c r="BD74" s="111"/>
      <c r="BE74" s="111"/>
      <c r="BF74" s="111"/>
      <c r="BG74" s="111"/>
      <c r="BH74" s="53"/>
      <c r="BI74" s="54"/>
      <c r="BJ74" s="111">
        <v>320</v>
      </c>
      <c r="BK74" s="111">
        <v>320</v>
      </c>
      <c r="BL74" s="111"/>
      <c r="BM74" s="136"/>
      <c r="BN74" s="144">
        <v>204</v>
      </c>
      <c r="BO74" s="137"/>
      <c r="BP74" s="56"/>
      <c r="BQ74" s="55"/>
      <c r="BR74" s="53"/>
      <c r="BS74" s="53"/>
      <c r="BT74" s="53"/>
      <c r="BU74" s="53"/>
      <c r="BV74" s="53"/>
      <c r="BW74" s="53"/>
      <c r="BX74" s="53"/>
      <c r="BY74" s="53"/>
      <c r="BZ74" s="53"/>
      <c r="CA74" s="53"/>
      <c r="CB74" s="53"/>
      <c r="CC74" s="53"/>
      <c r="CD74" s="53"/>
      <c r="CE74" s="53">
        <v>160</v>
      </c>
      <c r="CF74" s="53">
        <v>320</v>
      </c>
      <c r="CG74" s="55"/>
      <c r="CH74" s="53"/>
      <c r="CI74" s="53"/>
      <c r="CJ74" s="53"/>
      <c r="CK74" s="53"/>
      <c r="CL74" s="53"/>
      <c r="CM74" s="53"/>
      <c r="CN74" s="53"/>
      <c r="CO74" s="53"/>
      <c r="CP74" s="53"/>
      <c r="CQ74" s="53"/>
      <c r="CR74" s="53"/>
      <c r="CS74" s="53">
        <v>10</v>
      </c>
      <c r="CT74" s="54">
        <v>40</v>
      </c>
      <c r="CU74" s="144">
        <v>204</v>
      </c>
      <c r="CV74" s="218">
        <f>Table28211153[[#This Row],[D28 - GD/19]]/Table28211153[[#This Row],[D0 - GD/19]]</f>
        <v>16</v>
      </c>
      <c r="CW74" s="216">
        <f t="shared" si="5"/>
        <v>1</v>
      </c>
      <c r="CX74" s="216">
        <f>Table28211153[[#This Row],[D28 - Phu/13]]/Table28211153[[#This Row],[D0 - Phu/13]]</f>
        <v>2</v>
      </c>
      <c r="CY74" s="216">
        <f>Table28211153[[#This Row],[D28 - WA/19]]/Table28211153[[#This Row],[D0 - WA/19]]</f>
        <v>4</v>
      </c>
      <c r="CZ74" s="216">
        <f>LOG(Table28211153[[#This Row],[GD/19 Fold]],2)</f>
        <v>4</v>
      </c>
      <c r="DA74" s="216">
        <f>LOG(Table28211153[[#This Row],[HK/19 Fold]],2)</f>
        <v>0</v>
      </c>
      <c r="DB74" s="216">
        <f>LOG(Table28211153[[#This Row],[Phu/13 Fold]],2)</f>
        <v>1</v>
      </c>
      <c r="DC74" s="216">
        <f>LOG(Table28211153[[#This Row],[WA/19 Fold]],2)</f>
        <v>2</v>
      </c>
      <c r="DD74" s="217">
        <f>SUM(Table28211153[[#This Row],[GD/19 Log2]:[WA/19 Log2]])</f>
        <v>7</v>
      </c>
    </row>
    <row r="75" spans="1:108" ht="24" customHeight="1">
      <c r="A75" s="78">
        <v>205</v>
      </c>
      <c r="B75" s="77">
        <v>20299</v>
      </c>
      <c r="C75" s="76">
        <v>65</v>
      </c>
      <c r="D75" s="77">
        <v>44097</v>
      </c>
      <c r="E75" s="76">
        <v>28</v>
      </c>
      <c r="F75" s="3" t="s">
        <v>7</v>
      </c>
      <c r="G75" s="215" t="s">
        <v>42</v>
      </c>
      <c r="H75" s="57">
        <v>19.911376783756801</v>
      </c>
      <c r="I75" s="5" t="s">
        <v>174</v>
      </c>
      <c r="J75" s="11" t="s">
        <v>337</v>
      </c>
      <c r="K75" s="53"/>
      <c r="L75" s="53"/>
      <c r="M75" s="53"/>
      <c r="N75" s="53"/>
      <c r="O75" s="53"/>
      <c r="P75" s="53"/>
      <c r="Q75" s="53"/>
      <c r="R75" s="53"/>
      <c r="S75" s="53"/>
      <c r="T75" s="53"/>
      <c r="U75" s="53"/>
      <c r="V75" s="53"/>
      <c r="W75" s="53"/>
      <c r="X75" s="53"/>
      <c r="Y75" s="53"/>
      <c r="Z75" s="53"/>
      <c r="AA75" s="53"/>
      <c r="AB75" s="53"/>
      <c r="AC75" s="53">
        <v>20</v>
      </c>
      <c r="AD75" s="53">
        <v>40</v>
      </c>
      <c r="AE75" s="53">
        <v>20</v>
      </c>
      <c r="AF75" s="53">
        <v>40</v>
      </c>
      <c r="AG75" s="53"/>
      <c r="AH75" s="54"/>
      <c r="AI75" s="141">
        <v>205</v>
      </c>
      <c r="AJ75" s="137"/>
      <c r="AK75" s="54"/>
      <c r="AL75" s="53"/>
      <c r="AM75" s="53"/>
      <c r="AN75" s="53"/>
      <c r="AO75" s="53"/>
      <c r="AP75" s="53"/>
      <c r="AQ75" s="53"/>
      <c r="AR75" s="53"/>
      <c r="AS75" s="53"/>
      <c r="AT75" s="53"/>
      <c r="AU75" s="53"/>
      <c r="AV75" s="53"/>
      <c r="AW75" s="54"/>
      <c r="AX75" s="53"/>
      <c r="AY75" s="54"/>
      <c r="AZ75" s="53"/>
      <c r="BA75" s="54"/>
      <c r="BB75" s="111"/>
      <c r="BC75" s="111"/>
      <c r="BD75" s="111"/>
      <c r="BE75" s="111"/>
      <c r="BF75" s="111"/>
      <c r="BG75" s="111"/>
      <c r="BH75" s="53"/>
      <c r="BI75" s="54"/>
      <c r="BJ75" s="111">
        <v>5</v>
      </c>
      <c r="BK75" s="111">
        <v>20</v>
      </c>
      <c r="BL75" s="111"/>
      <c r="BM75" s="136"/>
      <c r="BN75" s="141">
        <v>205</v>
      </c>
      <c r="BO75" s="137"/>
      <c r="BP75" s="56"/>
      <c r="BQ75" s="55"/>
      <c r="BR75" s="53"/>
      <c r="BS75" s="53"/>
      <c r="BT75" s="53"/>
      <c r="BU75" s="53"/>
      <c r="BV75" s="53"/>
      <c r="BW75" s="53"/>
      <c r="BX75" s="53"/>
      <c r="BY75" s="53"/>
      <c r="BZ75" s="53"/>
      <c r="CA75" s="53"/>
      <c r="CB75" s="53"/>
      <c r="CC75" s="53"/>
      <c r="CD75" s="53"/>
      <c r="CE75" s="53">
        <v>10</v>
      </c>
      <c r="CF75" s="53">
        <v>20</v>
      </c>
      <c r="CG75" s="55"/>
      <c r="CH75" s="53"/>
      <c r="CI75" s="53"/>
      <c r="CJ75" s="53"/>
      <c r="CK75" s="53"/>
      <c r="CL75" s="53"/>
      <c r="CM75" s="53"/>
      <c r="CN75" s="53"/>
      <c r="CO75" s="53"/>
      <c r="CP75" s="53"/>
      <c r="CQ75" s="53"/>
      <c r="CR75" s="53"/>
      <c r="CS75" s="53">
        <v>5</v>
      </c>
      <c r="CT75" s="54">
        <v>10</v>
      </c>
      <c r="CU75" s="141">
        <v>205</v>
      </c>
      <c r="CV75" s="218">
        <f>Table28211153[[#This Row],[D28 - GD/19]]/Table28211153[[#This Row],[D0 - GD/19]]</f>
        <v>2</v>
      </c>
      <c r="CW75" s="216">
        <f t="shared" si="5"/>
        <v>4</v>
      </c>
      <c r="CX75" s="216">
        <f>Table28211153[[#This Row],[D28 - Phu/13]]/Table28211153[[#This Row],[D0 - Phu/13]]</f>
        <v>2</v>
      </c>
      <c r="CY75" s="216">
        <f>Table28211153[[#This Row],[D28 - WA/19]]/Table28211153[[#This Row],[D0 - WA/19]]</f>
        <v>2</v>
      </c>
      <c r="CZ75" s="216">
        <f>LOG(Table28211153[[#This Row],[GD/19 Fold]],2)</f>
        <v>1</v>
      </c>
      <c r="DA75" s="216">
        <f>LOG(Table28211153[[#This Row],[HK/19 Fold]],2)</f>
        <v>2</v>
      </c>
      <c r="DB75" s="216">
        <f>LOG(Table28211153[[#This Row],[Phu/13 Fold]],2)</f>
        <v>1</v>
      </c>
      <c r="DC75" s="216">
        <f>LOG(Table28211153[[#This Row],[WA/19 Fold]],2)</f>
        <v>1</v>
      </c>
      <c r="DD75" s="217">
        <f>SUM(Table28211153[[#This Row],[GD/19 Log2]:[WA/19 Log2]])</f>
        <v>5</v>
      </c>
    </row>
    <row r="76" spans="1:108" ht="24" customHeight="1">
      <c r="A76" s="72">
        <v>207</v>
      </c>
      <c r="B76" s="71">
        <v>30791</v>
      </c>
      <c r="C76" s="70">
        <v>36</v>
      </c>
      <c r="D76" s="71">
        <v>44097</v>
      </c>
      <c r="E76" s="70">
        <v>27</v>
      </c>
      <c r="F76" s="4" t="s">
        <v>8</v>
      </c>
      <c r="G76" s="215" t="s">
        <v>42</v>
      </c>
      <c r="H76" s="57">
        <v>24.582298960280401</v>
      </c>
      <c r="I76" s="98" t="s">
        <v>173</v>
      </c>
      <c r="J76" s="11" t="s">
        <v>336</v>
      </c>
      <c r="K76" s="53"/>
      <c r="L76" s="53"/>
      <c r="M76" s="53"/>
      <c r="N76" s="53"/>
      <c r="O76" s="53"/>
      <c r="P76" s="53"/>
      <c r="Q76" s="53"/>
      <c r="R76" s="53"/>
      <c r="S76" s="53"/>
      <c r="T76" s="53"/>
      <c r="U76" s="53"/>
      <c r="V76" s="53"/>
      <c r="W76" s="53"/>
      <c r="X76" s="53"/>
      <c r="Y76" s="53"/>
      <c r="Z76" s="53"/>
      <c r="AA76" s="53"/>
      <c r="AB76" s="53"/>
      <c r="AC76" s="53">
        <v>80</v>
      </c>
      <c r="AD76" s="53">
        <v>80</v>
      </c>
      <c r="AE76" s="53">
        <v>80</v>
      </c>
      <c r="AF76" s="53">
        <v>80</v>
      </c>
      <c r="AG76" s="53"/>
      <c r="AH76" s="54"/>
      <c r="AI76" s="145">
        <v>207</v>
      </c>
      <c r="AJ76" s="137"/>
      <c r="AK76" s="54"/>
      <c r="AL76" s="53"/>
      <c r="AM76" s="53"/>
      <c r="AN76" s="53"/>
      <c r="AO76" s="53"/>
      <c r="AP76" s="53"/>
      <c r="AQ76" s="53"/>
      <c r="AR76" s="53"/>
      <c r="AS76" s="53"/>
      <c r="AT76" s="53"/>
      <c r="AU76" s="53"/>
      <c r="AV76" s="53"/>
      <c r="AW76" s="54"/>
      <c r="AX76" s="53"/>
      <c r="AY76" s="54"/>
      <c r="AZ76" s="53"/>
      <c r="BA76" s="54"/>
      <c r="BB76" s="111"/>
      <c r="BC76" s="111"/>
      <c r="BD76" s="111"/>
      <c r="BE76" s="111"/>
      <c r="BF76" s="111"/>
      <c r="BG76" s="111"/>
      <c r="BH76" s="53"/>
      <c r="BI76" s="54"/>
      <c r="BJ76" s="111">
        <v>20</v>
      </c>
      <c r="BK76" s="111">
        <v>120</v>
      </c>
      <c r="BL76" s="111"/>
      <c r="BM76" s="136"/>
      <c r="BN76" s="145">
        <v>207</v>
      </c>
      <c r="BO76" s="137"/>
      <c r="BP76" s="56"/>
      <c r="BQ76" s="55"/>
      <c r="BR76" s="53"/>
      <c r="BS76" s="53"/>
      <c r="BT76" s="53"/>
      <c r="BU76" s="53"/>
      <c r="BV76" s="53"/>
      <c r="BW76" s="53"/>
      <c r="BX76" s="53"/>
      <c r="BY76" s="53"/>
      <c r="BZ76" s="53"/>
      <c r="CA76" s="53"/>
      <c r="CB76" s="53"/>
      <c r="CC76" s="53"/>
      <c r="CD76" s="53"/>
      <c r="CE76" s="53">
        <v>160</v>
      </c>
      <c r="CF76" s="53">
        <v>160</v>
      </c>
      <c r="CG76" s="55"/>
      <c r="CH76" s="53"/>
      <c r="CI76" s="53"/>
      <c r="CJ76" s="53"/>
      <c r="CK76" s="53"/>
      <c r="CL76" s="53"/>
      <c r="CM76" s="53"/>
      <c r="CN76" s="53"/>
      <c r="CO76" s="53"/>
      <c r="CP76" s="53"/>
      <c r="CQ76" s="53"/>
      <c r="CR76" s="53"/>
      <c r="CS76" s="53">
        <v>40</v>
      </c>
      <c r="CT76" s="54">
        <v>80</v>
      </c>
      <c r="CU76" s="145">
        <v>207</v>
      </c>
      <c r="CV76" s="218">
        <f>Table28211153[[#This Row],[D28 - GD/19]]/Table28211153[[#This Row],[D0 - GD/19]]</f>
        <v>1</v>
      </c>
      <c r="CW76" s="216">
        <f t="shared" si="5"/>
        <v>6</v>
      </c>
      <c r="CX76" s="216">
        <f>Table28211153[[#This Row],[D28 - Phu/13]]/Table28211153[[#This Row],[D0 - Phu/13]]</f>
        <v>1</v>
      </c>
      <c r="CY76" s="216">
        <f>Table28211153[[#This Row],[D28 - WA/19]]/Table28211153[[#This Row],[D0 - WA/19]]</f>
        <v>2</v>
      </c>
      <c r="CZ76" s="216">
        <f>LOG(Table28211153[[#This Row],[GD/19 Fold]],2)</f>
        <v>0</v>
      </c>
      <c r="DA76" s="216">
        <f>LOG(Table28211153[[#This Row],[HK/19 Fold]],2)</f>
        <v>2.5849625007211561</v>
      </c>
      <c r="DB76" s="216">
        <f>LOG(Table28211153[[#This Row],[Phu/13 Fold]],2)</f>
        <v>0</v>
      </c>
      <c r="DC76" s="216">
        <f>LOG(Table28211153[[#This Row],[WA/19 Fold]],2)</f>
        <v>1</v>
      </c>
      <c r="DD76" s="217">
        <f>SUM(Table28211153[[#This Row],[GD/19 Log2]:[WA/19 Log2]])</f>
        <v>3.5849625007211561</v>
      </c>
    </row>
    <row r="77" spans="1:108" ht="24" customHeight="1">
      <c r="A77" s="66">
        <v>208</v>
      </c>
      <c r="B77" s="65">
        <v>21671</v>
      </c>
      <c r="C77" s="64">
        <v>61</v>
      </c>
      <c r="D77" s="65">
        <v>44116</v>
      </c>
      <c r="E77" s="64">
        <v>32</v>
      </c>
      <c r="F77" s="4" t="s">
        <v>8</v>
      </c>
      <c r="G77" s="215" t="s">
        <v>42</v>
      </c>
      <c r="H77" s="57">
        <v>30.9363237676748</v>
      </c>
      <c r="I77" s="98" t="s">
        <v>173</v>
      </c>
      <c r="J77" s="11" t="s">
        <v>334</v>
      </c>
      <c r="K77" s="53"/>
      <c r="L77" s="53"/>
      <c r="M77" s="53"/>
      <c r="N77" s="53"/>
      <c r="O77" s="53"/>
      <c r="P77" s="53"/>
      <c r="Q77" s="53"/>
      <c r="R77" s="53"/>
      <c r="S77" s="53"/>
      <c r="T77" s="53"/>
      <c r="U77" s="53"/>
      <c r="V77" s="53"/>
      <c r="W77" s="53"/>
      <c r="X77" s="53"/>
      <c r="Y77" s="53"/>
      <c r="Z77" s="53"/>
      <c r="AA77" s="53"/>
      <c r="AB77" s="53"/>
      <c r="AC77" s="53">
        <v>5</v>
      </c>
      <c r="AD77" s="53">
        <v>40</v>
      </c>
      <c r="AE77" s="53">
        <v>5</v>
      </c>
      <c r="AF77" s="53">
        <v>40</v>
      </c>
      <c r="AG77" s="53"/>
      <c r="AH77" s="54"/>
      <c r="AI77" s="146">
        <v>208</v>
      </c>
      <c r="AJ77" s="137"/>
      <c r="AK77" s="54"/>
      <c r="AL77" s="53"/>
      <c r="AM77" s="53"/>
      <c r="AN77" s="53"/>
      <c r="AO77" s="53"/>
      <c r="AP77" s="53"/>
      <c r="AQ77" s="53"/>
      <c r="AR77" s="53"/>
      <c r="AS77" s="53"/>
      <c r="AT77" s="53"/>
      <c r="AU77" s="53"/>
      <c r="AV77" s="53"/>
      <c r="AW77" s="54"/>
      <c r="AX77" s="53"/>
      <c r="AY77" s="54"/>
      <c r="AZ77" s="53"/>
      <c r="BA77" s="54"/>
      <c r="BB77" s="111"/>
      <c r="BC77" s="111"/>
      <c r="BD77" s="111"/>
      <c r="BE77" s="111"/>
      <c r="BF77" s="111"/>
      <c r="BG77" s="111"/>
      <c r="BH77" s="53"/>
      <c r="BI77" s="54"/>
      <c r="BJ77" s="111">
        <v>40</v>
      </c>
      <c r="BK77" s="111">
        <v>160</v>
      </c>
      <c r="BL77" s="111"/>
      <c r="BM77" s="136"/>
      <c r="BN77" s="146">
        <v>208</v>
      </c>
      <c r="BO77" s="137"/>
      <c r="BP77" s="56"/>
      <c r="BQ77" s="55"/>
      <c r="BR77" s="53"/>
      <c r="BS77" s="53"/>
      <c r="BT77" s="53"/>
      <c r="BU77" s="53"/>
      <c r="BV77" s="53"/>
      <c r="BW77" s="53"/>
      <c r="BX77" s="53"/>
      <c r="BY77" s="53"/>
      <c r="BZ77" s="53"/>
      <c r="CA77" s="53"/>
      <c r="CB77" s="53"/>
      <c r="CC77" s="53"/>
      <c r="CD77" s="53"/>
      <c r="CE77" s="53">
        <v>20</v>
      </c>
      <c r="CF77" s="53">
        <v>40</v>
      </c>
      <c r="CG77" s="55"/>
      <c r="CH77" s="53"/>
      <c r="CI77" s="53"/>
      <c r="CJ77" s="53"/>
      <c r="CK77" s="53"/>
      <c r="CL77" s="53"/>
      <c r="CM77" s="53"/>
      <c r="CN77" s="53"/>
      <c r="CO77" s="53"/>
      <c r="CP77" s="53"/>
      <c r="CQ77" s="53"/>
      <c r="CR77" s="53"/>
      <c r="CS77" s="53">
        <v>5</v>
      </c>
      <c r="CT77" s="54">
        <v>10</v>
      </c>
      <c r="CU77" s="146">
        <v>208</v>
      </c>
      <c r="CV77" s="218">
        <f>Table28211153[[#This Row],[D28 - GD/19]]/Table28211153[[#This Row],[D0 - GD/19]]</f>
        <v>8</v>
      </c>
      <c r="CW77" s="216">
        <f t="shared" si="5"/>
        <v>4</v>
      </c>
      <c r="CX77" s="216">
        <f>Table28211153[[#This Row],[D28 - Phu/13]]/Table28211153[[#This Row],[D0 - Phu/13]]</f>
        <v>2</v>
      </c>
      <c r="CY77" s="216">
        <f>Table28211153[[#This Row],[D28 - WA/19]]/Table28211153[[#This Row],[D0 - WA/19]]</f>
        <v>2</v>
      </c>
      <c r="CZ77" s="216">
        <f>LOG(Table28211153[[#This Row],[GD/19 Fold]],2)</f>
        <v>3</v>
      </c>
      <c r="DA77" s="216">
        <f>LOG(Table28211153[[#This Row],[HK/19 Fold]],2)</f>
        <v>2</v>
      </c>
      <c r="DB77" s="216">
        <f>LOG(Table28211153[[#This Row],[Phu/13 Fold]],2)</f>
        <v>1</v>
      </c>
      <c r="DC77" s="216">
        <f>LOG(Table28211153[[#This Row],[WA/19 Fold]],2)</f>
        <v>1</v>
      </c>
      <c r="DD77" s="217">
        <f>SUM(Table28211153[[#This Row],[GD/19 Log2]:[WA/19 Log2]])</f>
        <v>7</v>
      </c>
    </row>
    <row r="78" spans="1:108" ht="24" customHeight="1">
      <c r="A78" s="78">
        <v>209</v>
      </c>
      <c r="B78" s="77">
        <v>15035</v>
      </c>
      <c r="C78" s="76">
        <v>79</v>
      </c>
      <c r="D78" s="77">
        <v>44123</v>
      </c>
      <c r="E78" s="76">
        <v>28</v>
      </c>
      <c r="F78" s="3" t="s">
        <v>7</v>
      </c>
      <c r="G78" s="215" t="s">
        <v>42</v>
      </c>
      <c r="H78" s="57">
        <v>23.923016449561601</v>
      </c>
      <c r="I78" s="5" t="s">
        <v>174</v>
      </c>
      <c r="J78" s="11" t="s">
        <v>336</v>
      </c>
      <c r="K78" s="53"/>
      <c r="L78" s="53"/>
      <c r="M78" s="53"/>
      <c r="N78" s="53"/>
      <c r="O78" s="53"/>
      <c r="P78" s="53"/>
      <c r="Q78" s="53"/>
      <c r="R78" s="53"/>
      <c r="S78" s="53"/>
      <c r="T78" s="53"/>
      <c r="U78" s="53"/>
      <c r="V78" s="53"/>
      <c r="W78" s="53"/>
      <c r="X78" s="53"/>
      <c r="Y78" s="53"/>
      <c r="Z78" s="53"/>
      <c r="AA78" s="53"/>
      <c r="AB78" s="53"/>
      <c r="AC78" s="53">
        <v>10</v>
      </c>
      <c r="AD78" s="53">
        <v>20</v>
      </c>
      <c r="AE78" s="53">
        <v>5</v>
      </c>
      <c r="AF78" s="53">
        <v>20</v>
      </c>
      <c r="AG78" s="53"/>
      <c r="AH78" s="54"/>
      <c r="AI78" s="141">
        <v>209</v>
      </c>
      <c r="AJ78" s="137"/>
      <c r="AK78" s="54"/>
      <c r="AL78" s="53"/>
      <c r="AM78" s="53"/>
      <c r="AN78" s="53"/>
      <c r="AO78" s="53"/>
      <c r="AP78" s="53"/>
      <c r="AQ78" s="53"/>
      <c r="AR78" s="53"/>
      <c r="AS78" s="53"/>
      <c r="AT78" s="53"/>
      <c r="AU78" s="53"/>
      <c r="AV78" s="53"/>
      <c r="AW78" s="54"/>
      <c r="AX78" s="53"/>
      <c r="AY78" s="54"/>
      <c r="AZ78" s="53"/>
      <c r="BA78" s="54"/>
      <c r="BB78" s="111"/>
      <c r="BC78" s="111"/>
      <c r="BD78" s="111"/>
      <c r="BE78" s="111"/>
      <c r="BF78" s="111"/>
      <c r="BG78" s="111"/>
      <c r="BH78" s="53"/>
      <c r="BI78" s="54"/>
      <c r="BJ78" s="111">
        <v>10</v>
      </c>
      <c r="BK78" s="111">
        <v>20</v>
      </c>
      <c r="BL78" s="111"/>
      <c r="BM78" s="136"/>
      <c r="BN78" s="141">
        <v>209</v>
      </c>
      <c r="BO78" s="137"/>
      <c r="BP78" s="56"/>
      <c r="BQ78" s="55"/>
      <c r="BR78" s="53"/>
      <c r="BS78" s="53"/>
      <c r="BT78" s="53"/>
      <c r="BU78" s="53"/>
      <c r="BV78" s="53"/>
      <c r="BW78" s="53"/>
      <c r="BX78" s="53"/>
      <c r="BY78" s="53"/>
      <c r="BZ78" s="53"/>
      <c r="CA78" s="53"/>
      <c r="CB78" s="53"/>
      <c r="CC78" s="53"/>
      <c r="CD78" s="53"/>
      <c r="CE78" s="53">
        <v>10</v>
      </c>
      <c r="CF78" s="53">
        <v>20</v>
      </c>
      <c r="CG78" s="55"/>
      <c r="CH78" s="53"/>
      <c r="CI78" s="53"/>
      <c r="CJ78" s="53"/>
      <c r="CK78" s="53"/>
      <c r="CL78" s="53"/>
      <c r="CM78" s="53"/>
      <c r="CN78" s="53"/>
      <c r="CO78" s="53"/>
      <c r="CP78" s="53"/>
      <c r="CQ78" s="53"/>
      <c r="CR78" s="53"/>
      <c r="CS78" s="53">
        <v>5</v>
      </c>
      <c r="CT78" s="54">
        <v>160</v>
      </c>
      <c r="CU78" s="141">
        <v>209</v>
      </c>
      <c r="CV78" s="218">
        <f>Table28211153[[#This Row],[D28 - GD/19]]/Table28211153[[#This Row],[D0 - GD/19]]</f>
        <v>4</v>
      </c>
      <c r="CW78" s="216">
        <f t="shared" si="5"/>
        <v>2</v>
      </c>
      <c r="CX78" s="216">
        <f>Table28211153[[#This Row],[D28 - Phu/13]]/Table28211153[[#This Row],[D0 - Phu/13]]</f>
        <v>2</v>
      </c>
      <c r="CY78" s="216">
        <f>Table28211153[[#This Row],[D28 - WA/19]]/Table28211153[[#This Row],[D0 - WA/19]]</f>
        <v>32</v>
      </c>
      <c r="CZ78" s="216">
        <f>LOG(Table28211153[[#This Row],[GD/19 Fold]],2)</f>
        <v>2</v>
      </c>
      <c r="DA78" s="216">
        <f>LOG(Table28211153[[#This Row],[HK/19 Fold]],2)</f>
        <v>1</v>
      </c>
      <c r="DB78" s="216">
        <f>LOG(Table28211153[[#This Row],[Phu/13 Fold]],2)</f>
        <v>1</v>
      </c>
      <c r="DC78" s="216">
        <f>LOG(Table28211153[[#This Row],[WA/19 Fold]],2)</f>
        <v>5</v>
      </c>
      <c r="DD78" s="217">
        <f>SUM(Table28211153[[#This Row],[GD/19 Log2]:[WA/19 Log2]])</f>
        <v>9</v>
      </c>
    </row>
    <row r="79" spans="1:108" ht="24" customHeight="1">
      <c r="A79" s="69">
        <v>211</v>
      </c>
      <c r="B79" s="68">
        <v>34560</v>
      </c>
      <c r="C79" s="67">
        <v>26</v>
      </c>
      <c r="D79" s="68">
        <v>44105</v>
      </c>
      <c r="E79" s="67">
        <v>28</v>
      </c>
      <c r="F79" s="4" t="s">
        <v>8</v>
      </c>
      <c r="G79" s="215" t="s">
        <v>42</v>
      </c>
      <c r="H79" s="57">
        <v>32.583426353527202</v>
      </c>
      <c r="I79" s="98" t="s">
        <v>173</v>
      </c>
      <c r="J79" s="11" t="s">
        <v>334</v>
      </c>
      <c r="K79" s="53"/>
      <c r="L79" s="53"/>
      <c r="M79" s="53"/>
      <c r="N79" s="53"/>
      <c r="O79" s="53"/>
      <c r="P79" s="53"/>
      <c r="Q79" s="53"/>
      <c r="R79" s="53"/>
      <c r="S79" s="53"/>
      <c r="T79" s="53"/>
      <c r="U79" s="53"/>
      <c r="V79" s="53"/>
      <c r="W79" s="53"/>
      <c r="X79" s="53"/>
      <c r="Y79" s="53"/>
      <c r="Z79" s="53"/>
      <c r="AA79" s="53"/>
      <c r="AB79" s="53"/>
      <c r="AC79" s="53">
        <v>80</v>
      </c>
      <c r="AD79" s="53">
        <v>160</v>
      </c>
      <c r="AE79" s="53">
        <v>80</v>
      </c>
      <c r="AF79" s="53">
        <v>80</v>
      </c>
      <c r="AG79" s="53"/>
      <c r="AH79" s="54"/>
      <c r="AI79" s="144">
        <v>211</v>
      </c>
      <c r="AJ79" s="137"/>
      <c r="AK79" s="54"/>
      <c r="AL79" s="53"/>
      <c r="AM79" s="53"/>
      <c r="AN79" s="53"/>
      <c r="AO79" s="53"/>
      <c r="AP79" s="53"/>
      <c r="AQ79" s="53"/>
      <c r="AR79" s="53"/>
      <c r="AS79" s="53"/>
      <c r="AT79" s="53"/>
      <c r="AU79" s="53"/>
      <c r="AV79" s="53"/>
      <c r="AW79" s="54"/>
      <c r="AX79" s="53"/>
      <c r="AY79" s="54"/>
      <c r="AZ79" s="53"/>
      <c r="BA79" s="54"/>
      <c r="BB79" s="111"/>
      <c r="BC79" s="111"/>
      <c r="BD79" s="111"/>
      <c r="BE79" s="111"/>
      <c r="BF79" s="111"/>
      <c r="BG79" s="111"/>
      <c r="BH79" s="53"/>
      <c r="BI79" s="54"/>
      <c r="BJ79" s="111">
        <v>80</v>
      </c>
      <c r="BK79" s="111">
        <v>160</v>
      </c>
      <c r="BL79" s="111"/>
      <c r="BM79" s="136"/>
      <c r="BN79" s="144">
        <v>211</v>
      </c>
      <c r="BO79" s="137"/>
      <c r="BP79" s="56"/>
      <c r="BQ79" s="55"/>
      <c r="BR79" s="53"/>
      <c r="BS79" s="53"/>
      <c r="BT79" s="53"/>
      <c r="BU79" s="53"/>
      <c r="BV79" s="53"/>
      <c r="BW79" s="53"/>
      <c r="BX79" s="53"/>
      <c r="BY79" s="53"/>
      <c r="BZ79" s="53"/>
      <c r="CA79" s="53"/>
      <c r="CB79" s="53"/>
      <c r="CC79" s="53"/>
      <c r="CD79" s="53"/>
      <c r="CE79" s="53">
        <v>80</v>
      </c>
      <c r="CF79" s="53">
        <v>80</v>
      </c>
      <c r="CG79" s="55"/>
      <c r="CH79" s="53"/>
      <c r="CI79" s="53"/>
      <c r="CJ79" s="53"/>
      <c r="CK79" s="53"/>
      <c r="CL79" s="53"/>
      <c r="CM79" s="53"/>
      <c r="CN79" s="53"/>
      <c r="CO79" s="53"/>
      <c r="CP79" s="53"/>
      <c r="CQ79" s="53"/>
      <c r="CR79" s="53"/>
      <c r="CS79" s="53">
        <v>10</v>
      </c>
      <c r="CT79" s="54">
        <v>10</v>
      </c>
      <c r="CU79" s="144">
        <v>211</v>
      </c>
      <c r="CV79" s="218">
        <f>Table28211153[[#This Row],[D28 - GD/19]]/Table28211153[[#This Row],[D0 - GD/19]]</f>
        <v>1</v>
      </c>
      <c r="CW79" s="216">
        <f t="shared" si="5"/>
        <v>2</v>
      </c>
      <c r="CX79" s="216">
        <f>Table28211153[[#This Row],[D28 - Phu/13]]/Table28211153[[#This Row],[D0 - Phu/13]]</f>
        <v>1</v>
      </c>
      <c r="CY79" s="216">
        <f>Table28211153[[#This Row],[D28 - WA/19]]/Table28211153[[#This Row],[D0 - WA/19]]</f>
        <v>1</v>
      </c>
      <c r="CZ79" s="216">
        <f>LOG(Table28211153[[#This Row],[GD/19 Fold]],2)</f>
        <v>0</v>
      </c>
      <c r="DA79" s="216">
        <f>LOG(Table28211153[[#This Row],[HK/19 Fold]],2)</f>
        <v>1</v>
      </c>
      <c r="DB79" s="216">
        <f>LOG(Table28211153[[#This Row],[Phu/13 Fold]],2)</f>
        <v>0</v>
      </c>
      <c r="DC79" s="216">
        <f>LOG(Table28211153[[#This Row],[WA/19 Fold]],2)</f>
        <v>0</v>
      </c>
      <c r="DD79" s="217">
        <f>SUM(Table28211153[[#This Row],[GD/19 Log2]:[WA/19 Log2]])</f>
        <v>1</v>
      </c>
    </row>
    <row r="80" spans="1:108" ht="24" customHeight="1">
      <c r="A80" s="72">
        <v>213</v>
      </c>
      <c r="B80" s="71">
        <v>31305</v>
      </c>
      <c r="C80" s="70">
        <v>35</v>
      </c>
      <c r="D80" s="71">
        <v>44173</v>
      </c>
      <c r="E80" s="70">
        <v>28</v>
      </c>
      <c r="F80" s="4" t="s">
        <v>8</v>
      </c>
      <c r="G80" s="215" t="s">
        <v>42</v>
      </c>
      <c r="H80" s="57">
        <v>32.691075765051501</v>
      </c>
      <c r="I80" s="98" t="s">
        <v>173</v>
      </c>
      <c r="J80" s="11" t="s">
        <v>336</v>
      </c>
      <c r="K80" s="53"/>
      <c r="L80" s="53"/>
      <c r="M80" s="53"/>
      <c r="N80" s="53"/>
      <c r="O80" s="53"/>
      <c r="P80" s="53"/>
      <c r="Q80" s="53"/>
      <c r="R80" s="53"/>
      <c r="S80" s="53"/>
      <c r="T80" s="53"/>
      <c r="U80" s="53"/>
      <c r="V80" s="53"/>
      <c r="W80" s="53"/>
      <c r="X80" s="53"/>
      <c r="Y80" s="53"/>
      <c r="Z80" s="53"/>
      <c r="AA80" s="53"/>
      <c r="AB80" s="53"/>
      <c r="AC80" s="53">
        <v>80</v>
      </c>
      <c r="AD80" s="53">
        <v>160</v>
      </c>
      <c r="AE80" s="53">
        <v>20</v>
      </c>
      <c r="AF80" s="53">
        <v>40</v>
      </c>
      <c r="AG80" s="53"/>
      <c r="AH80" s="54"/>
      <c r="AI80" s="145">
        <v>213</v>
      </c>
      <c r="AJ80" s="137"/>
      <c r="AK80" s="54"/>
      <c r="AL80" s="53"/>
      <c r="AM80" s="53"/>
      <c r="AN80" s="53"/>
      <c r="AO80" s="53"/>
      <c r="AP80" s="53"/>
      <c r="AQ80" s="53"/>
      <c r="AR80" s="53"/>
      <c r="AS80" s="53"/>
      <c r="AT80" s="53"/>
      <c r="AU80" s="53"/>
      <c r="AV80" s="53"/>
      <c r="AW80" s="54"/>
      <c r="AX80" s="53"/>
      <c r="AY80" s="54"/>
      <c r="AZ80" s="53"/>
      <c r="BA80" s="54"/>
      <c r="BB80" s="111"/>
      <c r="BC80" s="111"/>
      <c r="BD80" s="111"/>
      <c r="BE80" s="111"/>
      <c r="BF80" s="111"/>
      <c r="BG80" s="111"/>
      <c r="BH80" s="53"/>
      <c r="BI80" s="54"/>
      <c r="BJ80" s="111">
        <v>40</v>
      </c>
      <c r="BK80" s="111">
        <v>40</v>
      </c>
      <c r="BL80" s="111"/>
      <c r="BM80" s="136"/>
      <c r="BN80" s="145">
        <v>213</v>
      </c>
      <c r="BO80" s="137"/>
      <c r="BP80" s="56"/>
      <c r="BQ80" s="55"/>
      <c r="BR80" s="53"/>
      <c r="BS80" s="53"/>
      <c r="BT80" s="53"/>
      <c r="BU80" s="53"/>
      <c r="BV80" s="53"/>
      <c r="BW80" s="53"/>
      <c r="BX80" s="53"/>
      <c r="BY80" s="53"/>
      <c r="BZ80" s="53"/>
      <c r="CA80" s="53"/>
      <c r="CB80" s="53"/>
      <c r="CC80" s="53"/>
      <c r="CD80" s="53"/>
      <c r="CE80" s="53">
        <v>320</v>
      </c>
      <c r="CF80" s="53">
        <v>320</v>
      </c>
      <c r="CG80" s="55"/>
      <c r="CH80" s="53"/>
      <c r="CI80" s="53"/>
      <c r="CJ80" s="53"/>
      <c r="CK80" s="53"/>
      <c r="CL80" s="53"/>
      <c r="CM80" s="53"/>
      <c r="CN80" s="53"/>
      <c r="CO80" s="53"/>
      <c r="CP80" s="53"/>
      <c r="CQ80" s="53"/>
      <c r="CR80" s="53"/>
      <c r="CS80" s="53">
        <v>10</v>
      </c>
      <c r="CT80" s="54">
        <v>40</v>
      </c>
      <c r="CU80" s="145">
        <v>213</v>
      </c>
      <c r="CV80" s="218">
        <f>Table28211153[[#This Row],[D28 - GD/19]]/Table28211153[[#This Row],[D0 - GD/19]]</f>
        <v>2</v>
      </c>
      <c r="CW80" s="216">
        <f t="shared" si="5"/>
        <v>1</v>
      </c>
      <c r="CX80" s="216">
        <f>Table28211153[[#This Row],[D28 - Phu/13]]/Table28211153[[#This Row],[D0 - Phu/13]]</f>
        <v>1</v>
      </c>
      <c r="CY80" s="216">
        <f>Table28211153[[#This Row],[D28 - WA/19]]/Table28211153[[#This Row],[D0 - WA/19]]</f>
        <v>4</v>
      </c>
      <c r="CZ80" s="216">
        <f>LOG(Table28211153[[#This Row],[GD/19 Fold]],2)</f>
        <v>1</v>
      </c>
      <c r="DA80" s="216">
        <f>LOG(Table28211153[[#This Row],[HK/19 Fold]],2)</f>
        <v>0</v>
      </c>
      <c r="DB80" s="216">
        <f>LOG(Table28211153[[#This Row],[Phu/13 Fold]],2)</f>
        <v>0</v>
      </c>
      <c r="DC80" s="216">
        <f>LOG(Table28211153[[#This Row],[WA/19 Fold]],2)</f>
        <v>2</v>
      </c>
      <c r="DD80" s="217">
        <f>SUM(Table28211153[[#This Row],[GD/19 Log2]:[WA/19 Log2]])</f>
        <v>3</v>
      </c>
    </row>
    <row r="81" spans="1:108" ht="24" customHeight="1">
      <c r="A81" s="66">
        <v>214</v>
      </c>
      <c r="B81" s="65">
        <v>21188</v>
      </c>
      <c r="C81" s="64">
        <v>62</v>
      </c>
      <c r="D81" s="65">
        <v>44110</v>
      </c>
      <c r="E81" s="64">
        <v>28</v>
      </c>
      <c r="F81" s="3" t="s">
        <v>7</v>
      </c>
      <c r="G81" s="215" t="s">
        <v>42</v>
      </c>
      <c r="H81" s="57">
        <v>23.1770626431809</v>
      </c>
      <c r="I81" s="98" t="s">
        <v>173</v>
      </c>
      <c r="J81" s="11" t="s">
        <v>336</v>
      </c>
      <c r="K81" s="53"/>
      <c r="L81" s="53"/>
      <c r="M81" s="53"/>
      <c r="N81" s="53"/>
      <c r="O81" s="53"/>
      <c r="P81" s="53"/>
      <c r="Q81" s="53"/>
      <c r="R81" s="53"/>
      <c r="S81" s="53"/>
      <c r="T81" s="53"/>
      <c r="U81" s="53"/>
      <c r="V81" s="53"/>
      <c r="W81" s="53"/>
      <c r="X81" s="53"/>
      <c r="Y81" s="53"/>
      <c r="Z81" s="53"/>
      <c r="AA81" s="53"/>
      <c r="AB81" s="53"/>
      <c r="AC81" s="53">
        <v>20</v>
      </c>
      <c r="AD81" s="53">
        <v>40</v>
      </c>
      <c r="AE81" s="53">
        <v>20</v>
      </c>
      <c r="AF81" s="53">
        <v>40</v>
      </c>
      <c r="AG81" s="53"/>
      <c r="AH81" s="54"/>
      <c r="AI81" s="146">
        <v>214</v>
      </c>
      <c r="AJ81" s="137"/>
      <c r="AK81" s="54"/>
      <c r="AL81" s="53"/>
      <c r="AM81" s="53"/>
      <c r="AN81" s="53"/>
      <c r="AO81" s="53"/>
      <c r="AP81" s="53"/>
      <c r="AQ81" s="53"/>
      <c r="AR81" s="53"/>
      <c r="AS81" s="53"/>
      <c r="AT81" s="53"/>
      <c r="AU81" s="53"/>
      <c r="AV81" s="53"/>
      <c r="AW81" s="54"/>
      <c r="AX81" s="53"/>
      <c r="AY81" s="54"/>
      <c r="AZ81" s="53"/>
      <c r="BA81" s="54"/>
      <c r="BB81" s="111"/>
      <c r="BC81" s="111"/>
      <c r="BD81" s="111"/>
      <c r="BE81" s="111"/>
      <c r="BF81" s="111"/>
      <c r="BG81" s="111"/>
      <c r="BH81" s="53"/>
      <c r="BI81" s="54"/>
      <c r="BJ81" s="111">
        <v>20</v>
      </c>
      <c r="BK81" s="111">
        <v>80</v>
      </c>
      <c r="BL81" s="111"/>
      <c r="BM81" s="136"/>
      <c r="BN81" s="146">
        <v>214</v>
      </c>
      <c r="BO81" s="137"/>
      <c r="BP81" s="56"/>
      <c r="BQ81" s="55"/>
      <c r="BR81" s="53"/>
      <c r="BS81" s="53"/>
      <c r="BT81" s="53"/>
      <c r="BU81" s="53"/>
      <c r="BV81" s="53"/>
      <c r="BW81" s="53"/>
      <c r="BX81" s="53"/>
      <c r="BY81" s="53"/>
      <c r="BZ81" s="53"/>
      <c r="CA81" s="53"/>
      <c r="CB81" s="53"/>
      <c r="CC81" s="53"/>
      <c r="CD81" s="53"/>
      <c r="CE81" s="53">
        <v>640</v>
      </c>
      <c r="CF81" s="53">
        <v>640</v>
      </c>
      <c r="CG81" s="55"/>
      <c r="CH81" s="53"/>
      <c r="CI81" s="53"/>
      <c r="CJ81" s="53"/>
      <c r="CK81" s="53"/>
      <c r="CL81" s="53"/>
      <c r="CM81" s="53"/>
      <c r="CN81" s="53"/>
      <c r="CO81" s="53"/>
      <c r="CP81" s="53"/>
      <c r="CQ81" s="53"/>
      <c r="CR81" s="53"/>
      <c r="CS81" s="53">
        <v>80</v>
      </c>
      <c r="CT81" s="54">
        <v>80</v>
      </c>
      <c r="CU81" s="146">
        <v>214</v>
      </c>
      <c r="CV81" s="218">
        <f>Table28211153[[#This Row],[D28 - GD/19]]/Table28211153[[#This Row],[D0 - GD/19]]</f>
        <v>2</v>
      </c>
      <c r="CW81" s="216">
        <f t="shared" si="5"/>
        <v>4</v>
      </c>
      <c r="CX81" s="216">
        <f>Table28211153[[#This Row],[D28 - Phu/13]]/Table28211153[[#This Row],[D0 - Phu/13]]</f>
        <v>1</v>
      </c>
      <c r="CY81" s="216">
        <f>Table28211153[[#This Row],[D28 - WA/19]]/Table28211153[[#This Row],[D0 - WA/19]]</f>
        <v>1</v>
      </c>
      <c r="CZ81" s="216">
        <f>LOG(Table28211153[[#This Row],[GD/19 Fold]],2)</f>
        <v>1</v>
      </c>
      <c r="DA81" s="216">
        <f>LOG(Table28211153[[#This Row],[HK/19 Fold]],2)</f>
        <v>2</v>
      </c>
      <c r="DB81" s="216">
        <f>LOG(Table28211153[[#This Row],[Phu/13 Fold]],2)</f>
        <v>0</v>
      </c>
      <c r="DC81" s="216">
        <f>LOG(Table28211153[[#This Row],[WA/19 Fold]],2)</f>
        <v>0</v>
      </c>
      <c r="DD81" s="217">
        <f>SUM(Table28211153[[#This Row],[GD/19 Log2]:[WA/19 Log2]])</f>
        <v>3</v>
      </c>
    </row>
    <row r="82" spans="1:108" ht="24" customHeight="1">
      <c r="A82" s="72">
        <v>215</v>
      </c>
      <c r="B82" s="71">
        <v>29668</v>
      </c>
      <c r="C82" s="70">
        <v>39</v>
      </c>
      <c r="D82" s="71">
        <v>44110</v>
      </c>
      <c r="E82" s="70">
        <v>28</v>
      </c>
      <c r="F82" s="3" t="s">
        <v>7</v>
      </c>
      <c r="G82" s="215" t="s">
        <v>42</v>
      </c>
      <c r="H82" s="57">
        <v>25.7373278597839</v>
      </c>
      <c r="I82" s="98" t="s">
        <v>173</v>
      </c>
      <c r="J82" s="11" t="s">
        <v>336</v>
      </c>
      <c r="K82" s="53"/>
      <c r="L82" s="53"/>
      <c r="M82" s="53"/>
      <c r="N82" s="53"/>
      <c r="O82" s="53"/>
      <c r="P82" s="53"/>
      <c r="Q82" s="53"/>
      <c r="R82" s="53"/>
      <c r="S82" s="53"/>
      <c r="T82" s="53"/>
      <c r="U82" s="53"/>
      <c r="V82" s="53"/>
      <c r="W82" s="53"/>
      <c r="X82" s="53"/>
      <c r="Y82" s="53"/>
      <c r="Z82" s="53"/>
      <c r="AA82" s="53"/>
      <c r="AB82" s="53"/>
      <c r="AC82" s="53">
        <v>10</v>
      </c>
      <c r="AD82" s="53">
        <v>10</v>
      </c>
      <c r="AE82" s="53">
        <v>5</v>
      </c>
      <c r="AF82" s="53">
        <v>10</v>
      </c>
      <c r="AG82" s="53"/>
      <c r="AH82" s="54"/>
      <c r="AI82" s="145">
        <v>215</v>
      </c>
      <c r="AJ82" s="137"/>
      <c r="AK82" s="54"/>
      <c r="AL82" s="53"/>
      <c r="AM82" s="53"/>
      <c r="AN82" s="53"/>
      <c r="AO82" s="53"/>
      <c r="AP82" s="53"/>
      <c r="AQ82" s="53"/>
      <c r="AR82" s="53"/>
      <c r="AS82" s="53"/>
      <c r="AT82" s="53"/>
      <c r="AU82" s="53"/>
      <c r="AV82" s="53"/>
      <c r="AW82" s="54"/>
      <c r="AX82" s="53"/>
      <c r="AY82" s="54"/>
      <c r="AZ82" s="53"/>
      <c r="BA82" s="54"/>
      <c r="BB82" s="111"/>
      <c r="BC82" s="111"/>
      <c r="BD82" s="111"/>
      <c r="BE82" s="111"/>
      <c r="BF82" s="111"/>
      <c r="BG82" s="111"/>
      <c r="BH82" s="53"/>
      <c r="BI82" s="54"/>
      <c r="BJ82" s="111">
        <v>160</v>
      </c>
      <c r="BK82" s="111">
        <v>160</v>
      </c>
      <c r="BL82" s="111"/>
      <c r="BM82" s="136"/>
      <c r="BN82" s="145">
        <v>215</v>
      </c>
      <c r="BO82" s="137"/>
      <c r="BP82" s="56"/>
      <c r="BQ82" s="55"/>
      <c r="BR82" s="53"/>
      <c r="BS82" s="53"/>
      <c r="BT82" s="53"/>
      <c r="BU82" s="53"/>
      <c r="BV82" s="53"/>
      <c r="BW82" s="53"/>
      <c r="BX82" s="53"/>
      <c r="BY82" s="53"/>
      <c r="BZ82" s="53"/>
      <c r="CA82" s="53"/>
      <c r="CB82" s="53"/>
      <c r="CC82" s="53"/>
      <c r="CD82" s="53"/>
      <c r="CE82" s="53">
        <v>20</v>
      </c>
      <c r="CF82" s="53">
        <v>20</v>
      </c>
      <c r="CG82" s="55"/>
      <c r="CH82" s="53"/>
      <c r="CI82" s="53"/>
      <c r="CJ82" s="53"/>
      <c r="CK82" s="53"/>
      <c r="CL82" s="53"/>
      <c r="CM82" s="53"/>
      <c r="CN82" s="53"/>
      <c r="CO82" s="53"/>
      <c r="CP82" s="53"/>
      <c r="CQ82" s="53"/>
      <c r="CR82" s="53"/>
      <c r="CS82" s="53">
        <v>40</v>
      </c>
      <c r="CT82" s="54">
        <v>40</v>
      </c>
      <c r="CU82" s="145">
        <v>215</v>
      </c>
      <c r="CV82" s="218">
        <f>Table28211153[[#This Row],[D28 - GD/19]]/Table28211153[[#This Row],[D0 - GD/19]]</f>
        <v>2</v>
      </c>
      <c r="CW82" s="216">
        <f t="shared" si="5"/>
        <v>1</v>
      </c>
      <c r="CX82" s="216">
        <f>Table28211153[[#This Row],[D28 - Phu/13]]/Table28211153[[#This Row],[D0 - Phu/13]]</f>
        <v>1</v>
      </c>
      <c r="CY82" s="216">
        <f>Table28211153[[#This Row],[D28 - WA/19]]/Table28211153[[#This Row],[D0 - WA/19]]</f>
        <v>1</v>
      </c>
      <c r="CZ82" s="216">
        <f>LOG(Table28211153[[#This Row],[GD/19 Fold]],2)</f>
        <v>1</v>
      </c>
      <c r="DA82" s="216">
        <f>LOG(Table28211153[[#This Row],[HK/19 Fold]],2)</f>
        <v>0</v>
      </c>
      <c r="DB82" s="216">
        <f>LOG(Table28211153[[#This Row],[Phu/13 Fold]],2)</f>
        <v>0</v>
      </c>
      <c r="DC82" s="216">
        <f>LOG(Table28211153[[#This Row],[WA/19 Fold]],2)</f>
        <v>0</v>
      </c>
      <c r="DD82" s="217">
        <f>SUM(Table28211153[[#This Row],[GD/19 Log2]:[WA/19 Log2]])</f>
        <v>1</v>
      </c>
    </row>
    <row r="83" spans="1:108" ht="24" customHeight="1">
      <c r="A83" s="66">
        <v>217</v>
      </c>
      <c r="B83" s="65">
        <v>24173</v>
      </c>
      <c r="C83" s="64">
        <v>54</v>
      </c>
      <c r="D83" s="65">
        <v>44144</v>
      </c>
      <c r="E83" s="64">
        <v>32</v>
      </c>
      <c r="F83" s="3" t="s">
        <v>7</v>
      </c>
      <c r="G83" s="215" t="s">
        <v>329</v>
      </c>
      <c r="H83" s="57">
        <v>31.7255014273704</v>
      </c>
      <c r="I83" s="98" t="s">
        <v>173</v>
      </c>
      <c r="J83" s="11" t="s">
        <v>336</v>
      </c>
      <c r="K83" s="53"/>
      <c r="L83" s="53"/>
      <c r="M83" s="53"/>
      <c r="N83" s="53"/>
      <c r="O83" s="53"/>
      <c r="P83" s="53"/>
      <c r="Q83" s="53"/>
      <c r="R83" s="53"/>
      <c r="S83" s="53"/>
      <c r="T83" s="53"/>
      <c r="U83" s="53"/>
      <c r="V83" s="53"/>
      <c r="W83" s="53"/>
      <c r="X83" s="53"/>
      <c r="Y83" s="53"/>
      <c r="Z83" s="53"/>
      <c r="AA83" s="53"/>
      <c r="AB83" s="53"/>
      <c r="AC83" s="53">
        <v>10</v>
      </c>
      <c r="AD83" s="53">
        <v>40</v>
      </c>
      <c r="AE83" s="53">
        <v>5</v>
      </c>
      <c r="AF83" s="53">
        <v>80</v>
      </c>
      <c r="AG83" s="53"/>
      <c r="AH83" s="54"/>
      <c r="AI83" s="146">
        <v>217</v>
      </c>
      <c r="AJ83" s="137"/>
      <c r="AK83" s="54"/>
      <c r="AL83" s="53"/>
      <c r="AM83" s="53"/>
      <c r="AN83" s="53"/>
      <c r="AO83" s="53"/>
      <c r="AP83" s="53"/>
      <c r="AQ83" s="53"/>
      <c r="AR83" s="53"/>
      <c r="AS83" s="53"/>
      <c r="AT83" s="53"/>
      <c r="AU83" s="53"/>
      <c r="AV83" s="53"/>
      <c r="AW83" s="54"/>
      <c r="AX83" s="53"/>
      <c r="AY83" s="54"/>
      <c r="AZ83" s="53"/>
      <c r="BA83" s="54"/>
      <c r="BB83" s="111"/>
      <c r="BC83" s="111"/>
      <c r="BD83" s="111"/>
      <c r="BE83" s="111"/>
      <c r="BF83" s="111"/>
      <c r="BG83" s="111"/>
      <c r="BH83" s="53"/>
      <c r="BI83" s="54"/>
      <c r="BJ83" s="111">
        <v>5</v>
      </c>
      <c r="BK83" s="111">
        <v>20</v>
      </c>
      <c r="BL83" s="111"/>
      <c r="BM83" s="136"/>
      <c r="BN83" s="146">
        <v>217</v>
      </c>
      <c r="BO83" s="137"/>
      <c r="BP83" s="56"/>
      <c r="BQ83" s="55"/>
      <c r="BR83" s="53"/>
      <c r="BS83" s="53"/>
      <c r="BT83" s="53"/>
      <c r="BU83" s="53"/>
      <c r="BV83" s="53"/>
      <c r="BW83" s="53"/>
      <c r="BX83" s="53"/>
      <c r="BY83" s="53"/>
      <c r="BZ83" s="53"/>
      <c r="CA83" s="53"/>
      <c r="CB83" s="53"/>
      <c r="CC83" s="53"/>
      <c r="CD83" s="53"/>
      <c r="CE83" s="53">
        <v>20</v>
      </c>
      <c r="CF83" s="53">
        <v>80</v>
      </c>
      <c r="CG83" s="55"/>
      <c r="CH83" s="53"/>
      <c r="CI83" s="53"/>
      <c r="CJ83" s="53"/>
      <c r="CK83" s="53"/>
      <c r="CL83" s="53"/>
      <c r="CM83" s="53"/>
      <c r="CN83" s="53"/>
      <c r="CO83" s="53"/>
      <c r="CP83" s="53"/>
      <c r="CQ83" s="53"/>
      <c r="CR83" s="53"/>
      <c r="CS83" s="53">
        <v>20</v>
      </c>
      <c r="CT83" s="54">
        <v>40</v>
      </c>
      <c r="CU83" s="146">
        <v>217</v>
      </c>
      <c r="CV83" s="218">
        <f>Table28211153[[#This Row],[D28 - GD/19]]/Table28211153[[#This Row],[D0 - GD/19]]</f>
        <v>16</v>
      </c>
      <c r="CW83" s="216">
        <f t="shared" si="5"/>
        <v>4</v>
      </c>
      <c r="CX83" s="216">
        <f>Table28211153[[#This Row],[D28 - Phu/13]]/Table28211153[[#This Row],[D0 - Phu/13]]</f>
        <v>4</v>
      </c>
      <c r="CY83" s="216">
        <f>Table28211153[[#This Row],[D28 - WA/19]]/Table28211153[[#This Row],[D0 - WA/19]]</f>
        <v>2</v>
      </c>
      <c r="CZ83" s="216">
        <f>LOG(Table28211153[[#This Row],[GD/19 Fold]],2)</f>
        <v>4</v>
      </c>
      <c r="DA83" s="216">
        <f>LOG(Table28211153[[#This Row],[HK/19 Fold]],2)</f>
        <v>2</v>
      </c>
      <c r="DB83" s="216">
        <f>LOG(Table28211153[[#This Row],[Phu/13 Fold]],2)</f>
        <v>2</v>
      </c>
      <c r="DC83" s="216">
        <f>LOG(Table28211153[[#This Row],[WA/19 Fold]],2)</f>
        <v>1</v>
      </c>
      <c r="DD83" s="217">
        <f>SUM(Table28211153[[#This Row],[GD/19 Log2]:[WA/19 Log2]])</f>
        <v>9</v>
      </c>
    </row>
    <row r="84" spans="1:108" ht="24" customHeight="1">
      <c r="A84" s="69">
        <v>218</v>
      </c>
      <c r="B84" s="68">
        <v>33453</v>
      </c>
      <c r="C84" s="67">
        <v>29</v>
      </c>
      <c r="D84" s="68">
        <v>44099</v>
      </c>
      <c r="E84" s="67">
        <v>27</v>
      </c>
      <c r="F84" s="4" t="s">
        <v>8</v>
      </c>
      <c r="G84" s="215" t="s">
        <v>42</v>
      </c>
      <c r="H84" s="57">
        <v>25.046738066587899</v>
      </c>
      <c r="I84" s="98" t="s">
        <v>173</v>
      </c>
      <c r="J84" s="11" t="s">
        <v>337</v>
      </c>
      <c r="K84" s="53"/>
      <c r="L84" s="53"/>
      <c r="M84" s="53"/>
      <c r="N84" s="53"/>
      <c r="O84" s="53"/>
      <c r="P84" s="53"/>
      <c r="Q84" s="53"/>
      <c r="R84" s="53"/>
      <c r="S84" s="53"/>
      <c r="T84" s="53"/>
      <c r="U84" s="53"/>
      <c r="V84" s="53"/>
      <c r="W84" s="53"/>
      <c r="X84" s="53"/>
      <c r="Y84" s="53"/>
      <c r="Z84" s="53"/>
      <c r="AA84" s="53"/>
      <c r="AB84" s="53"/>
      <c r="AC84" s="53">
        <v>80</v>
      </c>
      <c r="AD84" s="53">
        <v>160</v>
      </c>
      <c r="AE84" s="53">
        <v>5</v>
      </c>
      <c r="AF84" s="53">
        <v>40</v>
      </c>
      <c r="AG84" s="53"/>
      <c r="AH84" s="54"/>
      <c r="AI84" s="144">
        <v>218</v>
      </c>
      <c r="AJ84" s="137"/>
      <c r="AK84" s="54"/>
      <c r="AL84" s="53"/>
      <c r="AM84" s="53"/>
      <c r="AN84" s="53"/>
      <c r="AO84" s="53"/>
      <c r="AP84" s="53"/>
      <c r="AQ84" s="53"/>
      <c r="AR84" s="53"/>
      <c r="AS84" s="53"/>
      <c r="AT84" s="53"/>
      <c r="AU84" s="53"/>
      <c r="AV84" s="53"/>
      <c r="AW84" s="54"/>
      <c r="AX84" s="53"/>
      <c r="AY84" s="54"/>
      <c r="AZ84" s="53"/>
      <c r="BA84" s="54"/>
      <c r="BB84" s="111"/>
      <c r="BC84" s="111"/>
      <c r="BD84" s="111"/>
      <c r="BE84" s="111"/>
      <c r="BF84" s="111"/>
      <c r="BG84" s="111"/>
      <c r="BH84" s="53"/>
      <c r="BI84" s="54"/>
      <c r="BJ84" s="111">
        <v>640</v>
      </c>
      <c r="BK84" s="111">
        <v>640</v>
      </c>
      <c r="BL84" s="111"/>
      <c r="BM84" s="136"/>
      <c r="BN84" s="144">
        <v>218</v>
      </c>
      <c r="BO84" s="137"/>
      <c r="BP84" s="56"/>
      <c r="BQ84" s="55"/>
      <c r="BR84" s="53"/>
      <c r="BS84" s="53"/>
      <c r="BT84" s="53"/>
      <c r="BU84" s="53"/>
      <c r="BV84" s="53"/>
      <c r="BW84" s="53"/>
      <c r="BX84" s="53"/>
      <c r="BY84" s="53"/>
      <c r="BZ84" s="53"/>
      <c r="CA84" s="53"/>
      <c r="CB84" s="53"/>
      <c r="CC84" s="53"/>
      <c r="CD84" s="53"/>
      <c r="CE84" s="53">
        <v>160</v>
      </c>
      <c r="CF84" s="53">
        <v>160</v>
      </c>
      <c r="CG84" s="55"/>
      <c r="CH84" s="53"/>
      <c r="CI84" s="53"/>
      <c r="CJ84" s="53"/>
      <c r="CK84" s="53"/>
      <c r="CL84" s="53"/>
      <c r="CM84" s="53"/>
      <c r="CN84" s="53"/>
      <c r="CO84" s="53"/>
      <c r="CP84" s="53"/>
      <c r="CQ84" s="53"/>
      <c r="CR84" s="53"/>
      <c r="CS84" s="53">
        <v>5</v>
      </c>
      <c r="CT84" s="54">
        <v>10</v>
      </c>
      <c r="CU84" s="144">
        <v>218</v>
      </c>
      <c r="CV84" s="218">
        <f>Table28211153[[#This Row],[D28 - GD/19]]/Table28211153[[#This Row],[D0 - GD/19]]</f>
        <v>8</v>
      </c>
      <c r="CW84" s="216">
        <f t="shared" si="5"/>
        <v>1</v>
      </c>
      <c r="CX84" s="216">
        <f>Table28211153[[#This Row],[D28 - Phu/13]]/Table28211153[[#This Row],[D0 - Phu/13]]</f>
        <v>1</v>
      </c>
      <c r="CY84" s="216">
        <f>Table28211153[[#This Row],[D28 - WA/19]]/Table28211153[[#This Row],[D0 - WA/19]]</f>
        <v>2</v>
      </c>
      <c r="CZ84" s="216">
        <f>LOG(Table28211153[[#This Row],[GD/19 Fold]],2)</f>
        <v>3</v>
      </c>
      <c r="DA84" s="216">
        <f>LOG(Table28211153[[#This Row],[HK/19 Fold]],2)</f>
        <v>0</v>
      </c>
      <c r="DB84" s="216">
        <f>LOG(Table28211153[[#This Row],[Phu/13 Fold]],2)</f>
        <v>0</v>
      </c>
      <c r="DC84" s="216">
        <f>LOG(Table28211153[[#This Row],[WA/19 Fold]],2)</f>
        <v>1</v>
      </c>
      <c r="DD84" s="217">
        <f>SUM(Table28211153[[#This Row],[GD/19 Log2]:[WA/19 Log2]])</f>
        <v>4</v>
      </c>
    </row>
    <row r="85" spans="1:108" ht="24" customHeight="1">
      <c r="A85" s="72">
        <v>219</v>
      </c>
      <c r="B85" s="71">
        <v>29035</v>
      </c>
      <c r="C85" s="70">
        <v>41</v>
      </c>
      <c r="D85" s="71">
        <v>44109</v>
      </c>
      <c r="E85" s="70">
        <v>28</v>
      </c>
      <c r="F85" s="4" t="s">
        <v>8</v>
      </c>
      <c r="G85" s="215" t="s">
        <v>42</v>
      </c>
      <c r="H85" s="57">
        <v>32.899398655361097</v>
      </c>
      <c r="I85" s="98" t="s">
        <v>173</v>
      </c>
      <c r="J85" s="11" t="s">
        <v>336</v>
      </c>
      <c r="K85" s="53"/>
      <c r="L85" s="53"/>
      <c r="M85" s="53"/>
      <c r="N85" s="53"/>
      <c r="O85" s="53"/>
      <c r="P85" s="53"/>
      <c r="Q85" s="53"/>
      <c r="R85" s="53"/>
      <c r="S85" s="53"/>
      <c r="T85" s="53"/>
      <c r="U85" s="53"/>
      <c r="V85" s="53"/>
      <c r="W85" s="53"/>
      <c r="X85" s="53"/>
      <c r="Y85" s="53"/>
      <c r="Z85" s="53"/>
      <c r="AA85" s="53"/>
      <c r="AB85" s="53"/>
      <c r="AC85" s="53">
        <v>20</v>
      </c>
      <c r="AD85" s="53">
        <v>160</v>
      </c>
      <c r="AE85" s="53">
        <v>20</v>
      </c>
      <c r="AF85" s="53">
        <v>160</v>
      </c>
      <c r="AG85" s="53"/>
      <c r="AH85" s="54"/>
      <c r="AI85" s="145">
        <v>219</v>
      </c>
      <c r="AJ85" s="137"/>
      <c r="AK85" s="54"/>
      <c r="AL85" s="53"/>
      <c r="AM85" s="53"/>
      <c r="AN85" s="53"/>
      <c r="AO85" s="53"/>
      <c r="AP85" s="53"/>
      <c r="AQ85" s="53"/>
      <c r="AR85" s="53"/>
      <c r="AS85" s="53"/>
      <c r="AT85" s="53"/>
      <c r="AU85" s="53"/>
      <c r="AV85" s="53"/>
      <c r="AW85" s="54"/>
      <c r="AX85" s="53"/>
      <c r="AY85" s="54"/>
      <c r="AZ85" s="53"/>
      <c r="BA85" s="54"/>
      <c r="BB85" s="111"/>
      <c r="BC85" s="111"/>
      <c r="BD85" s="111"/>
      <c r="BE85" s="111"/>
      <c r="BF85" s="111"/>
      <c r="BG85" s="111"/>
      <c r="BH85" s="53"/>
      <c r="BI85" s="54"/>
      <c r="BJ85" s="111">
        <v>20</v>
      </c>
      <c r="BK85" s="111">
        <v>40</v>
      </c>
      <c r="BL85" s="111"/>
      <c r="BM85" s="136"/>
      <c r="BN85" s="145">
        <v>219</v>
      </c>
      <c r="BO85" s="137"/>
      <c r="BP85" s="56"/>
      <c r="BQ85" s="55"/>
      <c r="BR85" s="53"/>
      <c r="BS85" s="53"/>
      <c r="BT85" s="53"/>
      <c r="BU85" s="53"/>
      <c r="BV85" s="53"/>
      <c r="BW85" s="53"/>
      <c r="BX85" s="53"/>
      <c r="BY85" s="53"/>
      <c r="BZ85" s="53"/>
      <c r="CA85" s="53"/>
      <c r="CB85" s="53"/>
      <c r="CC85" s="53"/>
      <c r="CD85" s="53"/>
      <c r="CE85" s="53">
        <v>80</v>
      </c>
      <c r="CF85" s="53">
        <v>160</v>
      </c>
      <c r="CG85" s="55"/>
      <c r="CH85" s="53"/>
      <c r="CI85" s="53"/>
      <c r="CJ85" s="53"/>
      <c r="CK85" s="53"/>
      <c r="CL85" s="53"/>
      <c r="CM85" s="53"/>
      <c r="CN85" s="53"/>
      <c r="CO85" s="53"/>
      <c r="CP85" s="53"/>
      <c r="CQ85" s="53"/>
      <c r="CR85" s="53"/>
      <c r="CS85" s="53">
        <v>160</v>
      </c>
      <c r="CT85" s="54">
        <v>160</v>
      </c>
      <c r="CU85" s="145">
        <v>219</v>
      </c>
      <c r="CV85" s="218">
        <f>Table28211153[[#This Row],[D28 - GD/19]]/Table28211153[[#This Row],[D0 - GD/19]]</f>
        <v>8</v>
      </c>
      <c r="CW85" s="216">
        <f t="shared" si="5"/>
        <v>2</v>
      </c>
      <c r="CX85" s="216">
        <f>Table28211153[[#This Row],[D28 - Phu/13]]/Table28211153[[#This Row],[D0 - Phu/13]]</f>
        <v>2</v>
      </c>
      <c r="CY85" s="216">
        <f>Table28211153[[#This Row],[D28 - WA/19]]/Table28211153[[#This Row],[D0 - WA/19]]</f>
        <v>1</v>
      </c>
      <c r="CZ85" s="216">
        <f>LOG(Table28211153[[#This Row],[GD/19 Fold]],2)</f>
        <v>3</v>
      </c>
      <c r="DA85" s="216">
        <f>LOG(Table28211153[[#This Row],[HK/19 Fold]],2)</f>
        <v>1</v>
      </c>
      <c r="DB85" s="216">
        <f>LOG(Table28211153[[#This Row],[Phu/13 Fold]],2)</f>
        <v>1</v>
      </c>
      <c r="DC85" s="216">
        <f>LOG(Table28211153[[#This Row],[WA/19 Fold]],2)</f>
        <v>0</v>
      </c>
      <c r="DD85" s="217">
        <f>SUM(Table28211153[[#This Row],[GD/19 Log2]:[WA/19 Log2]])</f>
        <v>5</v>
      </c>
    </row>
    <row r="86" spans="1:108" ht="24" customHeight="1">
      <c r="A86" s="72">
        <v>220</v>
      </c>
      <c r="B86" s="71">
        <v>27562</v>
      </c>
      <c r="C86" s="70">
        <v>45</v>
      </c>
      <c r="D86" s="71">
        <v>44110</v>
      </c>
      <c r="E86" s="70">
        <v>28</v>
      </c>
      <c r="F86" s="3" t="s">
        <v>7</v>
      </c>
      <c r="G86" s="215" t="s">
        <v>42</v>
      </c>
      <c r="H86" s="57">
        <v>46.276682418119599</v>
      </c>
      <c r="I86" s="98" t="s">
        <v>173</v>
      </c>
      <c r="J86" s="11" t="s">
        <v>334</v>
      </c>
      <c r="K86" s="53"/>
      <c r="L86" s="53"/>
      <c r="M86" s="53"/>
      <c r="N86" s="53"/>
      <c r="O86" s="53"/>
      <c r="P86" s="53"/>
      <c r="Q86" s="53"/>
      <c r="R86" s="53"/>
      <c r="S86" s="53"/>
      <c r="T86" s="53"/>
      <c r="U86" s="53"/>
      <c r="V86" s="53"/>
      <c r="W86" s="53"/>
      <c r="X86" s="53"/>
      <c r="Y86" s="53"/>
      <c r="Z86" s="53"/>
      <c r="AA86" s="53"/>
      <c r="AB86" s="53"/>
      <c r="AC86" s="53">
        <v>20</v>
      </c>
      <c r="AD86" s="53">
        <v>40</v>
      </c>
      <c r="AE86" s="53">
        <v>40</v>
      </c>
      <c r="AF86" s="53">
        <v>80</v>
      </c>
      <c r="AG86" s="53"/>
      <c r="AH86" s="54"/>
      <c r="AI86" s="145">
        <v>220</v>
      </c>
      <c r="AJ86" s="137"/>
      <c r="AK86" s="54"/>
      <c r="AL86" s="53"/>
      <c r="AM86" s="53"/>
      <c r="AN86" s="53"/>
      <c r="AO86" s="53"/>
      <c r="AP86" s="53"/>
      <c r="AQ86" s="53"/>
      <c r="AR86" s="53"/>
      <c r="AS86" s="53"/>
      <c r="AT86" s="53"/>
      <c r="AU86" s="53"/>
      <c r="AV86" s="53"/>
      <c r="AW86" s="54"/>
      <c r="AX86" s="53"/>
      <c r="AY86" s="54"/>
      <c r="AZ86" s="53"/>
      <c r="BA86" s="54"/>
      <c r="BB86" s="111"/>
      <c r="BC86" s="111"/>
      <c r="BD86" s="111"/>
      <c r="BE86" s="111"/>
      <c r="BF86" s="111"/>
      <c r="BG86" s="111"/>
      <c r="BH86" s="53"/>
      <c r="BI86" s="54"/>
      <c r="BJ86" s="111">
        <v>10</v>
      </c>
      <c r="BK86" s="111">
        <v>40</v>
      </c>
      <c r="BL86" s="111"/>
      <c r="BM86" s="136"/>
      <c r="BN86" s="145">
        <v>220</v>
      </c>
      <c r="BO86" s="137"/>
      <c r="BP86" s="56"/>
      <c r="BQ86" s="55"/>
      <c r="BR86" s="53"/>
      <c r="BS86" s="53"/>
      <c r="BT86" s="53"/>
      <c r="BU86" s="53"/>
      <c r="BV86" s="53"/>
      <c r="BW86" s="53"/>
      <c r="BX86" s="53"/>
      <c r="BY86" s="53"/>
      <c r="BZ86" s="53"/>
      <c r="CA86" s="53"/>
      <c r="CB86" s="53"/>
      <c r="CC86" s="53"/>
      <c r="CD86" s="53"/>
      <c r="CE86" s="53">
        <v>20</v>
      </c>
      <c r="CF86" s="53">
        <v>20</v>
      </c>
      <c r="CG86" s="55"/>
      <c r="CH86" s="53"/>
      <c r="CI86" s="53"/>
      <c r="CJ86" s="53"/>
      <c r="CK86" s="53"/>
      <c r="CL86" s="53"/>
      <c r="CM86" s="53"/>
      <c r="CN86" s="53"/>
      <c r="CO86" s="53"/>
      <c r="CP86" s="53"/>
      <c r="CQ86" s="53"/>
      <c r="CR86" s="53"/>
      <c r="CS86" s="53">
        <v>10</v>
      </c>
      <c r="CT86" s="54">
        <v>20</v>
      </c>
      <c r="CU86" s="145">
        <v>220</v>
      </c>
      <c r="CV86" s="218">
        <f>Table28211153[[#This Row],[D28 - GD/19]]/Table28211153[[#This Row],[D0 - GD/19]]</f>
        <v>2</v>
      </c>
      <c r="CW86" s="216">
        <f t="shared" si="5"/>
        <v>4</v>
      </c>
      <c r="CX86" s="216">
        <f>Table28211153[[#This Row],[D28 - Phu/13]]/Table28211153[[#This Row],[D0 - Phu/13]]</f>
        <v>1</v>
      </c>
      <c r="CY86" s="216">
        <f>Table28211153[[#This Row],[D28 - WA/19]]/Table28211153[[#This Row],[D0 - WA/19]]</f>
        <v>2</v>
      </c>
      <c r="CZ86" s="216">
        <f>LOG(Table28211153[[#This Row],[GD/19 Fold]],2)</f>
        <v>1</v>
      </c>
      <c r="DA86" s="216">
        <f>LOG(Table28211153[[#This Row],[HK/19 Fold]],2)</f>
        <v>2</v>
      </c>
      <c r="DB86" s="216">
        <f>LOG(Table28211153[[#This Row],[Phu/13 Fold]],2)</f>
        <v>0</v>
      </c>
      <c r="DC86" s="216">
        <f>LOG(Table28211153[[#This Row],[WA/19 Fold]],2)</f>
        <v>1</v>
      </c>
      <c r="DD86" s="217">
        <f>SUM(Table28211153[[#This Row],[GD/19 Log2]:[WA/19 Log2]])</f>
        <v>4</v>
      </c>
    </row>
    <row r="87" spans="1:108" ht="24" customHeight="1">
      <c r="A87" s="69">
        <v>221</v>
      </c>
      <c r="B87" s="68">
        <v>33371</v>
      </c>
      <c r="C87" s="67">
        <v>29</v>
      </c>
      <c r="D87" s="68">
        <v>44109</v>
      </c>
      <c r="E87" s="67">
        <v>28</v>
      </c>
      <c r="F87" s="3" t="s">
        <v>7</v>
      </c>
      <c r="G87" s="215" t="s">
        <v>42</v>
      </c>
      <c r="H87" s="57">
        <v>22.137349456259599</v>
      </c>
      <c r="I87" s="98" t="s">
        <v>173</v>
      </c>
      <c r="J87" s="11" t="s">
        <v>336</v>
      </c>
      <c r="K87" s="53"/>
      <c r="L87" s="53"/>
      <c r="M87" s="53"/>
      <c r="N87" s="53"/>
      <c r="O87" s="53"/>
      <c r="P87" s="53"/>
      <c r="Q87" s="53"/>
      <c r="R87" s="53"/>
      <c r="S87" s="53"/>
      <c r="T87" s="53"/>
      <c r="U87" s="53"/>
      <c r="V87" s="53"/>
      <c r="W87" s="53"/>
      <c r="X87" s="53"/>
      <c r="Y87" s="53"/>
      <c r="Z87" s="53"/>
      <c r="AA87" s="53"/>
      <c r="AB87" s="53"/>
      <c r="AC87" s="53">
        <v>20</v>
      </c>
      <c r="AD87" s="53">
        <v>40</v>
      </c>
      <c r="AE87" s="53">
        <v>20</v>
      </c>
      <c r="AF87" s="53">
        <v>40</v>
      </c>
      <c r="AG87" s="53"/>
      <c r="AH87" s="54"/>
      <c r="AI87" s="144">
        <v>221</v>
      </c>
      <c r="AJ87" s="137"/>
      <c r="AK87" s="54"/>
      <c r="AL87" s="53"/>
      <c r="AM87" s="53"/>
      <c r="AN87" s="53"/>
      <c r="AO87" s="53"/>
      <c r="AP87" s="53"/>
      <c r="AQ87" s="53"/>
      <c r="AR87" s="53"/>
      <c r="AS87" s="53"/>
      <c r="AT87" s="53"/>
      <c r="AU87" s="53"/>
      <c r="AV87" s="53"/>
      <c r="AW87" s="54"/>
      <c r="AX87" s="53"/>
      <c r="AY87" s="54"/>
      <c r="AZ87" s="53"/>
      <c r="BA87" s="54"/>
      <c r="BB87" s="111"/>
      <c r="BC87" s="111"/>
      <c r="BD87" s="111"/>
      <c r="BE87" s="111"/>
      <c r="BF87" s="111"/>
      <c r="BG87" s="111"/>
      <c r="BH87" s="53"/>
      <c r="BI87" s="54"/>
      <c r="BJ87" s="111">
        <v>80</v>
      </c>
      <c r="BK87" s="111">
        <v>160</v>
      </c>
      <c r="BL87" s="111"/>
      <c r="BM87" s="136"/>
      <c r="BN87" s="144">
        <v>221</v>
      </c>
      <c r="BO87" s="137"/>
      <c r="BP87" s="56"/>
      <c r="BQ87" s="55"/>
      <c r="BR87" s="53"/>
      <c r="BS87" s="53"/>
      <c r="BT87" s="53"/>
      <c r="BU87" s="53"/>
      <c r="BV87" s="53"/>
      <c r="BW87" s="53"/>
      <c r="BX87" s="53"/>
      <c r="BY87" s="53"/>
      <c r="BZ87" s="53"/>
      <c r="CA87" s="53"/>
      <c r="CB87" s="53"/>
      <c r="CC87" s="53"/>
      <c r="CD87" s="53"/>
      <c r="CE87" s="53">
        <v>80</v>
      </c>
      <c r="CF87" s="53">
        <v>80</v>
      </c>
      <c r="CG87" s="55"/>
      <c r="CH87" s="53"/>
      <c r="CI87" s="53"/>
      <c r="CJ87" s="53"/>
      <c r="CK87" s="53"/>
      <c r="CL87" s="53"/>
      <c r="CM87" s="53"/>
      <c r="CN87" s="53"/>
      <c r="CO87" s="53"/>
      <c r="CP87" s="53"/>
      <c r="CQ87" s="53"/>
      <c r="CR87" s="53"/>
      <c r="CS87" s="53">
        <v>20</v>
      </c>
      <c r="CT87" s="54">
        <v>40</v>
      </c>
      <c r="CU87" s="144">
        <v>221</v>
      </c>
      <c r="CV87" s="218">
        <f>Table28211153[[#This Row],[D28 - GD/19]]/Table28211153[[#This Row],[D0 - GD/19]]</f>
        <v>2</v>
      </c>
      <c r="CW87" s="216">
        <f t="shared" si="5"/>
        <v>2</v>
      </c>
      <c r="CX87" s="216">
        <f>Table28211153[[#This Row],[D28 - Phu/13]]/Table28211153[[#This Row],[D0 - Phu/13]]</f>
        <v>1</v>
      </c>
      <c r="CY87" s="216">
        <f>Table28211153[[#This Row],[D28 - WA/19]]/Table28211153[[#This Row],[D0 - WA/19]]</f>
        <v>2</v>
      </c>
      <c r="CZ87" s="216">
        <f>LOG(Table28211153[[#This Row],[GD/19 Fold]],2)</f>
        <v>1</v>
      </c>
      <c r="DA87" s="216">
        <f>LOG(Table28211153[[#This Row],[HK/19 Fold]],2)</f>
        <v>1</v>
      </c>
      <c r="DB87" s="216">
        <f>LOG(Table28211153[[#This Row],[Phu/13 Fold]],2)</f>
        <v>0</v>
      </c>
      <c r="DC87" s="216">
        <f>LOG(Table28211153[[#This Row],[WA/19 Fold]],2)</f>
        <v>1</v>
      </c>
      <c r="DD87" s="217">
        <f>SUM(Table28211153[[#This Row],[GD/19 Log2]:[WA/19 Log2]])</f>
        <v>3</v>
      </c>
    </row>
    <row r="88" spans="1:108" ht="24" customHeight="1">
      <c r="A88" s="66">
        <v>224</v>
      </c>
      <c r="B88" s="65">
        <v>21432</v>
      </c>
      <c r="C88" s="64">
        <v>62</v>
      </c>
      <c r="D88" s="65">
        <v>44109</v>
      </c>
      <c r="E88" s="64">
        <v>28</v>
      </c>
      <c r="F88" s="3" t="s">
        <v>7</v>
      </c>
      <c r="G88" s="215" t="s">
        <v>42</v>
      </c>
      <c r="H88" s="57">
        <v>49.026412060252198</v>
      </c>
      <c r="I88" s="98" t="s">
        <v>173</v>
      </c>
      <c r="J88" s="11" t="s">
        <v>336</v>
      </c>
      <c r="K88" s="53"/>
      <c r="L88" s="53"/>
      <c r="M88" s="53"/>
      <c r="N88" s="53"/>
      <c r="O88" s="53"/>
      <c r="P88" s="53"/>
      <c r="Q88" s="53"/>
      <c r="R88" s="53"/>
      <c r="S88" s="53"/>
      <c r="T88" s="53"/>
      <c r="U88" s="53"/>
      <c r="V88" s="53"/>
      <c r="W88" s="53"/>
      <c r="X88" s="53"/>
      <c r="Y88" s="53"/>
      <c r="Z88" s="53"/>
      <c r="AA88" s="53"/>
      <c r="AB88" s="53"/>
      <c r="AC88" s="53">
        <v>5</v>
      </c>
      <c r="AD88" s="53">
        <v>5</v>
      </c>
      <c r="AE88" s="53">
        <v>5</v>
      </c>
      <c r="AF88" s="53">
        <v>5</v>
      </c>
      <c r="AG88" s="53"/>
      <c r="AH88" s="54"/>
      <c r="AI88" s="146">
        <v>224</v>
      </c>
      <c r="AJ88" s="137"/>
      <c r="AK88" s="54"/>
      <c r="AL88" s="53"/>
      <c r="AM88" s="53"/>
      <c r="AN88" s="53"/>
      <c r="AO88" s="53"/>
      <c r="AP88" s="53"/>
      <c r="AQ88" s="53"/>
      <c r="AR88" s="53"/>
      <c r="AS88" s="53"/>
      <c r="AT88" s="53"/>
      <c r="AU88" s="53"/>
      <c r="AV88" s="53"/>
      <c r="AW88" s="54"/>
      <c r="AX88" s="53"/>
      <c r="AY88" s="54"/>
      <c r="AZ88" s="53"/>
      <c r="BA88" s="54"/>
      <c r="BB88" s="111"/>
      <c r="BC88" s="111"/>
      <c r="BD88" s="111"/>
      <c r="BE88" s="111"/>
      <c r="BF88" s="111"/>
      <c r="BG88" s="111"/>
      <c r="BH88" s="53"/>
      <c r="BI88" s="54"/>
      <c r="BJ88" s="111">
        <v>10</v>
      </c>
      <c r="BK88" s="111">
        <v>80</v>
      </c>
      <c r="BL88" s="111"/>
      <c r="BM88" s="136"/>
      <c r="BN88" s="146">
        <v>224</v>
      </c>
      <c r="BO88" s="137"/>
      <c r="BP88" s="56"/>
      <c r="BQ88" s="55"/>
      <c r="BR88" s="53"/>
      <c r="BS88" s="53"/>
      <c r="BT88" s="53"/>
      <c r="BU88" s="53"/>
      <c r="BV88" s="53"/>
      <c r="BW88" s="53"/>
      <c r="BX88" s="53"/>
      <c r="BY88" s="53"/>
      <c r="BZ88" s="53"/>
      <c r="CA88" s="53"/>
      <c r="CB88" s="53"/>
      <c r="CC88" s="53"/>
      <c r="CD88" s="53"/>
      <c r="CE88" s="53">
        <v>20</v>
      </c>
      <c r="CF88" s="53">
        <v>20</v>
      </c>
      <c r="CG88" s="55"/>
      <c r="CH88" s="53"/>
      <c r="CI88" s="53"/>
      <c r="CJ88" s="53"/>
      <c r="CK88" s="53"/>
      <c r="CL88" s="53"/>
      <c r="CM88" s="53"/>
      <c r="CN88" s="53"/>
      <c r="CO88" s="53"/>
      <c r="CP88" s="53"/>
      <c r="CQ88" s="53"/>
      <c r="CR88" s="53"/>
      <c r="CS88" s="53">
        <v>10</v>
      </c>
      <c r="CT88" s="54">
        <v>10</v>
      </c>
      <c r="CU88" s="146">
        <v>224</v>
      </c>
      <c r="CV88" s="218">
        <f>Table28211153[[#This Row],[D28 - GD/19]]/Table28211153[[#This Row],[D0 - GD/19]]</f>
        <v>1</v>
      </c>
      <c r="CW88" s="216">
        <f t="shared" si="5"/>
        <v>8</v>
      </c>
      <c r="CX88" s="216">
        <f>Table28211153[[#This Row],[D28 - Phu/13]]/Table28211153[[#This Row],[D0 - Phu/13]]</f>
        <v>1</v>
      </c>
      <c r="CY88" s="216">
        <f>Table28211153[[#This Row],[D28 - WA/19]]/Table28211153[[#This Row],[D0 - WA/19]]</f>
        <v>1</v>
      </c>
      <c r="CZ88" s="216">
        <f>LOG(Table28211153[[#This Row],[GD/19 Fold]],2)</f>
        <v>0</v>
      </c>
      <c r="DA88" s="216">
        <f>LOG(Table28211153[[#This Row],[HK/19 Fold]],2)</f>
        <v>3</v>
      </c>
      <c r="DB88" s="216">
        <f>LOG(Table28211153[[#This Row],[Phu/13 Fold]],2)</f>
        <v>0</v>
      </c>
      <c r="DC88" s="216">
        <f>LOG(Table28211153[[#This Row],[WA/19 Fold]],2)</f>
        <v>0</v>
      </c>
      <c r="DD88" s="217">
        <f>SUM(Table28211153[[#This Row],[GD/19 Log2]:[WA/19 Log2]])</f>
        <v>3</v>
      </c>
    </row>
    <row r="89" spans="1:108" ht="24" customHeight="1">
      <c r="A89" s="72">
        <v>225</v>
      </c>
      <c r="B89" s="71">
        <v>30940</v>
      </c>
      <c r="C89" s="70">
        <v>36</v>
      </c>
      <c r="D89" s="71">
        <v>44133</v>
      </c>
      <c r="E89" s="70">
        <v>25</v>
      </c>
      <c r="F89" s="4" t="s">
        <v>8</v>
      </c>
      <c r="G89" s="215" t="s">
        <v>42</v>
      </c>
      <c r="H89" s="57">
        <v>26.400205824945601</v>
      </c>
      <c r="I89" s="98" t="s">
        <v>173</v>
      </c>
      <c r="J89" s="11" t="s">
        <v>334</v>
      </c>
      <c r="K89" s="53"/>
      <c r="L89" s="53"/>
      <c r="M89" s="53"/>
      <c r="N89" s="53"/>
      <c r="O89" s="53"/>
      <c r="P89" s="53"/>
      <c r="Q89" s="53"/>
      <c r="R89" s="53"/>
      <c r="S89" s="53"/>
      <c r="T89" s="53"/>
      <c r="U89" s="53"/>
      <c r="V89" s="53"/>
      <c r="W89" s="53"/>
      <c r="X89" s="53"/>
      <c r="Y89" s="53"/>
      <c r="Z89" s="53"/>
      <c r="AA89" s="53"/>
      <c r="AB89" s="53"/>
      <c r="AC89" s="53">
        <v>20</v>
      </c>
      <c r="AD89" s="53">
        <v>40</v>
      </c>
      <c r="AE89" s="53">
        <v>40</v>
      </c>
      <c r="AF89" s="53">
        <v>40</v>
      </c>
      <c r="AG89" s="53"/>
      <c r="AH89" s="54"/>
      <c r="AI89" s="145">
        <v>225</v>
      </c>
      <c r="AJ89" s="137"/>
      <c r="AK89" s="54"/>
      <c r="AL89" s="53"/>
      <c r="AM89" s="53"/>
      <c r="AN89" s="53"/>
      <c r="AO89" s="53"/>
      <c r="AP89" s="53"/>
      <c r="AQ89" s="53"/>
      <c r="AR89" s="53"/>
      <c r="AS89" s="53"/>
      <c r="AT89" s="53"/>
      <c r="AU89" s="53"/>
      <c r="AV89" s="53"/>
      <c r="AW89" s="54"/>
      <c r="AX89" s="53"/>
      <c r="AY89" s="54"/>
      <c r="AZ89" s="53"/>
      <c r="BA89" s="54"/>
      <c r="BB89" s="111"/>
      <c r="BC89" s="111"/>
      <c r="BD89" s="111"/>
      <c r="BE89" s="111"/>
      <c r="BF89" s="111"/>
      <c r="BG89" s="111"/>
      <c r="BH89" s="53"/>
      <c r="BI89" s="54"/>
      <c r="BJ89" s="111">
        <v>10</v>
      </c>
      <c r="BK89" s="111">
        <v>40</v>
      </c>
      <c r="BL89" s="111"/>
      <c r="BM89" s="136"/>
      <c r="BN89" s="145">
        <v>225</v>
      </c>
      <c r="BO89" s="137"/>
      <c r="BP89" s="56"/>
      <c r="BQ89" s="55"/>
      <c r="BR89" s="53"/>
      <c r="BS89" s="53"/>
      <c r="BT89" s="53"/>
      <c r="BU89" s="53"/>
      <c r="BV89" s="53"/>
      <c r="BW89" s="53"/>
      <c r="BX89" s="53"/>
      <c r="BY89" s="53"/>
      <c r="BZ89" s="53"/>
      <c r="CA89" s="53"/>
      <c r="CB89" s="53"/>
      <c r="CC89" s="53"/>
      <c r="CD89" s="53"/>
      <c r="CE89" s="53">
        <v>320</v>
      </c>
      <c r="CF89" s="53">
        <v>320</v>
      </c>
      <c r="CG89" s="55"/>
      <c r="CH89" s="53"/>
      <c r="CI89" s="53"/>
      <c r="CJ89" s="53"/>
      <c r="CK89" s="53"/>
      <c r="CL89" s="53"/>
      <c r="CM89" s="53"/>
      <c r="CN89" s="53"/>
      <c r="CO89" s="53"/>
      <c r="CP89" s="53"/>
      <c r="CQ89" s="53"/>
      <c r="CR89" s="53"/>
      <c r="CS89" s="53">
        <v>5</v>
      </c>
      <c r="CT89" s="54">
        <v>20</v>
      </c>
      <c r="CU89" s="145">
        <v>225</v>
      </c>
      <c r="CV89" s="218">
        <f>Table28211153[[#This Row],[D28 - GD/19]]/Table28211153[[#This Row],[D0 - GD/19]]</f>
        <v>1</v>
      </c>
      <c r="CW89" s="216">
        <f t="shared" si="5"/>
        <v>4</v>
      </c>
      <c r="CX89" s="216">
        <f>Table28211153[[#This Row],[D28 - Phu/13]]/Table28211153[[#This Row],[D0 - Phu/13]]</f>
        <v>1</v>
      </c>
      <c r="CY89" s="216">
        <f>Table28211153[[#This Row],[D28 - WA/19]]/Table28211153[[#This Row],[D0 - WA/19]]</f>
        <v>4</v>
      </c>
      <c r="CZ89" s="216">
        <f>LOG(Table28211153[[#This Row],[GD/19 Fold]],2)</f>
        <v>0</v>
      </c>
      <c r="DA89" s="216">
        <f>LOG(Table28211153[[#This Row],[HK/19 Fold]],2)</f>
        <v>2</v>
      </c>
      <c r="DB89" s="216">
        <f>LOG(Table28211153[[#This Row],[Phu/13 Fold]],2)</f>
        <v>0</v>
      </c>
      <c r="DC89" s="216">
        <f>LOG(Table28211153[[#This Row],[WA/19 Fold]],2)</f>
        <v>2</v>
      </c>
      <c r="DD89" s="217">
        <f>SUM(Table28211153[[#This Row],[GD/19 Log2]:[WA/19 Log2]])</f>
        <v>4</v>
      </c>
    </row>
    <row r="90" spans="1:108" ht="24" customHeight="1">
      <c r="A90" s="66">
        <v>227</v>
      </c>
      <c r="B90" s="65">
        <v>24871</v>
      </c>
      <c r="C90" s="64">
        <v>52</v>
      </c>
      <c r="D90" s="65">
        <v>44102</v>
      </c>
      <c r="E90" s="64">
        <v>28</v>
      </c>
      <c r="F90" s="3" t="s">
        <v>7</v>
      </c>
      <c r="G90" s="215" t="s">
        <v>42</v>
      </c>
      <c r="H90" s="57">
        <v>34.3259870200108</v>
      </c>
      <c r="I90" s="98" t="s">
        <v>173</v>
      </c>
      <c r="J90" s="11" t="s">
        <v>338</v>
      </c>
      <c r="K90" s="53"/>
      <c r="L90" s="53"/>
      <c r="M90" s="53"/>
      <c r="N90" s="53"/>
      <c r="O90" s="53"/>
      <c r="P90" s="53"/>
      <c r="Q90" s="53"/>
      <c r="R90" s="53"/>
      <c r="S90" s="53"/>
      <c r="T90" s="53"/>
      <c r="U90" s="53"/>
      <c r="V90" s="53"/>
      <c r="W90" s="53"/>
      <c r="X90" s="53"/>
      <c r="Y90" s="53"/>
      <c r="Z90" s="53"/>
      <c r="AA90" s="53"/>
      <c r="AB90" s="53"/>
      <c r="AC90" s="53">
        <v>40</v>
      </c>
      <c r="AD90" s="53">
        <v>160</v>
      </c>
      <c r="AE90" s="53">
        <v>20</v>
      </c>
      <c r="AF90" s="53">
        <v>160</v>
      </c>
      <c r="AG90" s="53"/>
      <c r="AH90" s="54"/>
      <c r="AI90" s="146">
        <v>227</v>
      </c>
      <c r="AJ90" s="137"/>
      <c r="AK90" s="54"/>
      <c r="AL90" s="53"/>
      <c r="AM90" s="53"/>
      <c r="AN90" s="53"/>
      <c r="AO90" s="53"/>
      <c r="AP90" s="53"/>
      <c r="AQ90" s="53"/>
      <c r="AR90" s="53"/>
      <c r="AS90" s="53"/>
      <c r="AT90" s="53"/>
      <c r="AU90" s="53"/>
      <c r="AV90" s="53"/>
      <c r="AW90" s="54"/>
      <c r="AX90" s="53"/>
      <c r="AY90" s="54"/>
      <c r="AZ90" s="53"/>
      <c r="BA90" s="54"/>
      <c r="BB90" s="111"/>
      <c r="BC90" s="111"/>
      <c r="BD90" s="111"/>
      <c r="BE90" s="111"/>
      <c r="BF90" s="111"/>
      <c r="BG90" s="111"/>
      <c r="BH90" s="53"/>
      <c r="BI90" s="54"/>
      <c r="BJ90" s="111">
        <v>10</v>
      </c>
      <c r="BK90" s="111">
        <v>320</v>
      </c>
      <c r="BL90" s="111"/>
      <c r="BM90" s="136"/>
      <c r="BN90" s="146">
        <v>227</v>
      </c>
      <c r="BO90" s="137"/>
      <c r="BP90" s="56"/>
      <c r="BQ90" s="55"/>
      <c r="BR90" s="53"/>
      <c r="BS90" s="53"/>
      <c r="BT90" s="53"/>
      <c r="BU90" s="53"/>
      <c r="BV90" s="53"/>
      <c r="BW90" s="53"/>
      <c r="BX90" s="53"/>
      <c r="BY90" s="53"/>
      <c r="BZ90" s="53"/>
      <c r="CA90" s="53"/>
      <c r="CB90" s="53"/>
      <c r="CC90" s="53"/>
      <c r="CD90" s="53"/>
      <c r="CE90" s="53">
        <v>40</v>
      </c>
      <c r="CF90" s="53">
        <v>160</v>
      </c>
      <c r="CG90" s="55"/>
      <c r="CH90" s="53"/>
      <c r="CI90" s="53"/>
      <c r="CJ90" s="53"/>
      <c r="CK90" s="53"/>
      <c r="CL90" s="53"/>
      <c r="CM90" s="53"/>
      <c r="CN90" s="53"/>
      <c r="CO90" s="53"/>
      <c r="CP90" s="53"/>
      <c r="CQ90" s="53"/>
      <c r="CR90" s="53"/>
      <c r="CS90" s="53">
        <v>20</v>
      </c>
      <c r="CT90" s="54">
        <v>40</v>
      </c>
      <c r="CU90" s="146">
        <v>227</v>
      </c>
      <c r="CV90" s="218">
        <f>Table28211153[[#This Row],[D28 - GD/19]]/Table28211153[[#This Row],[D0 - GD/19]]</f>
        <v>8</v>
      </c>
      <c r="CW90" s="216">
        <f t="shared" si="5"/>
        <v>32</v>
      </c>
      <c r="CX90" s="216">
        <f>Table28211153[[#This Row],[D28 - Phu/13]]/Table28211153[[#This Row],[D0 - Phu/13]]</f>
        <v>4</v>
      </c>
      <c r="CY90" s="216">
        <f>Table28211153[[#This Row],[D28 - WA/19]]/Table28211153[[#This Row],[D0 - WA/19]]</f>
        <v>2</v>
      </c>
      <c r="CZ90" s="216">
        <f>LOG(Table28211153[[#This Row],[GD/19 Fold]],2)</f>
        <v>3</v>
      </c>
      <c r="DA90" s="216">
        <f>LOG(Table28211153[[#This Row],[HK/19 Fold]],2)</f>
        <v>5</v>
      </c>
      <c r="DB90" s="216">
        <f>LOG(Table28211153[[#This Row],[Phu/13 Fold]],2)</f>
        <v>2</v>
      </c>
      <c r="DC90" s="216">
        <f>LOG(Table28211153[[#This Row],[WA/19 Fold]],2)</f>
        <v>1</v>
      </c>
      <c r="DD90" s="217">
        <f>SUM(Table28211153[[#This Row],[GD/19 Log2]:[WA/19 Log2]])</f>
        <v>11</v>
      </c>
    </row>
    <row r="91" spans="1:108" ht="24" customHeight="1">
      <c r="A91" s="69">
        <v>232</v>
      </c>
      <c r="B91" s="68">
        <v>33782</v>
      </c>
      <c r="C91" s="67">
        <v>28</v>
      </c>
      <c r="D91" s="68">
        <v>44110</v>
      </c>
      <c r="E91" s="67">
        <v>27</v>
      </c>
      <c r="F91" s="3" t="s">
        <v>7</v>
      </c>
      <c r="G91" s="215" t="s">
        <v>42</v>
      </c>
      <c r="H91" s="57">
        <v>25.500290804572298</v>
      </c>
      <c r="I91" s="98" t="s">
        <v>173</v>
      </c>
      <c r="J91" s="11" t="s">
        <v>336</v>
      </c>
      <c r="K91" s="53"/>
      <c r="L91" s="53"/>
      <c r="M91" s="53"/>
      <c r="N91" s="53"/>
      <c r="O91" s="53"/>
      <c r="P91" s="53"/>
      <c r="Q91" s="53"/>
      <c r="R91" s="53"/>
      <c r="S91" s="53"/>
      <c r="T91" s="53"/>
      <c r="U91" s="53"/>
      <c r="V91" s="53"/>
      <c r="W91" s="53"/>
      <c r="X91" s="53"/>
      <c r="Y91" s="53"/>
      <c r="Z91" s="53"/>
      <c r="AA91" s="53"/>
      <c r="AB91" s="53"/>
      <c r="AC91" s="53">
        <v>20</v>
      </c>
      <c r="AD91" s="53">
        <v>40</v>
      </c>
      <c r="AE91" s="53">
        <v>5</v>
      </c>
      <c r="AF91" s="53">
        <v>40</v>
      </c>
      <c r="AG91" s="53"/>
      <c r="AH91" s="54"/>
      <c r="AI91" s="144">
        <v>232</v>
      </c>
      <c r="AJ91" s="137"/>
      <c r="AK91" s="54"/>
      <c r="AL91" s="53"/>
      <c r="AM91" s="53"/>
      <c r="AN91" s="53"/>
      <c r="AO91" s="53"/>
      <c r="AP91" s="53"/>
      <c r="AQ91" s="53"/>
      <c r="AR91" s="53"/>
      <c r="AS91" s="53"/>
      <c r="AT91" s="53"/>
      <c r="AU91" s="53"/>
      <c r="AV91" s="53"/>
      <c r="AW91" s="54"/>
      <c r="AX91" s="53"/>
      <c r="AY91" s="54"/>
      <c r="AZ91" s="53"/>
      <c r="BA91" s="54"/>
      <c r="BB91" s="111"/>
      <c r="BC91" s="111"/>
      <c r="BD91" s="111"/>
      <c r="BE91" s="111"/>
      <c r="BF91" s="111"/>
      <c r="BG91" s="111"/>
      <c r="BH91" s="53"/>
      <c r="BI91" s="54"/>
      <c r="BJ91" s="111">
        <v>40</v>
      </c>
      <c r="BK91" s="111">
        <v>80</v>
      </c>
      <c r="BL91" s="111"/>
      <c r="BM91" s="136"/>
      <c r="BN91" s="144">
        <v>232</v>
      </c>
      <c r="BO91" s="137"/>
      <c r="BP91" s="56"/>
      <c r="BQ91" s="55"/>
      <c r="BR91" s="53"/>
      <c r="BS91" s="53"/>
      <c r="BT91" s="53"/>
      <c r="BU91" s="53"/>
      <c r="BV91" s="53"/>
      <c r="BW91" s="53"/>
      <c r="BX91" s="53"/>
      <c r="BY91" s="53"/>
      <c r="BZ91" s="53"/>
      <c r="CA91" s="53"/>
      <c r="CB91" s="53"/>
      <c r="CC91" s="53"/>
      <c r="CD91" s="53"/>
      <c r="CE91" s="53">
        <v>80</v>
      </c>
      <c r="CF91" s="53">
        <v>80</v>
      </c>
      <c r="CG91" s="55"/>
      <c r="CH91" s="53"/>
      <c r="CI91" s="53"/>
      <c r="CJ91" s="53"/>
      <c r="CK91" s="53"/>
      <c r="CL91" s="53"/>
      <c r="CM91" s="53"/>
      <c r="CN91" s="53"/>
      <c r="CO91" s="53"/>
      <c r="CP91" s="53"/>
      <c r="CQ91" s="53"/>
      <c r="CR91" s="53"/>
      <c r="CS91" s="53">
        <v>5</v>
      </c>
      <c r="CT91" s="54">
        <v>20</v>
      </c>
      <c r="CU91" s="144">
        <v>232</v>
      </c>
      <c r="CV91" s="218">
        <f>Table28211153[[#This Row],[D28 - GD/19]]/Table28211153[[#This Row],[D0 - GD/19]]</f>
        <v>8</v>
      </c>
      <c r="CW91" s="216">
        <f t="shared" si="5"/>
        <v>2</v>
      </c>
      <c r="CX91" s="216">
        <f>Table28211153[[#This Row],[D28 - Phu/13]]/Table28211153[[#This Row],[D0 - Phu/13]]</f>
        <v>1</v>
      </c>
      <c r="CY91" s="216">
        <f>Table28211153[[#This Row],[D28 - WA/19]]/Table28211153[[#This Row],[D0 - WA/19]]</f>
        <v>4</v>
      </c>
      <c r="CZ91" s="216">
        <f>LOG(Table28211153[[#This Row],[GD/19 Fold]],2)</f>
        <v>3</v>
      </c>
      <c r="DA91" s="216">
        <f>LOG(Table28211153[[#This Row],[HK/19 Fold]],2)</f>
        <v>1</v>
      </c>
      <c r="DB91" s="216">
        <f>LOG(Table28211153[[#This Row],[Phu/13 Fold]],2)</f>
        <v>0</v>
      </c>
      <c r="DC91" s="216">
        <f>LOG(Table28211153[[#This Row],[WA/19 Fold]],2)</f>
        <v>2</v>
      </c>
      <c r="DD91" s="217">
        <f>SUM(Table28211153[[#This Row],[GD/19 Log2]:[WA/19 Log2]])</f>
        <v>6</v>
      </c>
    </row>
    <row r="92" spans="1:108" ht="24" customHeight="1">
      <c r="A92" s="69">
        <v>238</v>
      </c>
      <c r="B92" s="68">
        <v>36206</v>
      </c>
      <c r="C92" s="67">
        <v>21</v>
      </c>
      <c r="D92" s="68">
        <v>44148</v>
      </c>
      <c r="E92" s="67">
        <v>28</v>
      </c>
      <c r="F92" s="3" t="s">
        <v>7</v>
      </c>
      <c r="G92" s="215" t="s">
        <v>42</v>
      </c>
      <c r="H92" s="57">
        <v>30.976307646738899</v>
      </c>
      <c r="I92" s="98" t="s">
        <v>173</v>
      </c>
      <c r="J92" s="11" t="s">
        <v>334</v>
      </c>
      <c r="K92" s="53"/>
      <c r="L92" s="53"/>
      <c r="M92" s="53"/>
      <c r="N92" s="53"/>
      <c r="O92" s="53"/>
      <c r="P92" s="53"/>
      <c r="Q92" s="53"/>
      <c r="R92" s="53"/>
      <c r="S92" s="53"/>
      <c r="T92" s="53"/>
      <c r="U92" s="53"/>
      <c r="V92" s="53"/>
      <c r="W92" s="53"/>
      <c r="X92" s="53"/>
      <c r="Y92" s="53"/>
      <c r="Z92" s="53"/>
      <c r="AA92" s="53"/>
      <c r="AB92" s="53"/>
      <c r="AC92" s="53">
        <v>80</v>
      </c>
      <c r="AD92" s="53">
        <v>80</v>
      </c>
      <c r="AE92" s="53">
        <v>80</v>
      </c>
      <c r="AF92" s="53">
        <v>80</v>
      </c>
      <c r="AG92" s="53"/>
      <c r="AH92" s="54"/>
      <c r="AI92" s="144">
        <v>238</v>
      </c>
      <c r="AJ92" s="137"/>
      <c r="AK92" s="54"/>
      <c r="AL92" s="53"/>
      <c r="AM92" s="53"/>
      <c r="AN92" s="53"/>
      <c r="AO92" s="53"/>
      <c r="AP92" s="53"/>
      <c r="AQ92" s="53"/>
      <c r="AR92" s="53"/>
      <c r="AS92" s="53"/>
      <c r="AT92" s="53"/>
      <c r="AU92" s="53"/>
      <c r="AV92" s="53"/>
      <c r="AW92" s="54"/>
      <c r="AX92" s="53"/>
      <c r="AY92" s="54"/>
      <c r="AZ92" s="53"/>
      <c r="BA92" s="54"/>
      <c r="BB92" s="111"/>
      <c r="BC92" s="111"/>
      <c r="BD92" s="111"/>
      <c r="BE92" s="111"/>
      <c r="BF92" s="111"/>
      <c r="BG92" s="111"/>
      <c r="BH92" s="53"/>
      <c r="BI92" s="54"/>
      <c r="BJ92" s="111">
        <v>640</v>
      </c>
      <c r="BK92" s="111">
        <v>640</v>
      </c>
      <c r="BL92" s="111"/>
      <c r="BM92" s="136"/>
      <c r="BN92" s="144">
        <v>238</v>
      </c>
      <c r="BO92" s="137"/>
      <c r="BP92" s="56"/>
      <c r="BQ92" s="55"/>
      <c r="BR92" s="53"/>
      <c r="BS92" s="53"/>
      <c r="BT92" s="53"/>
      <c r="BU92" s="53"/>
      <c r="BV92" s="53"/>
      <c r="BW92" s="53"/>
      <c r="BX92" s="53"/>
      <c r="BY92" s="53"/>
      <c r="BZ92" s="53"/>
      <c r="CA92" s="53"/>
      <c r="CB92" s="53"/>
      <c r="CC92" s="53"/>
      <c r="CD92" s="53"/>
      <c r="CE92" s="53">
        <v>160</v>
      </c>
      <c r="CF92" s="53">
        <v>160</v>
      </c>
      <c r="CG92" s="55"/>
      <c r="CH92" s="53"/>
      <c r="CI92" s="53"/>
      <c r="CJ92" s="53"/>
      <c r="CK92" s="53"/>
      <c r="CL92" s="53"/>
      <c r="CM92" s="53"/>
      <c r="CN92" s="53"/>
      <c r="CO92" s="53"/>
      <c r="CP92" s="53"/>
      <c r="CQ92" s="53"/>
      <c r="CR92" s="53"/>
      <c r="CS92" s="53">
        <v>20</v>
      </c>
      <c r="CT92" s="54">
        <v>40</v>
      </c>
      <c r="CU92" s="144">
        <v>238</v>
      </c>
      <c r="CV92" s="218">
        <f>Table28211153[[#This Row],[D28 - GD/19]]/Table28211153[[#This Row],[D0 - GD/19]]</f>
        <v>1</v>
      </c>
      <c r="CW92" s="216">
        <f t="shared" si="5"/>
        <v>1</v>
      </c>
      <c r="CX92" s="216">
        <f>Table28211153[[#This Row],[D28 - Phu/13]]/Table28211153[[#This Row],[D0 - Phu/13]]</f>
        <v>1</v>
      </c>
      <c r="CY92" s="216">
        <f>Table28211153[[#This Row],[D28 - WA/19]]/Table28211153[[#This Row],[D0 - WA/19]]</f>
        <v>2</v>
      </c>
      <c r="CZ92" s="216">
        <f>LOG(Table28211153[[#This Row],[GD/19 Fold]],2)</f>
        <v>0</v>
      </c>
      <c r="DA92" s="216">
        <f>LOG(Table28211153[[#This Row],[HK/19 Fold]],2)</f>
        <v>0</v>
      </c>
      <c r="DB92" s="216">
        <f>LOG(Table28211153[[#This Row],[Phu/13 Fold]],2)</f>
        <v>0</v>
      </c>
      <c r="DC92" s="216">
        <f>LOG(Table28211153[[#This Row],[WA/19 Fold]],2)</f>
        <v>1</v>
      </c>
      <c r="DD92" s="217">
        <f>SUM(Table28211153[[#This Row],[GD/19 Log2]:[WA/19 Log2]])</f>
        <v>1</v>
      </c>
    </row>
    <row r="93" spans="1:108" ht="24" customHeight="1">
      <c r="A93" s="69">
        <v>243</v>
      </c>
      <c r="B93" s="68">
        <v>34285</v>
      </c>
      <c r="C93" s="67">
        <v>26</v>
      </c>
      <c r="D93" s="68">
        <v>44117</v>
      </c>
      <c r="E93" s="67">
        <v>28</v>
      </c>
      <c r="F93" s="3" t="s">
        <v>7</v>
      </c>
      <c r="G93" s="215" t="s">
        <v>331</v>
      </c>
      <c r="H93" s="57">
        <v>31.5518824609733</v>
      </c>
      <c r="I93" s="98" t="s">
        <v>173</v>
      </c>
      <c r="J93" s="11" t="s">
        <v>334</v>
      </c>
      <c r="K93" s="53"/>
      <c r="L93" s="53"/>
      <c r="M93" s="53"/>
      <c r="N93" s="53"/>
      <c r="O93" s="53"/>
      <c r="P93" s="53"/>
      <c r="Q93" s="53"/>
      <c r="R93" s="53"/>
      <c r="S93" s="53"/>
      <c r="T93" s="53"/>
      <c r="U93" s="53"/>
      <c r="V93" s="53"/>
      <c r="W93" s="53"/>
      <c r="X93" s="53"/>
      <c r="Y93" s="53"/>
      <c r="Z93" s="53"/>
      <c r="AA93" s="53"/>
      <c r="AB93" s="53"/>
      <c r="AC93" s="53">
        <v>40</v>
      </c>
      <c r="AD93" s="53">
        <v>80</v>
      </c>
      <c r="AE93" s="53">
        <v>20</v>
      </c>
      <c r="AF93" s="53">
        <v>80</v>
      </c>
      <c r="AG93" s="53"/>
      <c r="AH93" s="54"/>
      <c r="AI93" s="144">
        <v>243</v>
      </c>
      <c r="AJ93" s="137"/>
      <c r="AK93" s="54"/>
      <c r="AL93" s="53"/>
      <c r="AM93" s="53"/>
      <c r="AN93" s="53"/>
      <c r="AO93" s="53"/>
      <c r="AP93" s="53"/>
      <c r="AQ93" s="53"/>
      <c r="AR93" s="53"/>
      <c r="AS93" s="53"/>
      <c r="AT93" s="53"/>
      <c r="AU93" s="53"/>
      <c r="AV93" s="53"/>
      <c r="AW93" s="54"/>
      <c r="AX93" s="53"/>
      <c r="AY93" s="54"/>
      <c r="AZ93" s="53"/>
      <c r="BA93" s="54"/>
      <c r="BB93" s="111"/>
      <c r="BC93" s="111"/>
      <c r="BD93" s="111"/>
      <c r="BE93" s="111"/>
      <c r="BF93" s="111"/>
      <c r="BG93" s="111"/>
      <c r="BH93" s="53"/>
      <c r="BI93" s="54"/>
      <c r="BJ93" s="111">
        <v>320</v>
      </c>
      <c r="BK93" s="111">
        <v>640</v>
      </c>
      <c r="BL93" s="111"/>
      <c r="BM93" s="136"/>
      <c r="BN93" s="144">
        <v>243</v>
      </c>
      <c r="BO93" s="137"/>
      <c r="BP93" s="56"/>
      <c r="BQ93" s="55"/>
      <c r="BR93" s="53"/>
      <c r="BS93" s="53"/>
      <c r="BT93" s="53"/>
      <c r="BU93" s="53"/>
      <c r="BV93" s="53"/>
      <c r="BW93" s="53"/>
      <c r="BX93" s="53"/>
      <c r="BY93" s="53"/>
      <c r="BZ93" s="53"/>
      <c r="CA93" s="53"/>
      <c r="CB93" s="53"/>
      <c r="CC93" s="53"/>
      <c r="CD93" s="53"/>
      <c r="CE93" s="53">
        <v>80</v>
      </c>
      <c r="CF93" s="53">
        <v>80</v>
      </c>
      <c r="CG93" s="55"/>
      <c r="CH93" s="53"/>
      <c r="CI93" s="53"/>
      <c r="CJ93" s="53"/>
      <c r="CK93" s="53"/>
      <c r="CL93" s="53"/>
      <c r="CM93" s="53"/>
      <c r="CN93" s="53"/>
      <c r="CO93" s="53"/>
      <c r="CP93" s="53"/>
      <c r="CQ93" s="53"/>
      <c r="CR93" s="53"/>
      <c r="CS93" s="53">
        <v>5</v>
      </c>
      <c r="CT93" s="54">
        <v>40</v>
      </c>
      <c r="CU93" s="144">
        <v>243</v>
      </c>
      <c r="CV93" s="218">
        <f>Table28211153[[#This Row],[D28 - GD/19]]/Table28211153[[#This Row],[D0 - GD/19]]</f>
        <v>4</v>
      </c>
      <c r="CW93" s="216">
        <f t="shared" si="5"/>
        <v>2</v>
      </c>
      <c r="CX93" s="216">
        <f>Table28211153[[#This Row],[D28 - Phu/13]]/Table28211153[[#This Row],[D0 - Phu/13]]</f>
        <v>1</v>
      </c>
      <c r="CY93" s="216">
        <f>Table28211153[[#This Row],[D28 - WA/19]]/Table28211153[[#This Row],[D0 - WA/19]]</f>
        <v>8</v>
      </c>
      <c r="CZ93" s="216">
        <f>LOG(Table28211153[[#This Row],[GD/19 Fold]],2)</f>
        <v>2</v>
      </c>
      <c r="DA93" s="216">
        <f>LOG(Table28211153[[#This Row],[HK/19 Fold]],2)</f>
        <v>1</v>
      </c>
      <c r="DB93" s="216">
        <f>LOG(Table28211153[[#This Row],[Phu/13 Fold]],2)</f>
        <v>0</v>
      </c>
      <c r="DC93" s="216">
        <f>LOG(Table28211153[[#This Row],[WA/19 Fold]],2)</f>
        <v>3</v>
      </c>
      <c r="DD93" s="217">
        <f>SUM(Table28211153[[#This Row],[GD/19 Log2]:[WA/19 Log2]])</f>
        <v>6</v>
      </c>
    </row>
    <row r="94" spans="1:108" ht="24" customHeight="1">
      <c r="A94" s="69">
        <v>244</v>
      </c>
      <c r="B94" s="68">
        <v>31713</v>
      </c>
      <c r="C94" s="67">
        <v>33</v>
      </c>
      <c r="D94" s="68">
        <v>44111</v>
      </c>
      <c r="E94" s="67">
        <v>28</v>
      </c>
      <c r="F94" s="3" t="s">
        <v>7</v>
      </c>
      <c r="G94" s="215" t="s">
        <v>9</v>
      </c>
      <c r="H94" s="57">
        <v>22.784103530966402</v>
      </c>
      <c r="I94" s="98" t="s">
        <v>173</v>
      </c>
      <c r="J94" s="11" t="s">
        <v>334</v>
      </c>
      <c r="K94" s="53"/>
      <c r="L94" s="53"/>
      <c r="M94" s="53"/>
      <c r="N94" s="53"/>
      <c r="O94" s="53"/>
      <c r="P94" s="53"/>
      <c r="Q94" s="53"/>
      <c r="R94" s="53"/>
      <c r="S94" s="53"/>
      <c r="T94" s="53"/>
      <c r="U94" s="53"/>
      <c r="V94" s="53"/>
      <c r="W94" s="53"/>
      <c r="X94" s="53"/>
      <c r="Y94" s="53"/>
      <c r="Z94" s="53"/>
      <c r="AA94" s="53"/>
      <c r="AB94" s="53"/>
      <c r="AC94" s="53">
        <v>40</v>
      </c>
      <c r="AD94" s="53">
        <v>40</v>
      </c>
      <c r="AE94" s="53">
        <v>80</v>
      </c>
      <c r="AF94" s="53">
        <v>80</v>
      </c>
      <c r="AG94" s="53"/>
      <c r="AH94" s="54"/>
      <c r="AI94" s="144">
        <v>244</v>
      </c>
      <c r="AJ94" s="137"/>
      <c r="AK94" s="54"/>
      <c r="AL94" s="53"/>
      <c r="AM94" s="53"/>
      <c r="AN94" s="53"/>
      <c r="AO94" s="53"/>
      <c r="AP94" s="53"/>
      <c r="AQ94" s="53"/>
      <c r="AR94" s="53"/>
      <c r="AS94" s="53"/>
      <c r="AT94" s="53"/>
      <c r="AU94" s="53"/>
      <c r="AV94" s="53"/>
      <c r="AW94" s="54"/>
      <c r="AX94" s="53"/>
      <c r="AY94" s="54"/>
      <c r="AZ94" s="53"/>
      <c r="BA94" s="54"/>
      <c r="BB94" s="111"/>
      <c r="BC94" s="111"/>
      <c r="BD94" s="111"/>
      <c r="BE94" s="111"/>
      <c r="BF94" s="111"/>
      <c r="BG94" s="111"/>
      <c r="BH94" s="53"/>
      <c r="BI94" s="54"/>
      <c r="BJ94" s="111">
        <v>80</v>
      </c>
      <c r="BK94" s="111">
        <v>80</v>
      </c>
      <c r="BL94" s="111"/>
      <c r="BM94" s="136"/>
      <c r="BN94" s="144">
        <v>244</v>
      </c>
      <c r="BO94" s="137"/>
      <c r="BP94" s="56"/>
      <c r="BQ94" s="55"/>
      <c r="BR94" s="53"/>
      <c r="BS94" s="53"/>
      <c r="BT94" s="53"/>
      <c r="BU94" s="53"/>
      <c r="BV94" s="53"/>
      <c r="BW94" s="53"/>
      <c r="BX94" s="53"/>
      <c r="BY94" s="53"/>
      <c r="BZ94" s="53"/>
      <c r="CA94" s="53"/>
      <c r="CB94" s="53"/>
      <c r="CC94" s="53"/>
      <c r="CD94" s="53"/>
      <c r="CE94" s="53">
        <v>160</v>
      </c>
      <c r="CF94" s="53">
        <v>80</v>
      </c>
      <c r="CG94" s="55"/>
      <c r="CH94" s="53"/>
      <c r="CI94" s="53"/>
      <c r="CJ94" s="53"/>
      <c r="CK94" s="53"/>
      <c r="CL94" s="53"/>
      <c r="CM94" s="53"/>
      <c r="CN94" s="53"/>
      <c r="CO94" s="53"/>
      <c r="CP94" s="53"/>
      <c r="CQ94" s="53"/>
      <c r="CR94" s="53"/>
      <c r="CS94" s="53">
        <v>10</v>
      </c>
      <c r="CT94" s="54">
        <v>10</v>
      </c>
      <c r="CU94" s="144">
        <v>244</v>
      </c>
      <c r="CV94" s="218">
        <f>Table28211153[[#This Row],[D28 - GD/19]]/Table28211153[[#This Row],[D0 - GD/19]]</f>
        <v>1</v>
      </c>
      <c r="CW94" s="216">
        <f t="shared" si="5"/>
        <v>1</v>
      </c>
      <c r="CX94" s="216">
        <f>Table28211153[[#This Row],[D28 - Phu/13]]/Table28211153[[#This Row],[D0 - Phu/13]]</f>
        <v>0.5</v>
      </c>
      <c r="CY94" s="216">
        <f>Table28211153[[#This Row],[D28 - WA/19]]/Table28211153[[#This Row],[D0 - WA/19]]</f>
        <v>1</v>
      </c>
      <c r="CZ94" s="216">
        <f>LOG(Table28211153[[#This Row],[GD/19 Fold]],2)</f>
        <v>0</v>
      </c>
      <c r="DA94" s="216">
        <f>LOG(Table28211153[[#This Row],[HK/19 Fold]],2)</f>
        <v>0</v>
      </c>
      <c r="DB94" s="216">
        <f>LOG(Table28211153[[#This Row],[Phu/13 Fold]],2)</f>
        <v>-1</v>
      </c>
      <c r="DC94" s="216">
        <f>LOG(Table28211153[[#This Row],[WA/19 Fold]],2)</f>
        <v>0</v>
      </c>
      <c r="DD94" s="217">
        <f>SUM(Table28211153[[#This Row],[GD/19 Log2]:[WA/19 Log2]])</f>
        <v>-1</v>
      </c>
    </row>
    <row r="95" spans="1:108" ht="24" customHeight="1">
      <c r="A95" s="69">
        <v>245</v>
      </c>
      <c r="B95" s="68">
        <v>36295</v>
      </c>
      <c r="C95" s="67">
        <v>21</v>
      </c>
      <c r="D95" s="68">
        <v>44137</v>
      </c>
      <c r="E95" s="67">
        <v>28</v>
      </c>
      <c r="F95" s="3" t="s">
        <v>7</v>
      </c>
      <c r="G95" s="215" t="s">
        <v>42</v>
      </c>
      <c r="H95" s="57">
        <v>21.955230661100899</v>
      </c>
      <c r="I95" s="98" t="s">
        <v>173</v>
      </c>
      <c r="J95" s="11" t="s">
        <v>337</v>
      </c>
      <c r="K95" s="53"/>
      <c r="L95" s="53"/>
      <c r="M95" s="53"/>
      <c r="N95" s="53"/>
      <c r="O95" s="53"/>
      <c r="P95" s="53"/>
      <c r="Q95" s="53"/>
      <c r="R95" s="53"/>
      <c r="S95" s="53"/>
      <c r="T95" s="53"/>
      <c r="U95" s="53"/>
      <c r="V95" s="53"/>
      <c r="W95" s="53"/>
      <c r="X95" s="53"/>
      <c r="Y95" s="53"/>
      <c r="Z95" s="53"/>
      <c r="AA95" s="53"/>
      <c r="AB95" s="53"/>
      <c r="AC95" s="53">
        <v>80</v>
      </c>
      <c r="AD95" s="53">
        <v>160</v>
      </c>
      <c r="AE95" s="53">
        <v>40</v>
      </c>
      <c r="AF95" s="53">
        <v>160</v>
      </c>
      <c r="AG95" s="53"/>
      <c r="AH95" s="54"/>
      <c r="AI95" s="144">
        <v>245</v>
      </c>
      <c r="AJ95" s="137"/>
      <c r="AK95" s="54"/>
      <c r="AL95" s="53"/>
      <c r="AM95" s="53"/>
      <c r="AN95" s="53"/>
      <c r="AO95" s="53"/>
      <c r="AP95" s="53"/>
      <c r="AQ95" s="53"/>
      <c r="AR95" s="53"/>
      <c r="AS95" s="53"/>
      <c r="AT95" s="53"/>
      <c r="AU95" s="53"/>
      <c r="AV95" s="53"/>
      <c r="AW95" s="54"/>
      <c r="AX95" s="53"/>
      <c r="AY95" s="54"/>
      <c r="AZ95" s="53"/>
      <c r="BA95" s="54"/>
      <c r="BB95" s="111"/>
      <c r="BC95" s="111"/>
      <c r="BD95" s="111"/>
      <c r="BE95" s="111"/>
      <c r="BF95" s="111"/>
      <c r="BG95" s="111"/>
      <c r="BH95" s="53"/>
      <c r="BI95" s="54"/>
      <c r="BJ95" s="111">
        <v>160</v>
      </c>
      <c r="BK95" s="111">
        <v>320</v>
      </c>
      <c r="BL95" s="111"/>
      <c r="BM95" s="136"/>
      <c r="BN95" s="144">
        <v>245</v>
      </c>
      <c r="BO95" s="137"/>
      <c r="BP95" s="56"/>
      <c r="BQ95" s="55"/>
      <c r="BR95" s="53"/>
      <c r="BS95" s="53"/>
      <c r="BT95" s="53"/>
      <c r="BU95" s="53"/>
      <c r="BV95" s="53"/>
      <c r="BW95" s="53"/>
      <c r="BX95" s="53"/>
      <c r="BY95" s="53"/>
      <c r="BZ95" s="53"/>
      <c r="CA95" s="53"/>
      <c r="CB95" s="53"/>
      <c r="CC95" s="53"/>
      <c r="CD95" s="53"/>
      <c r="CE95" s="53">
        <v>160</v>
      </c>
      <c r="CF95" s="53">
        <v>80</v>
      </c>
      <c r="CG95" s="55"/>
      <c r="CH95" s="53"/>
      <c r="CI95" s="53"/>
      <c r="CJ95" s="53"/>
      <c r="CK95" s="53"/>
      <c r="CL95" s="53"/>
      <c r="CM95" s="53"/>
      <c r="CN95" s="53"/>
      <c r="CO95" s="53"/>
      <c r="CP95" s="53"/>
      <c r="CQ95" s="53"/>
      <c r="CR95" s="53"/>
      <c r="CS95" s="53">
        <v>80</v>
      </c>
      <c r="CT95" s="54">
        <v>160</v>
      </c>
      <c r="CU95" s="144">
        <v>245</v>
      </c>
      <c r="CV95" s="218">
        <f>Table28211153[[#This Row],[D28 - GD/19]]/Table28211153[[#This Row],[D0 - GD/19]]</f>
        <v>4</v>
      </c>
      <c r="CW95" s="216">
        <f t="shared" si="5"/>
        <v>2</v>
      </c>
      <c r="CX95" s="216">
        <f>Table28211153[[#This Row],[D28 - Phu/13]]/Table28211153[[#This Row],[D0 - Phu/13]]</f>
        <v>0.5</v>
      </c>
      <c r="CY95" s="216">
        <f>Table28211153[[#This Row],[D28 - WA/19]]/Table28211153[[#This Row],[D0 - WA/19]]</f>
        <v>2</v>
      </c>
      <c r="CZ95" s="216">
        <f>LOG(Table28211153[[#This Row],[GD/19 Fold]],2)</f>
        <v>2</v>
      </c>
      <c r="DA95" s="216">
        <f>LOG(Table28211153[[#This Row],[HK/19 Fold]],2)</f>
        <v>1</v>
      </c>
      <c r="DB95" s="216">
        <f>LOG(Table28211153[[#This Row],[Phu/13 Fold]],2)</f>
        <v>-1</v>
      </c>
      <c r="DC95" s="216">
        <f>LOG(Table28211153[[#This Row],[WA/19 Fold]],2)</f>
        <v>1</v>
      </c>
      <c r="DD95" s="217">
        <f>SUM(Table28211153[[#This Row],[GD/19 Log2]:[WA/19 Log2]])</f>
        <v>3</v>
      </c>
    </row>
    <row r="96" spans="1:108" ht="24" customHeight="1">
      <c r="A96" s="66">
        <v>248</v>
      </c>
      <c r="B96" s="65">
        <v>20705</v>
      </c>
      <c r="C96" s="64">
        <v>64</v>
      </c>
      <c r="D96" s="65">
        <v>44111</v>
      </c>
      <c r="E96" s="64">
        <v>28</v>
      </c>
      <c r="F96" s="3" t="s">
        <v>7</v>
      </c>
      <c r="G96" s="215" t="s">
        <v>42</v>
      </c>
      <c r="H96" s="57">
        <v>25.895270495412898</v>
      </c>
      <c r="I96" s="98" t="s">
        <v>173</v>
      </c>
      <c r="J96" s="11" t="s">
        <v>334</v>
      </c>
      <c r="K96" s="53"/>
      <c r="L96" s="53"/>
      <c r="M96" s="53"/>
      <c r="N96" s="53"/>
      <c r="O96" s="53"/>
      <c r="P96" s="53"/>
      <c r="Q96" s="53"/>
      <c r="R96" s="53"/>
      <c r="S96" s="53"/>
      <c r="T96" s="53"/>
      <c r="U96" s="53"/>
      <c r="V96" s="53"/>
      <c r="W96" s="53"/>
      <c r="X96" s="53"/>
      <c r="Y96" s="53"/>
      <c r="Z96" s="53"/>
      <c r="AA96" s="53"/>
      <c r="AB96" s="53"/>
      <c r="AC96" s="53">
        <v>20</v>
      </c>
      <c r="AD96" s="53">
        <v>40</v>
      </c>
      <c r="AE96" s="53">
        <v>10</v>
      </c>
      <c r="AF96" s="53">
        <v>20</v>
      </c>
      <c r="AG96" s="53"/>
      <c r="AH96" s="54"/>
      <c r="AI96" s="146">
        <v>248</v>
      </c>
      <c r="AJ96" s="137"/>
      <c r="AK96" s="54"/>
      <c r="AL96" s="53"/>
      <c r="AM96" s="53"/>
      <c r="AN96" s="53"/>
      <c r="AO96" s="53"/>
      <c r="AP96" s="53"/>
      <c r="AQ96" s="53"/>
      <c r="AR96" s="53"/>
      <c r="AS96" s="53"/>
      <c r="AT96" s="53"/>
      <c r="AU96" s="53"/>
      <c r="AV96" s="53"/>
      <c r="AW96" s="54"/>
      <c r="AX96" s="53"/>
      <c r="AY96" s="54"/>
      <c r="AZ96" s="53"/>
      <c r="BA96" s="54"/>
      <c r="BB96" s="111"/>
      <c r="BC96" s="111"/>
      <c r="BD96" s="111"/>
      <c r="BE96" s="111"/>
      <c r="BF96" s="111"/>
      <c r="BG96" s="111"/>
      <c r="BH96" s="53"/>
      <c r="BI96" s="54"/>
      <c r="BJ96" s="111">
        <v>80</v>
      </c>
      <c r="BK96" s="111">
        <v>80</v>
      </c>
      <c r="BL96" s="111"/>
      <c r="BM96" s="136"/>
      <c r="BN96" s="146">
        <v>248</v>
      </c>
      <c r="BO96" s="137"/>
      <c r="BP96" s="56"/>
      <c r="BQ96" s="55"/>
      <c r="BR96" s="53"/>
      <c r="BS96" s="53"/>
      <c r="BT96" s="53"/>
      <c r="BU96" s="53"/>
      <c r="BV96" s="53"/>
      <c r="BW96" s="53"/>
      <c r="BX96" s="53"/>
      <c r="BY96" s="53"/>
      <c r="BZ96" s="53"/>
      <c r="CA96" s="53"/>
      <c r="CB96" s="53"/>
      <c r="CC96" s="53"/>
      <c r="CD96" s="53"/>
      <c r="CE96" s="53">
        <v>10</v>
      </c>
      <c r="CF96" s="53">
        <v>10</v>
      </c>
      <c r="CG96" s="55"/>
      <c r="CH96" s="53"/>
      <c r="CI96" s="53"/>
      <c r="CJ96" s="53"/>
      <c r="CK96" s="53"/>
      <c r="CL96" s="53"/>
      <c r="CM96" s="53"/>
      <c r="CN96" s="53"/>
      <c r="CO96" s="53"/>
      <c r="CP96" s="53"/>
      <c r="CQ96" s="53"/>
      <c r="CR96" s="53"/>
      <c r="CS96" s="53">
        <v>10</v>
      </c>
      <c r="CT96" s="54">
        <v>20</v>
      </c>
      <c r="CU96" s="146">
        <v>248</v>
      </c>
      <c r="CV96" s="218">
        <f>Table28211153[[#This Row],[D28 - GD/19]]/Table28211153[[#This Row],[D0 - GD/19]]</f>
        <v>2</v>
      </c>
      <c r="CW96" s="216">
        <f t="shared" si="5"/>
        <v>1</v>
      </c>
      <c r="CX96" s="216">
        <f>Table28211153[[#This Row],[D28 - Phu/13]]/Table28211153[[#This Row],[D0 - Phu/13]]</f>
        <v>1</v>
      </c>
      <c r="CY96" s="216">
        <f>Table28211153[[#This Row],[D28 - WA/19]]/Table28211153[[#This Row],[D0 - WA/19]]</f>
        <v>2</v>
      </c>
      <c r="CZ96" s="216">
        <f>LOG(Table28211153[[#This Row],[GD/19 Fold]],2)</f>
        <v>1</v>
      </c>
      <c r="DA96" s="216">
        <f>LOG(Table28211153[[#This Row],[HK/19 Fold]],2)</f>
        <v>0</v>
      </c>
      <c r="DB96" s="216">
        <f>LOG(Table28211153[[#This Row],[Phu/13 Fold]],2)</f>
        <v>0</v>
      </c>
      <c r="DC96" s="216">
        <f>LOG(Table28211153[[#This Row],[WA/19 Fold]],2)</f>
        <v>1</v>
      </c>
      <c r="DD96" s="217">
        <f>SUM(Table28211153[[#This Row],[GD/19 Log2]:[WA/19 Log2]])</f>
        <v>2</v>
      </c>
    </row>
    <row r="97" spans="1:108" ht="24" customHeight="1">
      <c r="A97" s="72">
        <v>249</v>
      </c>
      <c r="B97" s="71">
        <v>28210</v>
      </c>
      <c r="C97" s="70">
        <v>43</v>
      </c>
      <c r="D97" s="71">
        <v>44132</v>
      </c>
      <c r="E97" s="70">
        <v>27</v>
      </c>
      <c r="F97" s="3" t="s">
        <v>7</v>
      </c>
      <c r="G97" s="215" t="s">
        <v>42</v>
      </c>
      <c r="H97" s="57">
        <v>33.927451343862202</v>
      </c>
      <c r="I97" s="98" t="s">
        <v>173</v>
      </c>
      <c r="J97" s="11" t="s">
        <v>334</v>
      </c>
      <c r="K97" s="53"/>
      <c r="L97" s="53"/>
      <c r="M97" s="53"/>
      <c r="N97" s="53"/>
      <c r="O97" s="53"/>
      <c r="P97" s="53"/>
      <c r="Q97" s="53"/>
      <c r="R97" s="53"/>
      <c r="S97" s="53"/>
      <c r="T97" s="53"/>
      <c r="U97" s="53"/>
      <c r="V97" s="53"/>
      <c r="W97" s="53"/>
      <c r="X97" s="53"/>
      <c r="Y97" s="53"/>
      <c r="Z97" s="53"/>
      <c r="AA97" s="53"/>
      <c r="AB97" s="53"/>
      <c r="AC97" s="53">
        <v>10</v>
      </c>
      <c r="AD97" s="53">
        <v>10</v>
      </c>
      <c r="AE97" s="53">
        <v>20</v>
      </c>
      <c r="AF97" s="53">
        <v>20</v>
      </c>
      <c r="AG97" s="53"/>
      <c r="AH97" s="54"/>
      <c r="AI97" s="145">
        <v>249</v>
      </c>
      <c r="AJ97" s="137"/>
      <c r="AK97" s="54"/>
      <c r="AL97" s="53"/>
      <c r="AM97" s="53"/>
      <c r="AN97" s="53"/>
      <c r="AO97" s="53"/>
      <c r="AP97" s="53"/>
      <c r="AQ97" s="53"/>
      <c r="AR97" s="53"/>
      <c r="AS97" s="53"/>
      <c r="AT97" s="53"/>
      <c r="AU97" s="53"/>
      <c r="AV97" s="53"/>
      <c r="AW97" s="54"/>
      <c r="AX97" s="53"/>
      <c r="AY97" s="54"/>
      <c r="AZ97" s="53"/>
      <c r="BA97" s="54"/>
      <c r="BB97" s="111"/>
      <c r="BC97" s="111"/>
      <c r="BD97" s="111"/>
      <c r="BE97" s="111"/>
      <c r="BF97" s="111"/>
      <c r="BG97" s="111"/>
      <c r="BH97" s="53"/>
      <c r="BI97" s="54"/>
      <c r="BJ97" s="111">
        <v>40</v>
      </c>
      <c r="BK97" s="111">
        <v>80</v>
      </c>
      <c r="BL97" s="111"/>
      <c r="BM97" s="136"/>
      <c r="BN97" s="145">
        <v>249</v>
      </c>
      <c r="BO97" s="137"/>
      <c r="BP97" s="56"/>
      <c r="BQ97" s="55"/>
      <c r="BR97" s="53"/>
      <c r="BS97" s="53"/>
      <c r="BT97" s="53"/>
      <c r="BU97" s="53"/>
      <c r="BV97" s="53"/>
      <c r="BW97" s="53"/>
      <c r="BX97" s="53"/>
      <c r="BY97" s="53"/>
      <c r="BZ97" s="53"/>
      <c r="CA97" s="53"/>
      <c r="CB97" s="53"/>
      <c r="CC97" s="53"/>
      <c r="CD97" s="53"/>
      <c r="CE97" s="53">
        <v>40</v>
      </c>
      <c r="CF97" s="53">
        <v>40</v>
      </c>
      <c r="CG97" s="55"/>
      <c r="CH97" s="53"/>
      <c r="CI97" s="53"/>
      <c r="CJ97" s="53"/>
      <c r="CK97" s="53"/>
      <c r="CL97" s="53"/>
      <c r="CM97" s="53"/>
      <c r="CN97" s="53"/>
      <c r="CO97" s="53"/>
      <c r="CP97" s="53"/>
      <c r="CQ97" s="53"/>
      <c r="CR97" s="53"/>
      <c r="CS97" s="53">
        <v>80</v>
      </c>
      <c r="CT97" s="54">
        <v>80</v>
      </c>
      <c r="CU97" s="145">
        <v>249</v>
      </c>
      <c r="CV97" s="218">
        <f>Table28211153[[#This Row],[D28 - GD/19]]/Table28211153[[#This Row],[D0 - GD/19]]</f>
        <v>1</v>
      </c>
      <c r="CW97" s="216">
        <f t="shared" si="5"/>
        <v>2</v>
      </c>
      <c r="CX97" s="216">
        <f>Table28211153[[#This Row],[D28 - Phu/13]]/Table28211153[[#This Row],[D0 - Phu/13]]</f>
        <v>1</v>
      </c>
      <c r="CY97" s="216">
        <f>Table28211153[[#This Row],[D28 - WA/19]]/Table28211153[[#This Row],[D0 - WA/19]]</f>
        <v>1</v>
      </c>
      <c r="CZ97" s="216">
        <f>LOG(Table28211153[[#This Row],[GD/19 Fold]],2)</f>
        <v>0</v>
      </c>
      <c r="DA97" s="216">
        <f>LOG(Table28211153[[#This Row],[HK/19 Fold]],2)</f>
        <v>1</v>
      </c>
      <c r="DB97" s="216">
        <f>LOG(Table28211153[[#This Row],[Phu/13 Fold]],2)</f>
        <v>0</v>
      </c>
      <c r="DC97" s="216">
        <f>LOG(Table28211153[[#This Row],[WA/19 Fold]],2)</f>
        <v>0</v>
      </c>
      <c r="DD97" s="217">
        <f>SUM(Table28211153[[#This Row],[GD/19 Log2]:[WA/19 Log2]])</f>
        <v>1</v>
      </c>
    </row>
    <row r="98" spans="1:108" ht="24" customHeight="1">
      <c r="A98" s="72">
        <v>250</v>
      </c>
      <c r="B98" s="71">
        <v>31035</v>
      </c>
      <c r="C98" s="70">
        <v>35</v>
      </c>
      <c r="D98" s="71">
        <v>44133</v>
      </c>
      <c r="E98" s="70">
        <v>32</v>
      </c>
      <c r="F98" s="3" t="s">
        <v>7</v>
      </c>
      <c r="G98" s="215" t="s">
        <v>42</v>
      </c>
      <c r="H98" s="57">
        <v>24.427423804580599</v>
      </c>
      <c r="I98" s="98" t="s">
        <v>173</v>
      </c>
      <c r="J98" s="11" t="s">
        <v>337</v>
      </c>
      <c r="K98" s="53"/>
      <c r="L98" s="53"/>
      <c r="M98" s="53"/>
      <c r="N98" s="53"/>
      <c r="O98" s="53"/>
      <c r="P98" s="53"/>
      <c r="Q98" s="53"/>
      <c r="R98" s="53"/>
      <c r="S98" s="53"/>
      <c r="T98" s="53"/>
      <c r="U98" s="53"/>
      <c r="V98" s="53"/>
      <c r="W98" s="53"/>
      <c r="X98" s="53"/>
      <c r="Y98" s="53"/>
      <c r="Z98" s="53"/>
      <c r="AA98" s="53"/>
      <c r="AB98" s="53"/>
      <c r="AC98" s="53">
        <v>80</v>
      </c>
      <c r="AD98" s="53">
        <v>80</v>
      </c>
      <c r="AE98" s="53">
        <v>40</v>
      </c>
      <c r="AF98" s="53">
        <v>80</v>
      </c>
      <c r="AG98" s="53"/>
      <c r="AH98" s="54"/>
      <c r="AI98" s="145">
        <v>250</v>
      </c>
      <c r="AJ98" s="137"/>
      <c r="AK98" s="54"/>
      <c r="AL98" s="53"/>
      <c r="AM98" s="53"/>
      <c r="AN98" s="53"/>
      <c r="AO98" s="53"/>
      <c r="AP98" s="53"/>
      <c r="AQ98" s="53"/>
      <c r="AR98" s="53"/>
      <c r="AS98" s="53"/>
      <c r="AT98" s="53"/>
      <c r="AU98" s="53"/>
      <c r="AV98" s="53"/>
      <c r="AW98" s="54"/>
      <c r="AX98" s="53"/>
      <c r="AY98" s="54"/>
      <c r="AZ98" s="53"/>
      <c r="BA98" s="54"/>
      <c r="BB98" s="111"/>
      <c r="BC98" s="111"/>
      <c r="BD98" s="111"/>
      <c r="BE98" s="111"/>
      <c r="BF98" s="111"/>
      <c r="BG98" s="111"/>
      <c r="BH98" s="53"/>
      <c r="BI98" s="54"/>
      <c r="BJ98" s="111">
        <v>80</v>
      </c>
      <c r="BK98" s="111">
        <v>160</v>
      </c>
      <c r="BL98" s="111"/>
      <c r="BM98" s="136"/>
      <c r="BN98" s="145">
        <v>250</v>
      </c>
      <c r="BO98" s="137"/>
      <c r="BP98" s="56"/>
      <c r="BQ98" s="55"/>
      <c r="BR98" s="53"/>
      <c r="BS98" s="53"/>
      <c r="BT98" s="53"/>
      <c r="BU98" s="53"/>
      <c r="BV98" s="53"/>
      <c r="BW98" s="53"/>
      <c r="BX98" s="53"/>
      <c r="BY98" s="53"/>
      <c r="BZ98" s="53"/>
      <c r="CA98" s="53"/>
      <c r="CB98" s="53"/>
      <c r="CC98" s="53"/>
      <c r="CD98" s="53"/>
      <c r="CE98" s="53">
        <v>160</v>
      </c>
      <c r="CF98" s="53">
        <v>320</v>
      </c>
      <c r="CG98" s="55"/>
      <c r="CH98" s="53"/>
      <c r="CI98" s="53"/>
      <c r="CJ98" s="53"/>
      <c r="CK98" s="53"/>
      <c r="CL98" s="53"/>
      <c r="CM98" s="53"/>
      <c r="CN98" s="53"/>
      <c r="CO98" s="53"/>
      <c r="CP98" s="53"/>
      <c r="CQ98" s="53"/>
      <c r="CR98" s="53"/>
      <c r="CS98" s="53">
        <v>10</v>
      </c>
      <c r="CT98" s="54">
        <v>20</v>
      </c>
      <c r="CU98" s="145">
        <v>250</v>
      </c>
      <c r="CV98" s="218">
        <f>Table28211153[[#This Row],[D28 - GD/19]]/Table28211153[[#This Row],[D0 - GD/19]]</f>
        <v>2</v>
      </c>
      <c r="CW98" s="216">
        <f t="shared" si="5"/>
        <v>2</v>
      </c>
      <c r="CX98" s="216">
        <f>Table28211153[[#This Row],[D28 - Phu/13]]/Table28211153[[#This Row],[D0 - Phu/13]]</f>
        <v>2</v>
      </c>
      <c r="CY98" s="216">
        <f>Table28211153[[#This Row],[D28 - WA/19]]/Table28211153[[#This Row],[D0 - WA/19]]</f>
        <v>2</v>
      </c>
      <c r="CZ98" s="216">
        <f>LOG(Table28211153[[#This Row],[GD/19 Fold]],2)</f>
        <v>1</v>
      </c>
      <c r="DA98" s="216">
        <f>LOG(Table28211153[[#This Row],[HK/19 Fold]],2)</f>
        <v>1</v>
      </c>
      <c r="DB98" s="216">
        <f>LOG(Table28211153[[#This Row],[Phu/13 Fold]],2)</f>
        <v>1</v>
      </c>
      <c r="DC98" s="216">
        <f>LOG(Table28211153[[#This Row],[WA/19 Fold]],2)</f>
        <v>1</v>
      </c>
      <c r="DD98" s="217">
        <f>SUM(Table28211153[[#This Row],[GD/19 Log2]:[WA/19 Log2]])</f>
        <v>4</v>
      </c>
    </row>
    <row r="99" spans="1:108" ht="24" customHeight="1">
      <c r="A99" s="69">
        <v>253</v>
      </c>
      <c r="B99" s="68">
        <v>34255</v>
      </c>
      <c r="C99" s="67">
        <v>26</v>
      </c>
      <c r="D99" s="68">
        <v>44103</v>
      </c>
      <c r="E99" s="67">
        <v>28</v>
      </c>
      <c r="F99" s="4" t="s">
        <v>8</v>
      </c>
      <c r="G99" s="215" t="s">
        <v>42</v>
      </c>
      <c r="H99" s="57">
        <v>22.647742224461801</v>
      </c>
      <c r="I99" s="98" t="s">
        <v>173</v>
      </c>
      <c r="J99" s="11" t="s">
        <v>334</v>
      </c>
      <c r="K99" s="53"/>
      <c r="L99" s="53"/>
      <c r="M99" s="53"/>
      <c r="N99" s="53"/>
      <c r="O99" s="53"/>
      <c r="P99" s="53"/>
      <c r="Q99" s="53"/>
      <c r="R99" s="53"/>
      <c r="S99" s="53"/>
      <c r="T99" s="53"/>
      <c r="U99" s="53"/>
      <c r="V99" s="53"/>
      <c r="W99" s="53"/>
      <c r="X99" s="53"/>
      <c r="Y99" s="53"/>
      <c r="Z99" s="53"/>
      <c r="AA99" s="53"/>
      <c r="AB99" s="53"/>
      <c r="AC99" s="53">
        <v>160</v>
      </c>
      <c r="AD99" s="53">
        <v>160</v>
      </c>
      <c r="AE99" s="53">
        <v>320</v>
      </c>
      <c r="AF99" s="53">
        <v>160</v>
      </c>
      <c r="AG99" s="53"/>
      <c r="AH99" s="54"/>
      <c r="AI99" s="144">
        <v>253</v>
      </c>
      <c r="AJ99" s="137"/>
      <c r="AK99" s="54"/>
      <c r="AL99" s="53"/>
      <c r="AM99" s="53"/>
      <c r="AN99" s="53"/>
      <c r="AO99" s="53"/>
      <c r="AP99" s="53"/>
      <c r="AQ99" s="53"/>
      <c r="AR99" s="53"/>
      <c r="AS99" s="53"/>
      <c r="AT99" s="53"/>
      <c r="AU99" s="53"/>
      <c r="AV99" s="53"/>
      <c r="AW99" s="54"/>
      <c r="AX99" s="53"/>
      <c r="AY99" s="54"/>
      <c r="AZ99" s="53"/>
      <c r="BA99" s="54"/>
      <c r="BB99" s="111"/>
      <c r="BC99" s="111"/>
      <c r="BD99" s="111"/>
      <c r="BE99" s="111"/>
      <c r="BF99" s="111"/>
      <c r="BG99" s="111"/>
      <c r="BH99" s="53"/>
      <c r="BI99" s="54"/>
      <c r="BJ99" s="111">
        <v>1280</v>
      </c>
      <c r="BK99" s="111">
        <v>640</v>
      </c>
      <c r="BL99" s="111"/>
      <c r="BM99" s="136"/>
      <c r="BN99" s="144">
        <v>253</v>
      </c>
      <c r="BO99" s="137"/>
      <c r="BP99" s="56"/>
      <c r="BQ99" s="55"/>
      <c r="BR99" s="53"/>
      <c r="BS99" s="53"/>
      <c r="BT99" s="53"/>
      <c r="BU99" s="53"/>
      <c r="BV99" s="53"/>
      <c r="BW99" s="53"/>
      <c r="BX99" s="53"/>
      <c r="BY99" s="53"/>
      <c r="BZ99" s="53"/>
      <c r="CA99" s="53"/>
      <c r="CB99" s="53"/>
      <c r="CC99" s="53"/>
      <c r="CD99" s="53"/>
      <c r="CE99" s="53">
        <v>320</v>
      </c>
      <c r="CF99" s="53">
        <v>320</v>
      </c>
      <c r="CG99" s="55"/>
      <c r="CH99" s="53"/>
      <c r="CI99" s="53"/>
      <c r="CJ99" s="53"/>
      <c r="CK99" s="53"/>
      <c r="CL99" s="53"/>
      <c r="CM99" s="53"/>
      <c r="CN99" s="53"/>
      <c r="CO99" s="53"/>
      <c r="CP99" s="53"/>
      <c r="CQ99" s="53"/>
      <c r="CR99" s="53"/>
      <c r="CS99" s="53">
        <v>10</v>
      </c>
      <c r="CT99" s="54">
        <v>20</v>
      </c>
      <c r="CU99" s="144">
        <v>253</v>
      </c>
      <c r="CV99" s="218">
        <f>Table28211153[[#This Row],[D28 - GD/19]]/Table28211153[[#This Row],[D0 - GD/19]]</f>
        <v>0.5</v>
      </c>
      <c r="CW99" s="216">
        <f t="shared" si="5"/>
        <v>0.5</v>
      </c>
      <c r="CX99" s="216">
        <f>Table28211153[[#This Row],[D28 - Phu/13]]/Table28211153[[#This Row],[D0 - Phu/13]]</f>
        <v>1</v>
      </c>
      <c r="CY99" s="216">
        <f>Table28211153[[#This Row],[D28 - WA/19]]/Table28211153[[#This Row],[D0 - WA/19]]</f>
        <v>2</v>
      </c>
      <c r="CZ99" s="216">
        <f>LOG(Table28211153[[#This Row],[GD/19 Fold]],2)</f>
        <v>-1</v>
      </c>
      <c r="DA99" s="216">
        <f>LOG(Table28211153[[#This Row],[HK/19 Fold]],2)</f>
        <v>-1</v>
      </c>
      <c r="DB99" s="216">
        <f>LOG(Table28211153[[#This Row],[Phu/13 Fold]],2)</f>
        <v>0</v>
      </c>
      <c r="DC99" s="216">
        <f>LOG(Table28211153[[#This Row],[WA/19 Fold]],2)</f>
        <v>1</v>
      </c>
      <c r="DD99" s="217">
        <f>SUM(Table28211153[[#This Row],[GD/19 Log2]:[WA/19 Log2]])</f>
        <v>-1</v>
      </c>
    </row>
    <row r="100" spans="1:108" ht="24" customHeight="1">
      <c r="A100" s="72">
        <v>260</v>
      </c>
      <c r="B100" s="71">
        <v>28235</v>
      </c>
      <c r="C100" s="70">
        <v>43</v>
      </c>
      <c r="D100" s="71">
        <v>44131</v>
      </c>
      <c r="E100" s="70">
        <v>31</v>
      </c>
      <c r="F100" s="3" t="s">
        <v>7</v>
      </c>
      <c r="G100" s="215" t="s">
        <v>42</v>
      </c>
      <c r="H100" s="57">
        <v>20.857273914342901</v>
      </c>
      <c r="I100" s="98" t="s">
        <v>173</v>
      </c>
      <c r="J100" s="11" t="s">
        <v>334</v>
      </c>
      <c r="K100" s="53"/>
      <c r="L100" s="53"/>
      <c r="M100" s="53"/>
      <c r="N100" s="53"/>
      <c r="O100" s="53"/>
      <c r="P100" s="53"/>
      <c r="Q100" s="53"/>
      <c r="R100" s="53"/>
      <c r="S100" s="53"/>
      <c r="T100" s="53"/>
      <c r="U100" s="53"/>
      <c r="V100" s="53"/>
      <c r="W100" s="53"/>
      <c r="X100" s="53"/>
      <c r="Y100" s="53"/>
      <c r="Z100" s="53"/>
      <c r="AA100" s="53"/>
      <c r="AB100" s="53"/>
      <c r="AC100" s="53">
        <v>5</v>
      </c>
      <c r="AD100" s="53">
        <v>40</v>
      </c>
      <c r="AE100" s="53">
        <v>5</v>
      </c>
      <c r="AF100" s="53">
        <v>5</v>
      </c>
      <c r="AG100" s="53"/>
      <c r="AH100" s="54"/>
      <c r="AI100" s="145">
        <v>260</v>
      </c>
      <c r="AJ100" s="137"/>
      <c r="AK100" s="54"/>
      <c r="AL100" s="53"/>
      <c r="AM100" s="53"/>
      <c r="AN100" s="53"/>
      <c r="AO100" s="53"/>
      <c r="AP100" s="53"/>
      <c r="AQ100" s="53"/>
      <c r="AR100" s="53"/>
      <c r="AS100" s="53"/>
      <c r="AT100" s="53"/>
      <c r="AU100" s="53"/>
      <c r="AV100" s="53"/>
      <c r="AW100" s="54"/>
      <c r="AX100" s="53"/>
      <c r="AY100" s="54"/>
      <c r="AZ100" s="53"/>
      <c r="BA100" s="54"/>
      <c r="BB100" s="111"/>
      <c r="BC100" s="111"/>
      <c r="BD100" s="111"/>
      <c r="BE100" s="111"/>
      <c r="BF100" s="111"/>
      <c r="BG100" s="111"/>
      <c r="BH100" s="53"/>
      <c r="BI100" s="54"/>
      <c r="BJ100" s="111">
        <v>80</v>
      </c>
      <c r="BK100" s="111">
        <v>80</v>
      </c>
      <c r="BL100" s="111"/>
      <c r="BM100" s="136"/>
      <c r="BN100" s="145">
        <v>260</v>
      </c>
      <c r="BO100" s="137"/>
      <c r="BP100" s="56"/>
      <c r="BQ100" s="55"/>
      <c r="BR100" s="53"/>
      <c r="BS100" s="53"/>
      <c r="BT100" s="53"/>
      <c r="BU100" s="53"/>
      <c r="BV100" s="53"/>
      <c r="BW100" s="53"/>
      <c r="BX100" s="53"/>
      <c r="BY100" s="53"/>
      <c r="BZ100" s="53"/>
      <c r="CA100" s="53"/>
      <c r="CB100" s="53"/>
      <c r="CC100" s="53"/>
      <c r="CD100" s="53"/>
      <c r="CE100" s="53">
        <v>40</v>
      </c>
      <c r="CF100" s="53">
        <v>40</v>
      </c>
      <c r="CG100" s="55"/>
      <c r="CH100" s="53"/>
      <c r="CI100" s="53"/>
      <c r="CJ100" s="53"/>
      <c r="CK100" s="53"/>
      <c r="CL100" s="53"/>
      <c r="CM100" s="53"/>
      <c r="CN100" s="53"/>
      <c r="CO100" s="53"/>
      <c r="CP100" s="53"/>
      <c r="CQ100" s="53"/>
      <c r="CR100" s="53"/>
      <c r="CS100" s="53">
        <v>5</v>
      </c>
      <c r="CT100" s="54">
        <v>5</v>
      </c>
      <c r="CU100" s="145">
        <v>260</v>
      </c>
      <c r="CV100" s="218">
        <f>Table28211153[[#This Row],[D28 - GD/19]]/Table28211153[[#This Row],[D0 - GD/19]]</f>
        <v>1</v>
      </c>
      <c r="CW100" s="216">
        <f t="shared" si="5"/>
        <v>1</v>
      </c>
      <c r="CX100" s="216">
        <f>Table28211153[[#This Row],[D28 - Phu/13]]/Table28211153[[#This Row],[D0 - Phu/13]]</f>
        <v>1</v>
      </c>
      <c r="CY100" s="216">
        <f>Table28211153[[#This Row],[D28 - WA/19]]/Table28211153[[#This Row],[D0 - WA/19]]</f>
        <v>1</v>
      </c>
      <c r="CZ100" s="216">
        <f>LOG(Table28211153[[#This Row],[GD/19 Fold]],2)</f>
        <v>0</v>
      </c>
      <c r="DA100" s="216">
        <f>LOG(Table28211153[[#This Row],[HK/19 Fold]],2)</f>
        <v>0</v>
      </c>
      <c r="DB100" s="216">
        <f>LOG(Table28211153[[#This Row],[Phu/13 Fold]],2)</f>
        <v>0</v>
      </c>
      <c r="DC100" s="216">
        <f>LOG(Table28211153[[#This Row],[WA/19 Fold]],2)</f>
        <v>0</v>
      </c>
      <c r="DD100" s="217">
        <f>SUM(Table28211153[[#This Row],[GD/19 Log2]:[WA/19 Log2]])</f>
        <v>0</v>
      </c>
    </row>
    <row r="101" spans="1:108" ht="24" customHeight="1">
      <c r="A101" s="69">
        <v>263</v>
      </c>
      <c r="B101" s="68">
        <v>31789</v>
      </c>
      <c r="C101" s="67">
        <v>33</v>
      </c>
      <c r="D101" s="68">
        <v>44097</v>
      </c>
      <c r="E101" s="67">
        <v>28</v>
      </c>
      <c r="F101" s="3" t="s">
        <v>7</v>
      </c>
      <c r="G101" s="215" t="s">
        <v>10</v>
      </c>
      <c r="H101" s="57">
        <v>22.268377215756299</v>
      </c>
      <c r="I101" s="98" t="s">
        <v>173</v>
      </c>
      <c r="J101" s="11" t="s">
        <v>339</v>
      </c>
      <c r="K101" s="53"/>
      <c r="L101" s="53"/>
      <c r="M101" s="53"/>
      <c r="N101" s="53"/>
      <c r="O101" s="53"/>
      <c r="P101" s="53"/>
      <c r="Q101" s="53"/>
      <c r="R101" s="53"/>
      <c r="S101" s="53"/>
      <c r="T101" s="53"/>
      <c r="U101" s="53"/>
      <c r="V101" s="53"/>
      <c r="W101" s="53"/>
      <c r="X101" s="53"/>
      <c r="Y101" s="53"/>
      <c r="Z101" s="53"/>
      <c r="AA101" s="53"/>
      <c r="AB101" s="53"/>
      <c r="AC101" s="53">
        <v>10</v>
      </c>
      <c r="AD101" s="53">
        <v>20</v>
      </c>
      <c r="AE101" s="53">
        <v>5</v>
      </c>
      <c r="AF101" s="53">
        <v>20</v>
      </c>
      <c r="AG101" s="53"/>
      <c r="AH101" s="54"/>
      <c r="AI101" s="144">
        <v>263</v>
      </c>
      <c r="AJ101" s="137"/>
      <c r="AK101" s="54"/>
      <c r="AL101" s="53"/>
      <c r="AM101" s="53"/>
      <c r="AN101" s="53"/>
      <c r="AO101" s="53"/>
      <c r="AP101" s="53"/>
      <c r="AQ101" s="53"/>
      <c r="AR101" s="53"/>
      <c r="AS101" s="53"/>
      <c r="AT101" s="53"/>
      <c r="AU101" s="53"/>
      <c r="AV101" s="53"/>
      <c r="AW101" s="54"/>
      <c r="AX101" s="53"/>
      <c r="AY101" s="54"/>
      <c r="AZ101" s="53"/>
      <c r="BA101" s="54"/>
      <c r="BB101" s="111"/>
      <c r="BC101" s="111"/>
      <c r="BD101" s="111"/>
      <c r="BE101" s="111"/>
      <c r="BF101" s="111"/>
      <c r="BG101" s="111"/>
      <c r="BH101" s="53"/>
      <c r="BI101" s="54"/>
      <c r="BJ101" s="111">
        <v>80</v>
      </c>
      <c r="BK101" s="111">
        <v>80</v>
      </c>
      <c r="BL101" s="111"/>
      <c r="BM101" s="136"/>
      <c r="BN101" s="144">
        <v>263</v>
      </c>
      <c r="BO101" s="137"/>
      <c r="BP101" s="56"/>
      <c r="BQ101" s="55"/>
      <c r="BR101" s="53"/>
      <c r="BS101" s="53"/>
      <c r="BT101" s="53"/>
      <c r="BU101" s="53"/>
      <c r="BV101" s="53"/>
      <c r="BW101" s="53"/>
      <c r="BX101" s="53"/>
      <c r="BY101" s="53"/>
      <c r="BZ101" s="53"/>
      <c r="CA101" s="53"/>
      <c r="CB101" s="53"/>
      <c r="CC101" s="53"/>
      <c r="CD101" s="53"/>
      <c r="CE101" s="53">
        <v>80</v>
      </c>
      <c r="CF101" s="53">
        <v>80</v>
      </c>
      <c r="CG101" s="55"/>
      <c r="CH101" s="53"/>
      <c r="CI101" s="53"/>
      <c r="CJ101" s="53"/>
      <c r="CK101" s="53"/>
      <c r="CL101" s="53"/>
      <c r="CM101" s="53"/>
      <c r="CN101" s="53"/>
      <c r="CO101" s="53"/>
      <c r="CP101" s="53"/>
      <c r="CQ101" s="53"/>
      <c r="CR101" s="53"/>
      <c r="CS101" s="53">
        <v>10</v>
      </c>
      <c r="CT101" s="54">
        <v>20</v>
      </c>
      <c r="CU101" s="144">
        <v>263</v>
      </c>
      <c r="CV101" s="218">
        <f>Table28211153[[#This Row],[D28 - GD/19]]/Table28211153[[#This Row],[D0 - GD/19]]</f>
        <v>4</v>
      </c>
      <c r="CW101" s="216">
        <f t="shared" si="5"/>
        <v>1</v>
      </c>
      <c r="CX101" s="216">
        <f>Table28211153[[#This Row],[D28 - Phu/13]]/Table28211153[[#This Row],[D0 - Phu/13]]</f>
        <v>1</v>
      </c>
      <c r="CY101" s="216">
        <f>Table28211153[[#This Row],[D28 - WA/19]]/Table28211153[[#This Row],[D0 - WA/19]]</f>
        <v>2</v>
      </c>
      <c r="CZ101" s="216">
        <f>LOG(Table28211153[[#This Row],[GD/19 Fold]],2)</f>
        <v>2</v>
      </c>
      <c r="DA101" s="216">
        <f>LOG(Table28211153[[#This Row],[HK/19 Fold]],2)</f>
        <v>0</v>
      </c>
      <c r="DB101" s="216">
        <f>LOG(Table28211153[[#This Row],[Phu/13 Fold]],2)</f>
        <v>0</v>
      </c>
      <c r="DC101" s="216">
        <f>LOG(Table28211153[[#This Row],[WA/19 Fold]],2)</f>
        <v>1</v>
      </c>
      <c r="DD101" s="217">
        <f>SUM(Table28211153[[#This Row],[GD/19 Log2]:[WA/19 Log2]])</f>
        <v>3</v>
      </c>
    </row>
    <row r="102" spans="1:108" ht="24" customHeight="1">
      <c r="A102" s="69">
        <v>264</v>
      </c>
      <c r="B102" s="68">
        <v>34315</v>
      </c>
      <c r="C102" s="67">
        <v>27</v>
      </c>
      <c r="D102" s="68">
        <v>44175</v>
      </c>
      <c r="E102" s="67">
        <v>28</v>
      </c>
      <c r="F102" s="3" t="s">
        <v>7</v>
      </c>
      <c r="G102" s="215" t="s">
        <v>42</v>
      </c>
      <c r="H102" s="57">
        <v>34.1240940791741</v>
      </c>
      <c r="I102" s="98" t="s">
        <v>173</v>
      </c>
      <c r="J102" s="11" t="s">
        <v>339</v>
      </c>
      <c r="K102" s="53"/>
      <c r="L102" s="53"/>
      <c r="M102" s="53"/>
      <c r="N102" s="53"/>
      <c r="O102" s="53"/>
      <c r="P102" s="53"/>
      <c r="Q102" s="53"/>
      <c r="R102" s="53"/>
      <c r="S102" s="53"/>
      <c r="T102" s="53"/>
      <c r="U102" s="53"/>
      <c r="V102" s="53"/>
      <c r="W102" s="53"/>
      <c r="X102" s="53"/>
      <c r="Y102" s="53"/>
      <c r="Z102" s="53"/>
      <c r="AA102" s="53"/>
      <c r="AB102" s="53"/>
      <c r="AC102" s="53">
        <v>5</v>
      </c>
      <c r="AD102" s="53">
        <v>80</v>
      </c>
      <c r="AE102" s="53">
        <v>5</v>
      </c>
      <c r="AF102" s="53">
        <v>20</v>
      </c>
      <c r="AG102" s="53"/>
      <c r="AH102" s="54"/>
      <c r="AI102" s="144">
        <v>264</v>
      </c>
      <c r="AJ102" s="137"/>
      <c r="AK102" s="54"/>
      <c r="AL102" s="53"/>
      <c r="AM102" s="53"/>
      <c r="AN102" s="53"/>
      <c r="AO102" s="53"/>
      <c r="AP102" s="53"/>
      <c r="AQ102" s="53"/>
      <c r="AR102" s="53"/>
      <c r="AS102" s="53"/>
      <c r="AT102" s="53"/>
      <c r="AU102" s="53"/>
      <c r="AV102" s="53"/>
      <c r="AW102" s="54"/>
      <c r="AX102" s="53"/>
      <c r="AY102" s="54"/>
      <c r="AZ102" s="53"/>
      <c r="BA102" s="54"/>
      <c r="BB102" s="111"/>
      <c r="BC102" s="111"/>
      <c r="BD102" s="111"/>
      <c r="BE102" s="111"/>
      <c r="BF102" s="111"/>
      <c r="BG102" s="111"/>
      <c r="BH102" s="53"/>
      <c r="BI102" s="54"/>
      <c r="BJ102" s="111">
        <v>40</v>
      </c>
      <c r="BK102" s="111">
        <v>320</v>
      </c>
      <c r="BL102" s="111"/>
      <c r="BM102" s="136"/>
      <c r="BN102" s="144">
        <v>264</v>
      </c>
      <c r="BO102" s="137"/>
      <c r="BP102" s="56"/>
      <c r="BQ102" s="55"/>
      <c r="BR102" s="53"/>
      <c r="BS102" s="53"/>
      <c r="BT102" s="53"/>
      <c r="BU102" s="53"/>
      <c r="BV102" s="53"/>
      <c r="BW102" s="53"/>
      <c r="BX102" s="53"/>
      <c r="BY102" s="53"/>
      <c r="BZ102" s="53"/>
      <c r="CA102" s="53"/>
      <c r="CB102" s="53"/>
      <c r="CC102" s="53"/>
      <c r="CD102" s="53"/>
      <c r="CE102" s="53">
        <v>40</v>
      </c>
      <c r="CF102" s="53">
        <v>80</v>
      </c>
      <c r="CG102" s="55"/>
      <c r="CH102" s="53"/>
      <c r="CI102" s="53"/>
      <c r="CJ102" s="53"/>
      <c r="CK102" s="53"/>
      <c r="CL102" s="53"/>
      <c r="CM102" s="53"/>
      <c r="CN102" s="53"/>
      <c r="CO102" s="53"/>
      <c r="CP102" s="53"/>
      <c r="CQ102" s="53"/>
      <c r="CR102" s="53"/>
      <c r="CS102" s="53">
        <v>5</v>
      </c>
      <c r="CT102" s="54">
        <v>40</v>
      </c>
      <c r="CU102" s="144">
        <v>264</v>
      </c>
      <c r="CV102" s="218">
        <f>Table28211153[[#This Row],[D28 - GD/19]]/Table28211153[[#This Row],[D0 - GD/19]]</f>
        <v>4</v>
      </c>
      <c r="CW102" s="216">
        <f t="shared" si="5"/>
        <v>8</v>
      </c>
      <c r="CX102" s="216">
        <f>Table28211153[[#This Row],[D28 - Phu/13]]/Table28211153[[#This Row],[D0 - Phu/13]]</f>
        <v>2</v>
      </c>
      <c r="CY102" s="216">
        <f>Table28211153[[#This Row],[D28 - WA/19]]/Table28211153[[#This Row],[D0 - WA/19]]</f>
        <v>8</v>
      </c>
      <c r="CZ102" s="216">
        <f>LOG(Table28211153[[#This Row],[GD/19 Fold]],2)</f>
        <v>2</v>
      </c>
      <c r="DA102" s="216">
        <f>LOG(Table28211153[[#This Row],[HK/19 Fold]],2)</f>
        <v>3</v>
      </c>
      <c r="DB102" s="216">
        <f>LOG(Table28211153[[#This Row],[Phu/13 Fold]],2)</f>
        <v>1</v>
      </c>
      <c r="DC102" s="216">
        <f>LOG(Table28211153[[#This Row],[WA/19 Fold]],2)</f>
        <v>3</v>
      </c>
      <c r="DD102" s="217">
        <f>SUM(Table28211153[[#This Row],[GD/19 Log2]:[WA/19 Log2]])</f>
        <v>9</v>
      </c>
    </row>
    <row r="103" spans="1:108" ht="24" customHeight="1">
      <c r="A103" s="78">
        <v>268</v>
      </c>
      <c r="B103" s="77">
        <v>19244</v>
      </c>
      <c r="C103" s="76">
        <v>68</v>
      </c>
      <c r="D103" s="77">
        <v>44085</v>
      </c>
      <c r="E103" s="76">
        <v>28</v>
      </c>
      <c r="F103" s="3" t="s">
        <v>7</v>
      </c>
      <c r="G103" s="215" t="s">
        <v>42</v>
      </c>
      <c r="H103" s="57">
        <v>32.122885885803498</v>
      </c>
      <c r="I103" s="5" t="s">
        <v>174</v>
      </c>
      <c r="J103" s="11" t="s">
        <v>338</v>
      </c>
      <c r="K103" s="53"/>
      <c r="L103" s="53"/>
      <c r="M103" s="53"/>
      <c r="N103" s="53"/>
      <c r="O103" s="53"/>
      <c r="P103" s="53"/>
      <c r="Q103" s="53"/>
      <c r="R103" s="53"/>
      <c r="S103" s="53"/>
      <c r="T103" s="53"/>
      <c r="U103" s="53"/>
      <c r="V103" s="53"/>
      <c r="W103" s="53"/>
      <c r="X103" s="53"/>
      <c r="Y103" s="53"/>
      <c r="Z103" s="53"/>
      <c r="AA103" s="53"/>
      <c r="AB103" s="53"/>
      <c r="AC103" s="53">
        <v>5</v>
      </c>
      <c r="AD103" s="53">
        <v>20</v>
      </c>
      <c r="AE103" s="53">
        <v>5</v>
      </c>
      <c r="AF103" s="53">
        <v>40</v>
      </c>
      <c r="AG103" s="53"/>
      <c r="AH103" s="54"/>
      <c r="AI103" s="141">
        <v>268</v>
      </c>
      <c r="AJ103" s="137"/>
      <c r="AK103" s="54"/>
      <c r="AL103" s="53"/>
      <c r="AM103" s="53"/>
      <c r="AN103" s="53"/>
      <c r="AO103" s="53"/>
      <c r="AP103" s="53"/>
      <c r="AQ103" s="53"/>
      <c r="AR103" s="53"/>
      <c r="AS103" s="53"/>
      <c r="AT103" s="53"/>
      <c r="AU103" s="53"/>
      <c r="AV103" s="53"/>
      <c r="AW103" s="54"/>
      <c r="AX103" s="53"/>
      <c r="AY103" s="54"/>
      <c r="AZ103" s="53"/>
      <c r="BA103" s="54"/>
      <c r="BB103" s="111"/>
      <c r="BC103" s="111"/>
      <c r="BD103" s="111"/>
      <c r="BE103" s="111"/>
      <c r="BF103" s="111"/>
      <c r="BG103" s="111"/>
      <c r="BH103" s="53"/>
      <c r="BI103" s="54"/>
      <c r="BJ103" s="111">
        <v>80</v>
      </c>
      <c r="BK103" s="111">
        <v>160</v>
      </c>
      <c r="BL103" s="111"/>
      <c r="BM103" s="136"/>
      <c r="BN103" s="141">
        <v>268</v>
      </c>
      <c r="BO103" s="137"/>
      <c r="BP103" s="56"/>
      <c r="BQ103" s="55"/>
      <c r="BR103" s="53"/>
      <c r="BS103" s="53"/>
      <c r="BT103" s="53"/>
      <c r="BU103" s="53"/>
      <c r="BV103" s="53"/>
      <c r="BW103" s="53"/>
      <c r="BX103" s="53"/>
      <c r="BY103" s="53"/>
      <c r="BZ103" s="53"/>
      <c r="CA103" s="53"/>
      <c r="CB103" s="53"/>
      <c r="CC103" s="53"/>
      <c r="CD103" s="53"/>
      <c r="CE103" s="53">
        <v>5</v>
      </c>
      <c r="CF103" s="53">
        <v>20</v>
      </c>
      <c r="CG103" s="55"/>
      <c r="CH103" s="53"/>
      <c r="CI103" s="53"/>
      <c r="CJ103" s="53"/>
      <c r="CK103" s="53"/>
      <c r="CL103" s="53"/>
      <c r="CM103" s="53"/>
      <c r="CN103" s="53"/>
      <c r="CO103" s="53"/>
      <c r="CP103" s="53"/>
      <c r="CQ103" s="53"/>
      <c r="CR103" s="53"/>
      <c r="CS103" s="53">
        <v>10</v>
      </c>
      <c r="CT103" s="54">
        <v>20</v>
      </c>
      <c r="CU103" s="141">
        <v>268</v>
      </c>
      <c r="CV103" s="218">
        <f>Table28211153[[#This Row],[D28 - GD/19]]/Table28211153[[#This Row],[D0 - GD/19]]</f>
        <v>8</v>
      </c>
      <c r="CW103" s="216">
        <f t="shared" si="5"/>
        <v>2</v>
      </c>
      <c r="CX103" s="216">
        <f>Table28211153[[#This Row],[D28 - Phu/13]]/Table28211153[[#This Row],[D0 - Phu/13]]</f>
        <v>4</v>
      </c>
      <c r="CY103" s="216">
        <f>Table28211153[[#This Row],[D28 - WA/19]]/Table28211153[[#This Row],[D0 - WA/19]]</f>
        <v>2</v>
      </c>
      <c r="CZ103" s="216">
        <f>LOG(Table28211153[[#This Row],[GD/19 Fold]],2)</f>
        <v>3</v>
      </c>
      <c r="DA103" s="216">
        <f>LOG(Table28211153[[#This Row],[HK/19 Fold]],2)</f>
        <v>1</v>
      </c>
      <c r="DB103" s="216">
        <f>LOG(Table28211153[[#This Row],[Phu/13 Fold]],2)</f>
        <v>2</v>
      </c>
      <c r="DC103" s="216">
        <f>LOG(Table28211153[[#This Row],[WA/19 Fold]],2)</f>
        <v>1</v>
      </c>
      <c r="DD103" s="217">
        <f>SUM(Table28211153[[#This Row],[GD/19 Log2]:[WA/19 Log2]])</f>
        <v>7</v>
      </c>
    </row>
    <row r="104" spans="1:108" ht="24" customHeight="1">
      <c r="A104" s="78">
        <v>269</v>
      </c>
      <c r="B104" s="77">
        <v>17066</v>
      </c>
      <c r="C104" s="76">
        <v>74</v>
      </c>
      <c r="D104" s="77">
        <v>44095</v>
      </c>
      <c r="E104" s="76">
        <v>28</v>
      </c>
      <c r="F104" s="3" t="s">
        <v>7</v>
      </c>
      <c r="G104" s="215" t="s">
        <v>42</v>
      </c>
      <c r="H104" s="57">
        <v>30.7380545625746</v>
      </c>
      <c r="I104" s="5" t="s">
        <v>174</v>
      </c>
      <c r="J104" s="11" t="s">
        <v>338</v>
      </c>
      <c r="K104" s="53"/>
      <c r="L104" s="53"/>
      <c r="M104" s="53"/>
      <c r="N104" s="53"/>
      <c r="O104" s="53"/>
      <c r="P104" s="53"/>
      <c r="Q104" s="53"/>
      <c r="R104" s="53"/>
      <c r="S104" s="53"/>
      <c r="T104" s="53"/>
      <c r="U104" s="53"/>
      <c r="V104" s="53"/>
      <c r="W104" s="53"/>
      <c r="X104" s="53"/>
      <c r="Y104" s="53"/>
      <c r="Z104" s="53"/>
      <c r="AA104" s="53"/>
      <c r="AB104" s="53"/>
      <c r="AC104" s="53">
        <v>5</v>
      </c>
      <c r="AD104" s="53">
        <v>5</v>
      </c>
      <c r="AE104" s="53">
        <v>5</v>
      </c>
      <c r="AF104" s="53">
        <v>5</v>
      </c>
      <c r="AG104" s="53"/>
      <c r="AH104" s="54"/>
      <c r="AI104" s="141">
        <v>269</v>
      </c>
      <c r="AJ104" s="137"/>
      <c r="AK104" s="54"/>
      <c r="AL104" s="53"/>
      <c r="AM104" s="53"/>
      <c r="AN104" s="53"/>
      <c r="AO104" s="53"/>
      <c r="AP104" s="53"/>
      <c r="AQ104" s="53"/>
      <c r="AR104" s="53"/>
      <c r="AS104" s="53"/>
      <c r="AT104" s="53"/>
      <c r="AU104" s="53"/>
      <c r="AV104" s="53"/>
      <c r="AW104" s="54"/>
      <c r="AX104" s="53"/>
      <c r="AY104" s="54"/>
      <c r="AZ104" s="53"/>
      <c r="BA104" s="54"/>
      <c r="BB104" s="111"/>
      <c r="BC104" s="111"/>
      <c r="BD104" s="111"/>
      <c r="BE104" s="111"/>
      <c r="BF104" s="111"/>
      <c r="BG104" s="111"/>
      <c r="BH104" s="53"/>
      <c r="BI104" s="54"/>
      <c r="BJ104" s="111">
        <v>5</v>
      </c>
      <c r="BK104" s="111">
        <v>20</v>
      </c>
      <c r="BL104" s="111"/>
      <c r="BM104" s="136"/>
      <c r="BN104" s="141">
        <v>269</v>
      </c>
      <c r="BO104" s="137"/>
      <c r="BP104" s="56"/>
      <c r="BQ104" s="55"/>
      <c r="BR104" s="53"/>
      <c r="BS104" s="53"/>
      <c r="BT104" s="53"/>
      <c r="BU104" s="53"/>
      <c r="BV104" s="53"/>
      <c r="BW104" s="53"/>
      <c r="BX104" s="53"/>
      <c r="BY104" s="53"/>
      <c r="BZ104" s="53"/>
      <c r="CA104" s="53"/>
      <c r="CB104" s="53"/>
      <c r="CC104" s="53"/>
      <c r="CD104" s="53"/>
      <c r="CE104" s="53">
        <v>20</v>
      </c>
      <c r="CF104" s="53">
        <v>10</v>
      </c>
      <c r="CG104" s="55"/>
      <c r="CH104" s="53"/>
      <c r="CI104" s="53"/>
      <c r="CJ104" s="53"/>
      <c r="CK104" s="53"/>
      <c r="CL104" s="53"/>
      <c r="CM104" s="53"/>
      <c r="CN104" s="53"/>
      <c r="CO104" s="53"/>
      <c r="CP104" s="53"/>
      <c r="CQ104" s="53"/>
      <c r="CR104" s="53"/>
      <c r="CS104" s="53">
        <v>20</v>
      </c>
      <c r="CT104" s="54">
        <v>160</v>
      </c>
      <c r="CU104" s="141">
        <v>269</v>
      </c>
      <c r="CV104" s="218">
        <f>Table28211153[[#This Row],[D28 - GD/19]]/Table28211153[[#This Row],[D0 - GD/19]]</f>
        <v>1</v>
      </c>
      <c r="CW104" s="216">
        <f t="shared" si="5"/>
        <v>4</v>
      </c>
      <c r="CX104" s="216">
        <f>Table28211153[[#This Row],[D28 - Phu/13]]/Table28211153[[#This Row],[D0 - Phu/13]]</f>
        <v>0.5</v>
      </c>
      <c r="CY104" s="216">
        <f>Table28211153[[#This Row],[D28 - WA/19]]/Table28211153[[#This Row],[D0 - WA/19]]</f>
        <v>8</v>
      </c>
      <c r="CZ104" s="216">
        <f>LOG(Table28211153[[#This Row],[GD/19 Fold]],2)</f>
        <v>0</v>
      </c>
      <c r="DA104" s="216">
        <f>LOG(Table28211153[[#This Row],[HK/19 Fold]],2)</f>
        <v>2</v>
      </c>
      <c r="DB104" s="216">
        <f>LOG(Table28211153[[#This Row],[Phu/13 Fold]],2)</f>
        <v>-1</v>
      </c>
      <c r="DC104" s="216">
        <f>LOG(Table28211153[[#This Row],[WA/19 Fold]],2)</f>
        <v>3</v>
      </c>
      <c r="DD104" s="217">
        <f>SUM(Table28211153[[#This Row],[GD/19 Log2]:[WA/19 Log2]])</f>
        <v>4</v>
      </c>
    </row>
    <row r="105" spans="1:108" ht="24" customHeight="1">
      <c r="A105" s="78">
        <v>270</v>
      </c>
      <c r="B105" s="77">
        <v>19944</v>
      </c>
      <c r="C105" s="76">
        <v>66</v>
      </c>
      <c r="D105" s="77">
        <v>44098</v>
      </c>
      <c r="E105" s="76">
        <v>28</v>
      </c>
      <c r="F105" s="4" t="s">
        <v>8</v>
      </c>
      <c r="G105" s="215" t="s">
        <v>42</v>
      </c>
      <c r="H105" s="57">
        <v>28.9685149704023</v>
      </c>
      <c r="I105" s="5" t="s">
        <v>174</v>
      </c>
      <c r="J105" s="11" t="s">
        <v>338</v>
      </c>
      <c r="K105" s="53"/>
      <c r="L105" s="53"/>
      <c r="M105" s="53"/>
      <c r="N105" s="53"/>
      <c r="O105" s="53"/>
      <c r="P105" s="53"/>
      <c r="Q105" s="53"/>
      <c r="R105" s="53"/>
      <c r="S105" s="53"/>
      <c r="T105" s="53"/>
      <c r="U105" s="53"/>
      <c r="V105" s="53"/>
      <c r="W105" s="53"/>
      <c r="X105" s="53"/>
      <c r="Y105" s="53"/>
      <c r="Z105" s="53"/>
      <c r="AA105" s="53"/>
      <c r="AB105" s="53"/>
      <c r="AC105" s="53">
        <v>160</v>
      </c>
      <c r="AD105" s="53">
        <v>160</v>
      </c>
      <c r="AE105" s="53">
        <v>320</v>
      </c>
      <c r="AF105" s="53">
        <v>320</v>
      </c>
      <c r="AG105" s="53"/>
      <c r="AH105" s="54"/>
      <c r="AI105" s="141">
        <v>270</v>
      </c>
      <c r="AJ105" s="137"/>
      <c r="AK105" s="54"/>
      <c r="AL105" s="53"/>
      <c r="AM105" s="53"/>
      <c r="AN105" s="53"/>
      <c r="AO105" s="53"/>
      <c r="AP105" s="53"/>
      <c r="AQ105" s="53"/>
      <c r="AR105" s="53"/>
      <c r="AS105" s="53"/>
      <c r="AT105" s="53"/>
      <c r="AU105" s="53"/>
      <c r="AV105" s="53"/>
      <c r="AW105" s="54"/>
      <c r="AX105" s="53"/>
      <c r="AY105" s="54"/>
      <c r="AZ105" s="53"/>
      <c r="BA105" s="54"/>
      <c r="BB105" s="111"/>
      <c r="BC105" s="111"/>
      <c r="BD105" s="111"/>
      <c r="BE105" s="111"/>
      <c r="BF105" s="111"/>
      <c r="BG105" s="111"/>
      <c r="BH105" s="53"/>
      <c r="BI105" s="54"/>
      <c r="BJ105" s="111">
        <v>5</v>
      </c>
      <c r="BK105" s="111">
        <v>120</v>
      </c>
      <c r="BL105" s="111"/>
      <c r="BM105" s="136"/>
      <c r="BN105" s="141">
        <v>270</v>
      </c>
      <c r="BO105" s="137"/>
      <c r="BP105" s="56"/>
      <c r="BQ105" s="55"/>
      <c r="BR105" s="53"/>
      <c r="BS105" s="53"/>
      <c r="BT105" s="53"/>
      <c r="BU105" s="53"/>
      <c r="BV105" s="53"/>
      <c r="BW105" s="53"/>
      <c r="BX105" s="53"/>
      <c r="BY105" s="53"/>
      <c r="BZ105" s="53"/>
      <c r="CA105" s="53"/>
      <c r="CB105" s="53"/>
      <c r="CC105" s="53"/>
      <c r="CD105" s="53"/>
      <c r="CE105" s="53">
        <v>80</v>
      </c>
      <c r="CF105" s="53">
        <v>160</v>
      </c>
      <c r="CG105" s="55"/>
      <c r="CH105" s="53"/>
      <c r="CI105" s="53"/>
      <c r="CJ105" s="53"/>
      <c r="CK105" s="53"/>
      <c r="CL105" s="53"/>
      <c r="CM105" s="53"/>
      <c r="CN105" s="53"/>
      <c r="CO105" s="53"/>
      <c r="CP105" s="53"/>
      <c r="CQ105" s="53"/>
      <c r="CR105" s="53"/>
      <c r="CS105" s="53">
        <v>10</v>
      </c>
      <c r="CT105" s="54">
        <v>40</v>
      </c>
      <c r="CU105" s="141">
        <v>270</v>
      </c>
      <c r="CV105" s="218">
        <f>Table28211153[[#This Row],[D28 - GD/19]]/Table28211153[[#This Row],[D0 - GD/19]]</f>
        <v>1</v>
      </c>
      <c r="CW105" s="216">
        <f t="shared" si="5"/>
        <v>24</v>
      </c>
      <c r="CX105" s="216">
        <f>Table28211153[[#This Row],[D28 - Phu/13]]/Table28211153[[#This Row],[D0 - Phu/13]]</f>
        <v>2</v>
      </c>
      <c r="CY105" s="216">
        <f>Table28211153[[#This Row],[D28 - WA/19]]/Table28211153[[#This Row],[D0 - WA/19]]</f>
        <v>4</v>
      </c>
      <c r="CZ105" s="216">
        <f>LOG(Table28211153[[#This Row],[GD/19 Fold]],2)</f>
        <v>0</v>
      </c>
      <c r="DA105" s="216">
        <f>LOG(Table28211153[[#This Row],[HK/19 Fold]],2)</f>
        <v>4.584962500721157</v>
      </c>
      <c r="DB105" s="216">
        <f>LOG(Table28211153[[#This Row],[Phu/13 Fold]],2)</f>
        <v>1</v>
      </c>
      <c r="DC105" s="216">
        <f>LOG(Table28211153[[#This Row],[WA/19 Fold]],2)</f>
        <v>2</v>
      </c>
      <c r="DD105" s="217">
        <f>SUM(Table28211153[[#This Row],[GD/19 Log2]:[WA/19 Log2]])</f>
        <v>7.584962500721157</v>
      </c>
    </row>
    <row r="106" spans="1:108" ht="24" customHeight="1">
      <c r="A106" s="78">
        <v>273</v>
      </c>
      <c r="B106" s="77">
        <v>17212</v>
      </c>
      <c r="C106" s="76">
        <v>73</v>
      </c>
      <c r="D106" s="77">
        <v>44090</v>
      </c>
      <c r="E106" s="76">
        <v>28</v>
      </c>
      <c r="F106" s="4" t="s">
        <v>8</v>
      </c>
      <c r="G106" s="215" t="s">
        <v>42</v>
      </c>
      <c r="H106" s="57">
        <v>29.414921077435</v>
      </c>
      <c r="I106" s="5" t="s">
        <v>174</v>
      </c>
      <c r="J106" s="11" t="s">
        <v>338</v>
      </c>
      <c r="K106" s="53"/>
      <c r="L106" s="53"/>
      <c r="M106" s="53"/>
      <c r="N106" s="53"/>
      <c r="O106" s="53"/>
      <c r="P106" s="53"/>
      <c r="Q106" s="53"/>
      <c r="R106" s="53"/>
      <c r="S106" s="53"/>
      <c r="T106" s="53"/>
      <c r="U106" s="53"/>
      <c r="V106" s="53"/>
      <c r="W106" s="53"/>
      <c r="X106" s="53"/>
      <c r="Y106" s="53"/>
      <c r="Z106" s="53"/>
      <c r="AA106" s="53"/>
      <c r="AB106" s="53"/>
      <c r="AC106" s="53">
        <v>5</v>
      </c>
      <c r="AD106" s="53">
        <v>10</v>
      </c>
      <c r="AE106" s="53">
        <v>5</v>
      </c>
      <c r="AF106" s="53">
        <v>10</v>
      </c>
      <c r="AG106" s="53"/>
      <c r="AH106" s="54"/>
      <c r="AI106" s="141">
        <v>273</v>
      </c>
      <c r="AJ106" s="137"/>
      <c r="AK106" s="54"/>
      <c r="AL106" s="53"/>
      <c r="AM106" s="53"/>
      <c r="AN106" s="53"/>
      <c r="AO106" s="53"/>
      <c r="AP106" s="53"/>
      <c r="AQ106" s="53"/>
      <c r="AR106" s="53"/>
      <c r="AS106" s="53"/>
      <c r="AT106" s="53"/>
      <c r="AU106" s="53"/>
      <c r="AV106" s="53"/>
      <c r="AW106" s="54"/>
      <c r="AX106" s="53"/>
      <c r="AY106" s="54"/>
      <c r="AZ106" s="53"/>
      <c r="BA106" s="54"/>
      <c r="BB106" s="111"/>
      <c r="BC106" s="111"/>
      <c r="BD106" s="111"/>
      <c r="BE106" s="111"/>
      <c r="BF106" s="111"/>
      <c r="BG106" s="111"/>
      <c r="BH106" s="53"/>
      <c r="BI106" s="54"/>
      <c r="BJ106" s="111">
        <v>5</v>
      </c>
      <c r="BK106" s="111">
        <v>20</v>
      </c>
      <c r="BL106" s="111"/>
      <c r="BM106" s="136"/>
      <c r="BN106" s="141">
        <v>273</v>
      </c>
      <c r="BO106" s="137"/>
      <c r="BP106" s="56"/>
      <c r="BQ106" s="55"/>
      <c r="BR106" s="53"/>
      <c r="BS106" s="53"/>
      <c r="BT106" s="53"/>
      <c r="BU106" s="53"/>
      <c r="BV106" s="53"/>
      <c r="BW106" s="53"/>
      <c r="BX106" s="53"/>
      <c r="BY106" s="53"/>
      <c r="BZ106" s="53"/>
      <c r="CA106" s="53"/>
      <c r="CB106" s="53"/>
      <c r="CC106" s="53"/>
      <c r="CD106" s="53"/>
      <c r="CE106" s="53">
        <v>20</v>
      </c>
      <c r="CF106" s="53">
        <v>40</v>
      </c>
      <c r="CG106" s="55"/>
      <c r="CH106" s="53"/>
      <c r="CI106" s="53"/>
      <c r="CJ106" s="53"/>
      <c r="CK106" s="53"/>
      <c r="CL106" s="53"/>
      <c r="CM106" s="53"/>
      <c r="CN106" s="53"/>
      <c r="CO106" s="53"/>
      <c r="CP106" s="53"/>
      <c r="CQ106" s="53"/>
      <c r="CR106" s="53"/>
      <c r="CS106" s="53">
        <v>20</v>
      </c>
      <c r="CT106" s="54">
        <v>40</v>
      </c>
      <c r="CU106" s="141">
        <v>273</v>
      </c>
      <c r="CV106" s="218">
        <f>Table28211153[[#This Row],[D28 - GD/19]]/Table28211153[[#This Row],[D0 - GD/19]]</f>
        <v>2</v>
      </c>
      <c r="CW106" s="216">
        <f t="shared" si="5"/>
        <v>4</v>
      </c>
      <c r="CX106" s="216">
        <f>Table28211153[[#This Row],[D28 - Phu/13]]/Table28211153[[#This Row],[D0 - Phu/13]]</f>
        <v>2</v>
      </c>
      <c r="CY106" s="216">
        <f>Table28211153[[#This Row],[D28 - WA/19]]/Table28211153[[#This Row],[D0 - WA/19]]</f>
        <v>2</v>
      </c>
      <c r="CZ106" s="216">
        <f>LOG(Table28211153[[#This Row],[GD/19 Fold]],2)</f>
        <v>1</v>
      </c>
      <c r="DA106" s="216">
        <f>LOG(Table28211153[[#This Row],[HK/19 Fold]],2)</f>
        <v>2</v>
      </c>
      <c r="DB106" s="216">
        <f>LOG(Table28211153[[#This Row],[Phu/13 Fold]],2)</f>
        <v>1</v>
      </c>
      <c r="DC106" s="216">
        <f>LOG(Table28211153[[#This Row],[WA/19 Fold]],2)</f>
        <v>1</v>
      </c>
      <c r="DD106" s="217">
        <f>SUM(Table28211153[[#This Row],[GD/19 Log2]:[WA/19 Log2]])</f>
        <v>5</v>
      </c>
    </row>
    <row r="107" spans="1:108" ht="24" customHeight="1">
      <c r="A107" s="78">
        <v>274</v>
      </c>
      <c r="B107" s="77">
        <v>17278</v>
      </c>
      <c r="C107" s="76">
        <v>73</v>
      </c>
      <c r="D107" s="77">
        <v>44090</v>
      </c>
      <c r="E107" s="76">
        <v>28</v>
      </c>
      <c r="F107" s="3" t="s">
        <v>7</v>
      </c>
      <c r="G107" s="215" t="s">
        <v>42</v>
      </c>
      <c r="H107" s="57">
        <v>29.9556213017751</v>
      </c>
      <c r="I107" s="5" t="s">
        <v>174</v>
      </c>
      <c r="J107" s="11" t="s">
        <v>338</v>
      </c>
      <c r="K107" s="53"/>
      <c r="L107" s="53"/>
      <c r="M107" s="53"/>
      <c r="N107" s="53"/>
      <c r="O107" s="53"/>
      <c r="P107" s="53"/>
      <c r="Q107" s="53"/>
      <c r="R107" s="53"/>
      <c r="S107" s="53"/>
      <c r="T107" s="53"/>
      <c r="U107" s="53"/>
      <c r="V107" s="53"/>
      <c r="W107" s="53"/>
      <c r="X107" s="53"/>
      <c r="Y107" s="53"/>
      <c r="Z107" s="53"/>
      <c r="AA107" s="53"/>
      <c r="AB107" s="53"/>
      <c r="AC107" s="53">
        <v>10</v>
      </c>
      <c r="AD107" s="53">
        <v>40</v>
      </c>
      <c r="AE107" s="53">
        <v>5</v>
      </c>
      <c r="AF107" s="53">
        <v>40</v>
      </c>
      <c r="AG107" s="53"/>
      <c r="AH107" s="54"/>
      <c r="AI107" s="141">
        <v>274</v>
      </c>
      <c r="AJ107" s="137"/>
      <c r="AK107" s="54"/>
      <c r="AL107" s="53"/>
      <c r="AM107" s="53"/>
      <c r="AN107" s="53"/>
      <c r="AO107" s="53"/>
      <c r="AP107" s="53"/>
      <c r="AQ107" s="53"/>
      <c r="AR107" s="53"/>
      <c r="AS107" s="53"/>
      <c r="AT107" s="53"/>
      <c r="AU107" s="53"/>
      <c r="AV107" s="53"/>
      <c r="AW107" s="54"/>
      <c r="AX107" s="53"/>
      <c r="AY107" s="54"/>
      <c r="AZ107" s="53"/>
      <c r="BA107" s="54"/>
      <c r="BB107" s="111"/>
      <c r="BC107" s="111"/>
      <c r="BD107" s="111"/>
      <c r="BE107" s="111"/>
      <c r="BF107" s="111"/>
      <c r="BG107" s="111"/>
      <c r="BH107" s="53"/>
      <c r="BI107" s="54"/>
      <c r="BJ107" s="111">
        <v>5</v>
      </c>
      <c r="BK107" s="111">
        <v>20</v>
      </c>
      <c r="BL107" s="111"/>
      <c r="BM107" s="136"/>
      <c r="BN107" s="141">
        <v>274</v>
      </c>
      <c r="BO107" s="137"/>
      <c r="BP107" s="56"/>
      <c r="BQ107" s="55"/>
      <c r="BR107" s="53"/>
      <c r="BS107" s="53"/>
      <c r="BT107" s="53"/>
      <c r="BU107" s="53"/>
      <c r="BV107" s="53"/>
      <c r="BW107" s="53"/>
      <c r="BX107" s="53"/>
      <c r="BY107" s="53"/>
      <c r="BZ107" s="53"/>
      <c r="CA107" s="53"/>
      <c r="CB107" s="53"/>
      <c r="CC107" s="53"/>
      <c r="CD107" s="53"/>
      <c r="CE107" s="53">
        <v>10</v>
      </c>
      <c r="CF107" s="53">
        <v>40</v>
      </c>
      <c r="CG107" s="55"/>
      <c r="CH107" s="53"/>
      <c r="CI107" s="53"/>
      <c r="CJ107" s="53"/>
      <c r="CK107" s="53"/>
      <c r="CL107" s="53"/>
      <c r="CM107" s="53"/>
      <c r="CN107" s="53"/>
      <c r="CO107" s="53"/>
      <c r="CP107" s="53"/>
      <c r="CQ107" s="53"/>
      <c r="CR107" s="53"/>
      <c r="CS107" s="53">
        <v>20</v>
      </c>
      <c r="CT107" s="54">
        <v>40</v>
      </c>
      <c r="CU107" s="141">
        <v>274</v>
      </c>
      <c r="CV107" s="218">
        <f>Table28211153[[#This Row],[D28 - GD/19]]/Table28211153[[#This Row],[D0 - GD/19]]</f>
        <v>8</v>
      </c>
      <c r="CW107" s="216">
        <f t="shared" si="5"/>
        <v>4</v>
      </c>
      <c r="CX107" s="216">
        <f>Table28211153[[#This Row],[D28 - Phu/13]]/Table28211153[[#This Row],[D0 - Phu/13]]</f>
        <v>4</v>
      </c>
      <c r="CY107" s="216">
        <f>Table28211153[[#This Row],[D28 - WA/19]]/Table28211153[[#This Row],[D0 - WA/19]]</f>
        <v>2</v>
      </c>
      <c r="CZ107" s="216">
        <f>LOG(Table28211153[[#This Row],[GD/19 Fold]],2)</f>
        <v>3</v>
      </c>
      <c r="DA107" s="216">
        <f>LOG(Table28211153[[#This Row],[HK/19 Fold]],2)</f>
        <v>2</v>
      </c>
      <c r="DB107" s="216">
        <f>LOG(Table28211153[[#This Row],[Phu/13 Fold]],2)</f>
        <v>2</v>
      </c>
      <c r="DC107" s="216">
        <f>LOG(Table28211153[[#This Row],[WA/19 Fold]],2)</f>
        <v>1</v>
      </c>
      <c r="DD107" s="217">
        <f>SUM(Table28211153[[#This Row],[GD/19 Log2]:[WA/19 Log2]])</f>
        <v>8</v>
      </c>
    </row>
    <row r="108" spans="1:108" ht="24" customHeight="1">
      <c r="A108" s="78">
        <v>275</v>
      </c>
      <c r="B108" s="77">
        <v>16131</v>
      </c>
      <c r="C108" s="76">
        <v>76</v>
      </c>
      <c r="D108" s="77">
        <v>44091</v>
      </c>
      <c r="E108" s="76">
        <v>28</v>
      </c>
      <c r="F108" s="3" t="s">
        <v>7</v>
      </c>
      <c r="G108" s="215" t="s">
        <v>42</v>
      </c>
      <c r="H108" s="57">
        <v>42.868641072238198</v>
      </c>
      <c r="I108" s="5" t="s">
        <v>174</v>
      </c>
      <c r="J108" s="11" t="s">
        <v>338</v>
      </c>
      <c r="K108" s="53"/>
      <c r="L108" s="53"/>
      <c r="M108" s="53"/>
      <c r="N108" s="53"/>
      <c r="O108" s="53"/>
      <c r="P108" s="53"/>
      <c r="Q108" s="53"/>
      <c r="R108" s="53"/>
      <c r="S108" s="53"/>
      <c r="T108" s="53"/>
      <c r="U108" s="53"/>
      <c r="V108" s="53"/>
      <c r="W108" s="53"/>
      <c r="X108" s="53"/>
      <c r="Y108" s="53"/>
      <c r="Z108" s="53"/>
      <c r="AA108" s="53"/>
      <c r="AB108" s="53"/>
      <c r="AC108" s="53">
        <v>10</v>
      </c>
      <c r="AD108" s="53">
        <v>20</v>
      </c>
      <c r="AE108" s="53">
        <v>20</v>
      </c>
      <c r="AF108" s="53">
        <v>40</v>
      </c>
      <c r="AG108" s="53"/>
      <c r="AH108" s="54"/>
      <c r="AI108" s="141">
        <v>275</v>
      </c>
      <c r="AJ108" s="137"/>
      <c r="AK108" s="54"/>
      <c r="AL108" s="53"/>
      <c r="AM108" s="53"/>
      <c r="AN108" s="53"/>
      <c r="AO108" s="53"/>
      <c r="AP108" s="53"/>
      <c r="AQ108" s="53"/>
      <c r="AR108" s="53"/>
      <c r="AS108" s="53"/>
      <c r="AT108" s="53"/>
      <c r="AU108" s="53"/>
      <c r="AV108" s="53"/>
      <c r="AW108" s="54"/>
      <c r="AX108" s="53"/>
      <c r="AY108" s="54"/>
      <c r="AZ108" s="53"/>
      <c r="BA108" s="54"/>
      <c r="BB108" s="111"/>
      <c r="BC108" s="111"/>
      <c r="BD108" s="111"/>
      <c r="BE108" s="111"/>
      <c r="BF108" s="111"/>
      <c r="BG108" s="111"/>
      <c r="BH108" s="53"/>
      <c r="BI108" s="54"/>
      <c r="BJ108" s="111">
        <v>10</v>
      </c>
      <c r="BK108" s="111">
        <v>160</v>
      </c>
      <c r="BL108" s="111"/>
      <c r="BM108" s="136"/>
      <c r="BN108" s="141">
        <v>275</v>
      </c>
      <c r="BO108" s="137"/>
      <c r="BP108" s="56"/>
      <c r="BQ108" s="55"/>
      <c r="BR108" s="53"/>
      <c r="BS108" s="53"/>
      <c r="BT108" s="53"/>
      <c r="BU108" s="53"/>
      <c r="BV108" s="53"/>
      <c r="BW108" s="53"/>
      <c r="BX108" s="53"/>
      <c r="BY108" s="53"/>
      <c r="BZ108" s="53"/>
      <c r="CA108" s="53"/>
      <c r="CB108" s="53"/>
      <c r="CC108" s="53"/>
      <c r="CD108" s="53"/>
      <c r="CE108" s="53">
        <v>160</v>
      </c>
      <c r="CF108" s="53">
        <v>320</v>
      </c>
      <c r="CG108" s="55"/>
      <c r="CH108" s="53"/>
      <c r="CI108" s="53"/>
      <c r="CJ108" s="53"/>
      <c r="CK108" s="53"/>
      <c r="CL108" s="53"/>
      <c r="CM108" s="53"/>
      <c r="CN108" s="53"/>
      <c r="CO108" s="53"/>
      <c r="CP108" s="53"/>
      <c r="CQ108" s="53"/>
      <c r="CR108" s="53"/>
      <c r="CS108" s="53">
        <v>10</v>
      </c>
      <c r="CT108" s="54">
        <v>40</v>
      </c>
      <c r="CU108" s="141">
        <v>275</v>
      </c>
      <c r="CV108" s="218">
        <f>Table28211153[[#This Row],[D28 - GD/19]]/Table28211153[[#This Row],[D0 - GD/19]]</f>
        <v>2</v>
      </c>
      <c r="CW108" s="216">
        <f t="shared" si="5"/>
        <v>16</v>
      </c>
      <c r="CX108" s="216">
        <f>Table28211153[[#This Row],[D28 - Phu/13]]/Table28211153[[#This Row],[D0 - Phu/13]]</f>
        <v>2</v>
      </c>
      <c r="CY108" s="216">
        <f>Table28211153[[#This Row],[D28 - WA/19]]/Table28211153[[#This Row],[D0 - WA/19]]</f>
        <v>4</v>
      </c>
      <c r="CZ108" s="216">
        <f>LOG(Table28211153[[#This Row],[GD/19 Fold]],2)</f>
        <v>1</v>
      </c>
      <c r="DA108" s="216">
        <f>LOG(Table28211153[[#This Row],[HK/19 Fold]],2)</f>
        <v>4</v>
      </c>
      <c r="DB108" s="216">
        <f>LOG(Table28211153[[#This Row],[Phu/13 Fold]],2)</f>
        <v>1</v>
      </c>
      <c r="DC108" s="216">
        <f>LOG(Table28211153[[#This Row],[WA/19 Fold]],2)</f>
        <v>2</v>
      </c>
      <c r="DD108" s="217">
        <f>SUM(Table28211153[[#This Row],[GD/19 Log2]:[WA/19 Log2]])</f>
        <v>8</v>
      </c>
    </row>
    <row r="109" spans="1:108" ht="24" customHeight="1">
      <c r="A109" s="78">
        <v>276</v>
      </c>
      <c r="B109" s="77">
        <v>18780</v>
      </c>
      <c r="C109" s="76">
        <v>69</v>
      </c>
      <c r="D109" s="77">
        <v>44090</v>
      </c>
      <c r="E109" s="76">
        <v>28</v>
      </c>
      <c r="F109" s="3" t="s">
        <v>7</v>
      </c>
      <c r="G109" s="215" t="s">
        <v>42</v>
      </c>
      <c r="H109" s="57">
        <v>31.0860477513116</v>
      </c>
      <c r="I109" s="5" t="s">
        <v>174</v>
      </c>
      <c r="J109" s="127" t="s">
        <v>338</v>
      </c>
      <c r="K109" s="53"/>
      <c r="L109" s="53"/>
      <c r="M109" s="53"/>
      <c r="N109" s="53"/>
      <c r="O109" s="53"/>
      <c r="P109" s="53"/>
      <c r="Q109" s="53"/>
      <c r="R109" s="53"/>
      <c r="S109" s="53"/>
      <c r="T109" s="53"/>
      <c r="U109" s="53"/>
      <c r="V109" s="53"/>
      <c r="W109" s="53"/>
      <c r="X109" s="53"/>
      <c r="Y109" s="53"/>
      <c r="Z109" s="53"/>
      <c r="AA109" s="53"/>
      <c r="AB109" s="53"/>
      <c r="AC109" s="53">
        <v>5</v>
      </c>
      <c r="AD109" s="53">
        <v>20</v>
      </c>
      <c r="AE109" s="53">
        <v>5</v>
      </c>
      <c r="AF109" s="53">
        <v>40</v>
      </c>
      <c r="AG109" s="53"/>
      <c r="AH109" s="54"/>
      <c r="AI109" s="141">
        <v>276</v>
      </c>
      <c r="AJ109" s="137"/>
      <c r="AK109" s="54"/>
      <c r="AL109" s="53"/>
      <c r="AM109" s="53"/>
      <c r="AN109" s="53"/>
      <c r="AO109" s="53"/>
      <c r="AP109" s="53"/>
      <c r="AQ109" s="53"/>
      <c r="AR109" s="53"/>
      <c r="AS109" s="53"/>
      <c r="AT109" s="53"/>
      <c r="AU109" s="53"/>
      <c r="AV109" s="53"/>
      <c r="AW109" s="54"/>
      <c r="AX109" s="53"/>
      <c r="AY109" s="54"/>
      <c r="AZ109" s="53"/>
      <c r="BA109" s="54"/>
      <c r="BB109" s="111"/>
      <c r="BC109" s="111"/>
      <c r="BD109" s="111"/>
      <c r="BE109" s="111"/>
      <c r="BF109" s="111"/>
      <c r="BG109" s="111"/>
      <c r="BH109" s="53"/>
      <c r="BI109" s="54"/>
      <c r="BJ109" s="111">
        <v>80</v>
      </c>
      <c r="BK109" s="111">
        <v>80</v>
      </c>
      <c r="BL109" s="111"/>
      <c r="BM109" s="136"/>
      <c r="BN109" s="141">
        <v>276</v>
      </c>
      <c r="BO109" s="137"/>
      <c r="BP109" s="56"/>
      <c r="BQ109" s="55"/>
      <c r="BR109" s="53"/>
      <c r="BS109" s="53"/>
      <c r="BT109" s="53"/>
      <c r="BU109" s="53"/>
      <c r="BV109" s="53"/>
      <c r="BW109" s="53"/>
      <c r="BX109" s="53"/>
      <c r="BY109" s="53"/>
      <c r="BZ109" s="53"/>
      <c r="CA109" s="53"/>
      <c r="CB109" s="53"/>
      <c r="CC109" s="53"/>
      <c r="CD109" s="53"/>
      <c r="CE109" s="53">
        <v>40</v>
      </c>
      <c r="CF109" s="53">
        <v>80</v>
      </c>
      <c r="CG109" s="55"/>
      <c r="CH109" s="53"/>
      <c r="CI109" s="53"/>
      <c r="CJ109" s="53"/>
      <c r="CK109" s="53"/>
      <c r="CL109" s="53"/>
      <c r="CM109" s="53"/>
      <c r="CN109" s="53"/>
      <c r="CO109" s="53"/>
      <c r="CP109" s="53"/>
      <c r="CQ109" s="53"/>
      <c r="CR109" s="53"/>
      <c r="CS109" s="53">
        <v>20</v>
      </c>
      <c r="CT109" s="54">
        <v>40</v>
      </c>
      <c r="CU109" s="141">
        <v>276</v>
      </c>
      <c r="CV109" s="218">
        <f>Table28211153[[#This Row],[D28 - GD/19]]/Table28211153[[#This Row],[D0 - GD/19]]</f>
        <v>8</v>
      </c>
      <c r="CW109" s="216">
        <f t="shared" si="5"/>
        <v>1</v>
      </c>
      <c r="CX109" s="216">
        <f>Table28211153[[#This Row],[D28 - Phu/13]]/Table28211153[[#This Row],[D0 - Phu/13]]</f>
        <v>2</v>
      </c>
      <c r="CY109" s="216">
        <f>Table28211153[[#This Row],[D28 - WA/19]]/Table28211153[[#This Row],[D0 - WA/19]]</f>
        <v>2</v>
      </c>
      <c r="CZ109" s="216">
        <f>LOG(Table28211153[[#This Row],[GD/19 Fold]],2)</f>
        <v>3</v>
      </c>
      <c r="DA109" s="216">
        <f>LOG(Table28211153[[#This Row],[HK/19 Fold]],2)</f>
        <v>0</v>
      </c>
      <c r="DB109" s="216">
        <f>LOG(Table28211153[[#This Row],[Phu/13 Fold]],2)</f>
        <v>1</v>
      </c>
      <c r="DC109" s="216">
        <f>LOG(Table28211153[[#This Row],[WA/19 Fold]],2)</f>
        <v>1</v>
      </c>
      <c r="DD109" s="217">
        <f>SUM(Table28211153[[#This Row],[GD/19 Log2]:[WA/19 Log2]])</f>
        <v>5</v>
      </c>
    </row>
    <row r="110" spans="1:108" ht="24" customHeight="1">
      <c r="A110" s="66">
        <v>277</v>
      </c>
      <c r="B110" s="65">
        <v>25250</v>
      </c>
      <c r="C110" s="64">
        <v>51</v>
      </c>
      <c r="D110" s="65">
        <v>44138</v>
      </c>
      <c r="E110" s="64">
        <v>28</v>
      </c>
      <c r="F110" s="4" t="s">
        <v>8</v>
      </c>
      <c r="G110" s="215" t="s">
        <v>9</v>
      </c>
      <c r="H110" s="57">
        <v>29.342682677097098</v>
      </c>
      <c r="I110" s="98" t="s">
        <v>173</v>
      </c>
      <c r="J110" s="127" t="s">
        <v>338</v>
      </c>
      <c r="K110" s="53"/>
      <c r="L110" s="53"/>
      <c r="M110" s="53"/>
      <c r="N110" s="53"/>
      <c r="O110" s="53"/>
      <c r="P110" s="53"/>
      <c r="Q110" s="53"/>
      <c r="R110" s="53"/>
      <c r="S110" s="53"/>
      <c r="T110" s="53"/>
      <c r="U110" s="53"/>
      <c r="V110" s="53"/>
      <c r="W110" s="53"/>
      <c r="X110" s="53"/>
      <c r="Y110" s="53"/>
      <c r="Z110" s="53"/>
      <c r="AA110" s="53"/>
      <c r="AB110" s="53"/>
      <c r="AC110" s="53">
        <v>10</v>
      </c>
      <c r="AD110" s="53">
        <v>80</v>
      </c>
      <c r="AE110" s="53">
        <v>5</v>
      </c>
      <c r="AF110" s="53">
        <v>80</v>
      </c>
      <c r="AG110" s="53"/>
      <c r="AH110" s="54"/>
      <c r="AI110" s="146">
        <v>277</v>
      </c>
      <c r="AJ110" s="137"/>
      <c r="AK110" s="54"/>
      <c r="AL110" s="53"/>
      <c r="AM110" s="53"/>
      <c r="AN110" s="53"/>
      <c r="AO110" s="53"/>
      <c r="AP110" s="53"/>
      <c r="AQ110" s="53"/>
      <c r="AR110" s="53"/>
      <c r="AS110" s="53"/>
      <c r="AT110" s="53"/>
      <c r="AU110" s="53"/>
      <c r="AV110" s="53"/>
      <c r="AW110" s="54"/>
      <c r="AX110" s="53"/>
      <c r="AY110" s="54"/>
      <c r="AZ110" s="53"/>
      <c r="BA110" s="54"/>
      <c r="BB110" s="111"/>
      <c r="BC110" s="111"/>
      <c r="BD110" s="111"/>
      <c r="BE110" s="111"/>
      <c r="BF110" s="111"/>
      <c r="BG110" s="111"/>
      <c r="BH110" s="53"/>
      <c r="BI110" s="54"/>
      <c r="BJ110" s="111">
        <v>5</v>
      </c>
      <c r="BK110" s="111">
        <v>10</v>
      </c>
      <c r="BL110" s="111"/>
      <c r="BM110" s="136"/>
      <c r="BN110" s="146">
        <v>277</v>
      </c>
      <c r="BO110" s="137"/>
      <c r="BP110" s="56"/>
      <c r="BQ110" s="55"/>
      <c r="BR110" s="53"/>
      <c r="BS110" s="53"/>
      <c r="BT110" s="53"/>
      <c r="BU110" s="53"/>
      <c r="BV110" s="53"/>
      <c r="BW110" s="53"/>
      <c r="BX110" s="53"/>
      <c r="BY110" s="53"/>
      <c r="BZ110" s="53"/>
      <c r="CA110" s="53"/>
      <c r="CB110" s="53"/>
      <c r="CC110" s="53"/>
      <c r="CD110" s="53"/>
      <c r="CE110" s="53">
        <v>10</v>
      </c>
      <c r="CF110" s="53">
        <v>80</v>
      </c>
      <c r="CG110" s="55"/>
      <c r="CH110" s="53"/>
      <c r="CI110" s="53"/>
      <c r="CJ110" s="53"/>
      <c r="CK110" s="53"/>
      <c r="CL110" s="53"/>
      <c r="CM110" s="53"/>
      <c r="CN110" s="53"/>
      <c r="CO110" s="53"/>
      <c r="CP110" s="53"/>
      <c r="CQ110" s="53"/>
      <c r="CR110" s="53"/>
      <c r="CS110" s="53">
        <v>20</v>
      </c>
      <c r="CT110" s="54">
        <v>40</v>
      </c>
      <c r="CU110" s="146">
        <v>277</v>
      </c>
      <c r="CV110" s="218">
        <f>Table28211153[[#This Row],[D28 - GD/19]]/Table28211153[[#This Row],[D0 - GD/19]]</f>
        <v>16</v>
      </c>
      <c r="CW110" s="216">
        <f t="shared" si="5"/>
        <v>2</v>
      </c>
      <c r="CX110" s="216">
        <f>Table28211153[[#This Row],[D28 - Phu/13]]/Table28211153[[#This Row],[D0 - Phu/13]]</f>
        <v>8</v>
      </c>
      <c r="CY110" s="216">
        <f>Table28211153[[#This Row],[D28 - WA/19]]/Table28211153[[#This Row],[D0 - WA/19]]</f>
        <v>2</v>
      </c>
      <c r="CZ110" s="216">
        <f>LOG(Table28211153[[#This Row],[GD/19 Fold]],2)</f>
        <v>4</v>
      </c>
      <c r="DA110" s="216">
        <f>LOG(Table28211153[[#This Row],[HK/19 Fold]],2)</f>
        <v>1</v>
      </c>
      <c r="DB110" s="216">
        <f>LOG(Table28211153[[#This Row],[Phu/13 Fold]],2)</f>
        <v>3</v>
      </c>
      <c r="DC110" s="216">
        <f>LOG(Table28211153[[#This Row],[WA/19 Fold]],2)</f>
        <v>1</v>
      </c>
      <c r="DD110" s="217">
        <f>SUM(Table28211153[[#This Row],[GD/19 Log2]:[WA/19 Log2]])</f>
        <v>9</v>
      </c>
    </row>
    <row r="111" spans="1:108" ht="24" customHeight="1">
      <c r="A111" s="78">
        <v>278</v>
      </c>
      <c r="B111" s="77">
        <v>20148</v>
      </c>
      <c r="C111" s="76">
        <v>65</v>
      </c>
      <c r="D111" s="77">
        <v>44092</v>
      </c>
      <c r="E111" s="76">
        <v>28</v>
      </c>
      <c r="F111" s="4" t="s">
        <v>8</v>
      </c>
      <c r="G111" s="215" t="s">
        <v>42</v>
      </c>
      <c r="H111" s="57">
        <v>20.704764503366501</v>
      </c>
      <c r="I111" s="5" t="s">
        <v>174</v>
      </c>
      <c r="J111" s="127" t="s">
        <v>338</v>
      </c>
      <c r="K111" s="53"/>
      <c r="L111" s="53"/>
      <c r="M111" s="53"/>
      <c r="N111" s="53"/>
      <c r="O111" s="53"/>
      <c r="P111" s="53"/>
      <c r="Q111" s="53"/>
      <c r="R111" s="53"/>
      <c r="S111" s="53"/>
      <c r="T111" s="53"/>
      <c r="U111" s="53"/>
      <c r="V111" s="53"/>
      <c r="W111" s="53"/>
      <c r="X111" s="53"/>
      <c r="Y111" s="53"/>
      <c r="Z111" s="53"/>
      <c r="AA111" s="53"/>
      <c r="AB111" s="53"/>
      <c r="AC111" s="53">
        <v>5</v>
      </c>
      <c r="AD111" s="53">
        <v>40</v>
      </c>
      <c r="AE111" s="53">
        <v>5</v>
      </c>
      <c r="AF111" s="53">
        <v>80</v>
      </c>
      <c r="AG111" s="53"/>
      <c r="AH111" s="54"/>
      <c r="AI111" s="141">
        <v>278</v>
      </c>
      <c r="AJ111" s="137"/>
      <c r="AK111" s="54"/>
      <c r="AL111" s="53"/>
      <c r="AM111" s="53"/>
      <c r="AN111" s="53"/>
      <c r="AO111" s="53"/>
      <c r="AP111" s="53"/>
      <c r="AQ111" s="53"/>
      <c r="AR111" s="53"/>
      <c r="AS111" s="53"/>
      <c r="AT111" s="53"/>
      <c r="AU111" s="53"/>
      <c r="AV111" s="53"/>
      <c r="AW111" s="54"/>
      <c r="AX111" s="53"/>
      <c r="AY111" s="54"/>
      <c r="AZ111" s="53"/>
      <c r="BA111" s="54"/>
      <c r="BB111" s="111"/>
      <c r="BC111" s="111"/>
      <c r="BD111" s="111"/>
      <c r="BE111" s="111"/>
      <c r="BF111" s="111"/>
      <c r="BG111" s="111"/>
      <c r="BH111" s="53"/>
      <c r="BI111" s="54"/>
      <c r="BJ111" s="111">
        <v>40</v>
      </c>
      <c r="BK111" s="111">
        <v>80</v>
      </c>
      <c r="BL111" s="111"/>
      <c r="BM111" s="136"/>
      <c r="BN111" s="141">
        <v>278</v>
      </c>
      <c r="BO111" s="137"/>
      <c r="BP111" s="56"/>
      <c r="BQ111" s="55"/>
      <c r="BR111" s="53"/>
      <c r="BS111" s="53"/>
      <c r="BT111" s="53"/>
      <c r="BU111" s="53"/>
      <c r="BV111" s="53"/>
      <c r="BW111" s="53"/>
      <c r="BX111" s="53"/>
      <c r="BY111" s="53"/>
      <c r="BZ111" s="53"/>
      <c r="CA111" s="53"/>
      <c r="CB111" s="53"/>
      <c r="CC111" s="53"/>
      <c r="CD111" s="53"/>
      <c r="CE111" s="53">
        <v>10</v>
      </c>
      <c r="CF111" s="53">
        <v>80</v>
      </c>
      <c r="CG111" s="55"/>
      <c r="CH111" s="53"/>
      <c r="CI111" s="53"/>
      <c r="CJ111" s="53"/>
      <c r="CK111" s="53"/>
      <c r="CL111" s="53"/>
      <c r="CM111" s="53"/>
      <c r="CN111" s="53"/>
      <c r="CO111" s="53"/>
      <c r="CP111" s="53"/>
      <c r="CQ111" s="53"/>
      <c r="CR111" s="53"/>
      <c r="CS111" s="53">
        <v>5</v>
      </c>
      <c r="CT111" s="54">
        <v>5</v>
      </c>
      <c r="CU111" s="141">
        <v>278</v>
      </c>
      <c r="CV111" s="218">
        <f>Table28211153[[#This Row],[D28 - GD/19]]/Table28211153[[#This Row],[D0 - GD/19]]</f>
        <v>16</v>
      </c>
      <c r="CW111" s="216">
        <f t="shared" si="5"/>
        <v>2</v>
      </c>
      <c r="CX111" s="216">
        <f>Table28211153[[#This Row],[D28 - Phu/13]]/Table28211153[[#This Row],[D0 - Phu/13]]</f>
        <v>8</v>
      </c>
      <c r="CY111" s="216">
        <f>Table28211153[[#This Row],[D28 - WA/19]]/Table28211153[[#This Row],[D0 - WA/19]]</f>
        <v>1</v>
      </c>
      <c r="CZ111" s="216">
        <f>LOG(Table28211153[[#This Row],[GD/19 Fold]],2)</f>
        <v>4</v>
      </c>
      <c r="DA111" s="216">
        <f>LOG(Table28211153[[#This Row],[HK/19 Fold]],2)</f>
        <v>1</v>
      </c>
      <c r="DB111" s="216">
        <f>LOG(Table28211153[[#This Row],[Phu/13 Fold]],2)</f>
        <v>3</v>
      </c>
      <c r="DC111" s="216">
        <f>LOG(Table28211153[[#This Row],[WA/19 Fold]],2)</f>
        <v>0</v>
      </c>
      <c r="DD111" s="217">
        <f>SUM(Table28211153[[#This Row],[GD/19 Log2]:[WA/19 Log2]])</f>
        <v>8</v>
      </c>
    </row>
    <row r="112" spans="1:108" ht="24" customHeight="1">
      <c r="A112" s="72">
        <v>279</v>
      </c>
      <c r="B112" s="71">
        <v>29090</v>
      </c>
      <c r="C112" s="70">
        <v>41</v>
      </c>
      <c r="D112" s="71">
        <v>44147</v>
      </c>
      <c r="E112" s="70">
        <v>32</v>
      </c>
      <c r="F112" s="3" t="s">
        <v>7</v>
      </c>
      <c r="G112" s="215" t="s">
        <v>42</v>
      </c>
      <c r="H112" s="57">
        <v>26.804557240585499</v>
      </c>
      <c r="I112" s="98" t="s">
        <v>173</v>
      </c>
      <c r="J112" s="127" t="s">
        <v>338</v>
      </c>
      <c r="K112" s="53"/>
      <c r="L112" s="53"/>
      <c r="M112" s="53"/>
      <c r="N112" s="53"/>
      <c r="O112" s="53"/>
      <c r="P112" s="53"/>
      <c r="Q112" s="53"/>
      <c r="R112" s="53"/>
      <c r="S112" s="53"/>
      <c r="T112" s="53"/>
      <c r="U112" s="53"/>
      <c r="V112" s="53"/>
      <c r="W112" s="53"/>
      <c r="X112" s="53"/>
      <c r="Y112" s="53"/>
      <c r="Z112" s="53"/>
      <c r="AA112" s="53"/>
      <c r="AB112" s="53"/>
      <c r="AC112" s="53">
        <v>80</v>
      </c>
      <c r="AD112" s="53">
        <v>80</v>
      </c>
      <c r="AE112" s="53">
        <v>160</v>
      </c>
      <c r="AF112" s="53">
        <v>80</v>
      </c>
      <c r="AG112" s="53"/>
      <c r="AH112" s="54"/>
      <c r="AI112" s="145">
        <v>279</v>
      </c>
      <c r="AJ112" s="137"/>
      <c r="AK112" s="54"/>
      <c r="AL112" s="53"/>
      <c r="AM112" s="53"/>
      <c r="AN112" s="53"/>
      <c r="AO112" s="53"/>
      <c r="AP112" s="53"/>
      <c r="AQ112" s="53"/>
      <c r="AR112" s="53"/>
      <c r="AS112" s="53"/>
      <c r="AT112" s="53"/>
      <c r="AU112" s="53"/>
      <c r="AV112" s="53"/>
      <c r="AW112" s="54"/>
      <c r="AX112" s="53"/>
      <c r="AY112" s="54"/>
      <c r="AZ112" s="53"/>
      <c r="BA112" s="54"/>
      <c r="BB112" s="111"/>
      <c r="BC112" s="111"/>
      <c r="BD112" s="111"/>
      <c r="BE112" s="111"/>
      <c r="BF112" s="111"/>
      <c r="BG112" s="111"/>
      <c r="BH112" s="53"/>
      <c r="BI112" s="54"/>
      <c r="BJ112" s="111">
        <v>160</v>
      </c>
      <c r="BK112" s="111">
        <v>160</v>
      </c>
      <c r="BL112" s="111"/>
      <c r="BM112" s="136"/>
      <c r="BN112" s="145">
        <v>279</v>
      </c>
      <c r="BO112" s="137"/>
      <c r="BP112" s="56"/>
      <c r="BQ112" s="55"/>
      <c r="BR112" s="53"/>
      <c r="BS112" s="53"/>
      <c r="BT112" s="53"/>
      <c r="BU112" s="53"/>
      <c r="BV112" s="53"/>
      <c r="BW112" s="53"/>
      <c r="BX112" s="53"/>
      <c r="BY112" s="53"/>
      <c r="BZ112" s="53"/>
      <c r="CA112" s="53"/>
      <c r="CB112" s="53"/>
      <c r="CC112" s="53"/>
      <c r="CD112" s="53"/>
      <c r="CE112" s="53">
        <v>10</v>
      </c>
      <c r="CF112" s="53">
        <v>20</v>
      </c>
      <c r="CG112" s="55"/>
      <c r="CH112" s="53"/>
      <c r="CI112" s="53"/>
      <c r="CJ112" s="53"/>
      <c r="CK112" s="53"/>
      <c r="CL112" s="53"/>
      <c r="CM112" s="53"/>
      <c r="CN112" s="53"/>
      <c r="CO112" s="53"/>
      <c r="CP112" s="53"/>
      <c r="CQ112" s="53"/>
      <c r="CR112" s="53"/>
      <c r="CS112" s="53">
        <v>10</v>
      </c>
      <c r="CT112" s="54">
        <v>20</v>
      </c>
      <c r="CU112" s="145">
        <v>279</v>
      </c>
      <c r="CV112" s="218">
        <f>Table28211153[[#This Row],[D28 - GD/19]]/Table28211153[[#This Row],[D0 - GD/19]]</f>
        <v>0.5</v>
      </c>
      <c r="CW112" s="216">
        <f t="shared" si="5"/>
        <v>1</v>
      </c>
      <c r="CX112" s="216">
        <f>Table28211153[[#This Row],[D28 - Phu/13]]/Table28211153[[#This Row],[D0 - Phu/13]]</f>
        <v>2</v>
      </c>
      <c r="CY112" s="216">
        <f>Table28211153[[#This Row],[D28 - WA/19]]/Table28211153[[#This Row],[D0 - WA/19]]</f>
        <v>2</v>
      </c>
      <c r="CZ112" s="216">
        <f>LOG(Table28211153[[#This Row],[GD/19 Fold]],2)</f>
        <v>-1</v>
      </c>
      <c r="DA112" s="216">
        <f>LOG(Table28211153[[#This Row],[HK/19 Fold]],2)</f>
        <v>0</v>
      </c>
      <c r="DB112" s="216">
        <f>LOG(Table28211153[[#This Row],[Phu/13 Fold]],2)</f>
        <v>1</v>
      </c>
      <c r="DC112" s="216">
        <f>LOG(Table28211153[[#This Row],[WA/19 Fold]],2)</f>
        <v>1</v>
      </c>
      <c r="DD112" s="217">
        <f>SUM(Table28211153[[#This Row],[GD/19 Log2]:[WA/19 Log2]])</f>
        <v>1</v>
      </c>
    </row>
    <row r="113" spans="1:108" ht="24" customHeight="1">
      <c r="A113" s="72">
        <v>280</v>
      </c>
      <c r="B113" s="71">
        <v>27927</v>
      </c>
      <c r="C113" s="70">
        <v>44</v>
      </c>
      <c r="D113" s="71">
        <v>44144</v>
      </c>
      <c r="E113" s="70">
        <v>29</v>
      </c>
      <c r="F113" s="3" t="s">
        <v>7</v>
      </c>
      <c r="G113" s="215" t="s">
        <v>42</v>
      </c>
      <c r="H113" s="57">
        <v>22.6302092241785</v>
      </c>
      <c r="I113" s="98" t="s">
        <v>173</v>
      </c>
      <c r="J113" s="127" t="s">
        <v>338</v>
      </c>
      <c r="K113" s="53"/>
      <c r="L113" s="53"/>
      <c r="M113" s="53"/>
      <c r="N113" s="53"/>
      <c r="O113" s="53"/>
      <c r="P113" s="53"/>
      <c r="Q113" s="53"/>
      <c r="R113" s="53"/>
      <c r="S113" s="53"/>
      <c r="T113" s="53"/>
      <c r="U113" s="53"/>
      <c r="V113" s="53"/>
      <c r="W113" s="53"/>
      <c r="X113" s="53"/>
      <c r="Y113" s="53"/>
      <c r="Z113" s="53"/>
      <c r="AA113" s="53"/>
      <c r="AB113" s="53"/>
      <c r="AC113" s="53">
        <v>20</v>
      </c>
      <c r="AD113" s="53">
        <v>80</v>
      </c>
      <c r="AE113" s="53">
        <v>5</v>
      </c>
      <c r="AF113" s="53">
        <v>10</v>
      </c>
      <c r="AG113" s="53"/>
      <c r="AH113" s="54"/>
      <c r="AI113" s="145">
        <v>280</v>
      </c>
      <c r="AJ113" s="137"/>
      <c r="AK113" s="54"/>
      <c r="AL113" s="53"/>
      <c r="AM113" s="53"/>
      <c r="AN113" s="53"/>
      <c r="AO113" s="53"/>
      <c r="AP113" s="53"/>
      <c r="AQ113" s="53"/>
      <c r="AR113" s="53"/>
      <c r="AS113" s="53"/>
      <c r="AT113" s="53"/>
      <c r="AU113" s="53"/>
      <c r="AV113" s="53"/>
      <c r="AW113" s="54"/>
      <c r="AX113" s="53"/>
      <c r="AY113" s="54"/>
      <c r="AZ113" s="53"/>
      <c r="BA113" s="54"/>
      <c r="BB113" s="111"/>
      <c r="BC113" s="111"/>
      <c r="BD113" s="111"/>
      <c r="BE113" s="111"/>
      <c r="BF113" s="111"/>
      <c r="BG113" s="111"/>
      <c r="BH113" s="53"/>
      <c r="BI113" s="54"/>
      <c r="BJ113" s="111">
        <v>40</v>
      </c>
      <c r="BK113" s="111">
        <v>80</v>
      </c>
      <c r="BL113" s="111"/>
      <c r="BM113" s="136"/>
      <c r="BN113" s="145">
        <v>280</v>
      </c>
      <c r="BO113" s="137"/>
      <c r="BP113" s="56"/>
      <c r="BQ113" s="55"/>
      <c r="BR113" s="53"/>
      <c r="BS113" s="53"/>
      <c r="BT113" s="53"/>
      <c r="BU113" s="53"/>
      <c r="BV113" s="53"/>
      <c r="BW113" s="53"/>
      <c r="BX113" s="53"/>
      <c r="BY113" s="53"/>
      <c r="BZ113" s="53"/>
      <c r="CA113" s="53"/>
      <c r="CB113" s="53"/>
      <c r="CC113" s="53"/>
      <c r="CD113" s="53"/>
      <c r="CE113" s="53">
        <v>5</v>
      </c>
      <c r="CF113" s="53">
        <v>5</v>
      </c>
      <c r="CG113" s="55"/>
      <c r="CH113" s="53"/>
      <c r="CI113" s="53"/>
      <c r="CJ113" s="53"/>
      <c r="CK113" s="53"/>
      <c r="CL113" s="53"/>
      <c r="CM113" s="53"/>
      <c r="CN113" s="53"/>
      <c r="CO113" s="53"/>
      <c r="CP113" s="53"/>
      <c r="CQ113" s="53"/>
      <c r="CR113" s="53"/>
      <c r="CS113" s="53">
        <v>40</v>
      </c>
      <c r="CT113" s="54">
        <v>40</v>
      </c>
      <c r="CU113" s="145">
        <v>280</v>
      </c>
      <c r="CV113" s="218">
        <f>Table28211153[[#This Row],[D28 - GD/19]]/Table28211153[[#This Row],[D0 - GD/19]]</f>
        <v>2</v>
      </c>
      <c r="CW113" s="216">
        <f t="shared" si="5"/>
        <v>2</v>
      </c>
      <c r="CX113" s="216">
        <f>Table28211153[[#This Row],[D28 - Phu/13]]/Table28211153[[#This Row],[D0 - Phu/13]]</f>
        <v>1</v>
      </c>
      <c r="CY113" s="216">
        <f>Table28211153[[#This Row],[D28 - WA/19]]/Table28211153[[#This Row],[D0 - WA/19]]</f>
        <v>1</v>
      </c>
      <c r="CZ113" s="216">
        <f>LOG(Table28211153[[#This Row],[GD/19 Fold]],2)</f>
        <v>1</v>
      </c>
      <c r="DA113" s="216">
        <f>LOG(Table28211153[[#This Row],[HK/19 Fold]],2)</f>
        <v>1</v>
      </c>
      <c r="DB113" s="216">
        <f>LOG(Table28211153[[#This Row],[Phu/13 Fold]],2)</f>
        <v>0</v>
      </c>
      <c r="DC113" s="216">
        <f>LOG(Table28211153[[#This Row],[WA/19 Fold]],2)</f>
        <v>0</v>
      </c>
      <c r="DD113" s="217">
        <f>SUM(Table28211153[[#This Row],[GD/19 Log2]:[WA/19 Log2]])</f>
        <v>2</v>
      </c>
    </row>
    <row r="114" spans="1:108" ht="24" customHeight="1">
      <c r="A114" s="78">
        <v>284</v>
      </c>
      <c r="B114" s="77">
        <v>17267</v>
      </c>
      <c r="C114" s="76">
        <v>73</v>
      </c>
      <c r="D114" s="77">
        <v>44111</v>
      </c>
      <c r="E114" s="76">
        <v>30</v>
      </c>
      <c r="F114" s="4" t="s">
        <v>8</v>
      </c>
      <c r="G114" s="215" t="s">
        <v>42</v>
      </c>
      <c r="H114" s="57">
        <v>36.386105253806697</v>
      </c>
      <c r="I114" s="5" t="s">
        <v>174</v>
      </c>
      <c r="J114" s="127" t="s">
        <v>338</v>
      </c>
      <c r="K114" s="53"/>
      <c r="L114" s="53"/>
      <c r="M114" s="53"/>
      <c r="N114" s="53"/>
      <c r="O114" s="53"/>
      <c r="P114" s="53"/>
      <c r="Q114" s="53"/>
      <c r="R114" s="53"/>
      <c r="S114" s="53"/>
      <c r="T114" s="53"/>
      <c r="U114" s="53"/>
      <c r="V114" s="53"/>
      <c r="W114" s="53"/>
      <c r="X114" s="53"/>
      <c r="Y114" s="53"/>
      <c r="Z114" s="53"/>
      <c r="AA114" s="53"/>
      <c r="AB114" s="53"/>
      <c r="AC114" s="53">
        <v>5</v>
      </c>
      <c r="AD114" s="53">
        <v>5</v>
      </c>
      <c r="AE114" s="53">
        <v>5</v>
      </c>
      <c r="AF114" s="53">
        <v>5</v>
      </c>
      <c r="AG114" s="53"/>
      <c r="AH114" s="54"/>
      <c r="AI114" s="141">
        <v>284</v>
      </c>
      <c r="AJ114" s="137"/>
      <c r="AK114" s="54"/>
      <c r="AL114" s="53"/>
      <c r="AM114" s="53"/>
      <c r="AN114" s="53"/>
      <c r="AO114" s="53"/>
      <c r="AP114" s="53"/>
      <c r="AQ114" s="53"/>
      <c r="AR114" s="53"/>
      <c r="AS114" s="53"/>
      <c r="AT114" s="53"/>
      <c r="AU114" s="53"/>
      <c r="AV114" s="53"/>
      <c r="AW114" s="54"/>
      <c r="AX114" s="53"/>
      <c r="AY114" s="54"/>
      <c r="AZ114" s="53"/>
      <c r="BA114" s="54"/>
      <c r="BB114" s="111"/>
      <c r="BC114" s="111"/>
      <c r="BD114" s="111"/>
      <c r="BE114" s="111"/>
      <c r="BF114" s="111"/>
      <c r="BG114" s="111"/>
      <c r="BH114" s="53"/>
      <c r="BI114" s="54"/>
      <c r="BJ114" s="111">
        <v>40</v>
      </c>
      <c r="BK114" s="111">
        <v>20</v>
      </c>
      <c r="BL114" s="111"/>
      <c r="BM114" s="136"/>
      <c r="BN114" s="141">
        <v>284</v>
      </c>
      <c r="BO114" s="137"/>
      <c r="BP114" s="56"/>
      <c r="BQ114" s="55"/>
      <c r="BR114" s="53"/>
      <c r="BS114" s="53"/>
      <c r="BT114" s="53"/>
      <c r="BU114" s="53"/>
      <c r="BV114" s="53"/>
      <c r="BW114" s="53"/>
      <c r="BX114" s="53"/>
      <c r="BY114" s="53"/>
      <c r="BZ114" s="53"/>
      <c r="CA114" s="53"/>
      <c r="CB114" s="53"/>
      <c r="CC114" s="53"/>
      <c r="CD114" s="53"/>
      <c r="CE114" s="53">
        <v>40</v>
      </c>
      <c r="CF114" s="53">
        <v>40</v>
      </c>
      <c r="CG114" s="55"/>
      <c r="CH114" s="53"/>
      <c r="CI114" s="53"/>
      <c r="CJ114" s="53"/>
      <c r="CK114" s="53"/>
      <c r="CL114" s="53"/>
      <c r="CM114" s="53"/>
      <c r="CN114" s="53"/>
      <c r="CO114" s="53"/>
      <c r="CP114" s="53"/>
      <c r="CQ114" s="53"/>
      <c r="CR114" s="53"/>
      <c r="CS114" s="53">
        <v>20</v>
      </c>
      <c r="CT114" s="54">
        <v>20</v>
      </c>
      <c r="CU114" s="141">
        <v>284</v>
      </c>
      <c r="CV114" s="218">
        <f>Table28211153[[#This Row],[D28 - GD/19]]/Table28211153[[#This Row],[D0 - GD/19]]</f>
        <v>1</v>
      </c>
      <c r="CW114" s="216">
        <f t="shared" si="5"/>
        <v>0.5</v>
      </c>
      <c r="CX114" s="216">
        <f>Table28211153[[#This Row],[D28 - Phu/13]]/Table28211153[[#This Row],[D0 - Phu/13]]</f>
        <v>1</v>
      </c>
      <c r="CY114" s="216">
        <f>Table28211153[[#This Row],[D28 - WA/19]]/Table28211153[[#This Row],[D0 - WA/19]]</f>
        <v>1</v>
      </c>
      <c r="CZ114" s="216">
        <f>LOG(Table28211153[[#This Row],[GD/19 Fold]],2)</f>
        <v>0</v>
      </c>
      <c r="DA114" s="216">
        <f>LOG(Table28211153[[#This Row],[HK/19 Fold]],2)</f>
        <v>-1</v>
      </c>
      <c r="DB114" s="216">
        <f>LOG(Table28211153[[#This Row],[Phu/13 Fold]],2)</f>
        <v>0</v>
      </c>
      <c r="DC114" s="216">
        <f>LOG(Table28211153[[#This Row],[WA/19 Fold]],2)</f>
        <v>0</v>
      </c>
      <c r="DD114" s="217">
        <f>SUM(Table28211153[[#This Row],[GD/19 Log2]:[WA/19 Log2]])</f>
        <v>-1</v>
      </c>
    </row>
    <row r="115" spans="1:108" ht="24" customHeight="1">
      <c r="A115" s="78">
        <v>285</v>
      </c>
      <c r="B115" s="77">
        <v>17193</v>
      </c>
      <c r="C115" s="76">
        <v>73</v>
      </c>
      <c r="D115" s="77">
        <v>44111</v>
      </c>
      <c r="E115" s="76">
        <v>30</v>
      </c>
      <c r="F115" s="3" t="s">
        <v>7</v>
      </c>
      <c r="G115" s="215" t="s">
        <v>42</v>
      </c>
      <c r="H115" s="57">
        <v>34.037098134333696</v>
      </c>
      <c r="I115" s="5" t="s">
        <v>174</v>
      </c>
      <c r="J115" s="127" t="s">
        <v>338</v>
      </c>
      <c r="K115" s="53"/>
      <c r="L115" s="53"/>
      <c r="M115" s="53"/>
      <c r="N115" s="53"/>
      <c r="O115" s="53"/>
      <c r="P115" s="53"/>
      <c r="Q115" s="53"/>
      <c r="R115" s="53"/>
      <c r="S115" s="53"/>
      <c r="T115" s="53"/>
      <c r="U115" s="53"/>
      <c r="V115" s="53"/>
      <c r="W115" s="53"/>
      <c r="X115" s="53"/>
      <c r="Y115" s="53"/>
      <c r="Z115" s="53"/>
      <c r="AA115" s="53"/>
      <c r="AB115" s="53"/>
      <c r="AC115" s="53">
        <v>20</v>
      </c>
      <c r="AD115" s="53">
        <v>20</v>
      </c>
      <c r="AE115" s="53">
        <v>5</v>
      </c>
      <c r="AF115" s="53">
        <v>5</v>
      </c>
      <c r="AG115" s="53"/>
      <c r="AH115" s="54"/>
      <c r="AI115" s="141">
        <v>285</v>
      </c>
      <c r="AJ115" s="137"/>
      <c r="AK115" s="54"/>
      <c r="AL115" s="53"/>
      <c r="AM115" s="53"/>
      <c r="AN115" s="53"/>
      <c r="AO115" s="53"/>
      <c r="AP115" s="53"/>
      <c r="AQ115" s="53"/>
      <c r="AR115" s="53"/>
      <c r="AS115" s="53"/>
      <c r="AT115" s="53"/>
      <c r="AU115" s="53"/>
      <c r="AV115" s="53"/>
      <c r="AW115" s="54"/>
      <c r="AX115" s="53"/>
      <c r="AY115" s="54"/>
      <c r="AZ115" s="53"/>
      <c r="BA115" s="54"/>
      <c r="BB115" s="111"/>
      <c r="BC115" s="111"/>
      <c r="BD115" s="111"/>
      <c r="BE115" s="111"/>
      <c r="BF115" s="111"/>
      <c r="BG115" s="111"/>
      <c r="BH115" s="53"/>
      <c r="BI115" s="54"/>
      <c r="BJ115" s="111">
        <v>40</v>
      </c>
      <c r="BK115" s="111">
        <v>80</v>
      </c>
      <c r="BL115" s="111"/>
      <c r="BM115" s="136"/>
      <c r="BN115" s="141">
        <v>285</v>
      </c>
      <c r="BO115" s="137"/>
      <c r="BP115" s="56"/>
      <c r="BQ115" s="55"/>
      <c r="BR115" s="53"/>
      <c r="BS115" s="53"/>
      <c r="BT115" s="53"/>
      <c r="BU115" s="53"/>
      <c r="BV115" s="53"/>
      <c r="BW115" s="53"/>
      <c r="BX115" s="53"/>
      <c r="BY115" s="53"/>
      <c r="BZ115" s="53"/>
      <c r="CA115" s="53"/>
      <c r="CB115" s="53"/>
      <c r="CC115" s="53"/>
      <c r="CD115" s="53"/>
      <c r="CE115" s="53">
        <v>80</v>
      </c>
      <c r="CF115" s="53">
        <v>160</v>
      </c>
      <c r="CG115" s="55"/>
      <c r="CH115" s="53"/>
      <c r="CI115" s="53"/>
      <c r="CJ115" s="53"/>
      <c r="CK115" s="53"/>
      <c r="CL115" s="53"/>
      <c r="CM115" s="53"/>
      <c r="CN115" s="53"/>
      <c r="CO115" s="53"/>
      <c r="CP115" s="53"/>
      <c r="CQ115" s="53"/>
      <c r="CR115" s="53"/>
      <c r="CS115" s="53">
        <v>40</v>
      </c>
      <c r="CT115" s="54">
        <v>40</v>
      </c>
      <c r="CU115" s="141">
        <v>285</v>
      </c>
      <c r="CV115" s="218">
        <f>Table28211153[[#This Row],[D28 - GD/19]]/Table28211153[[#This Row],[D0 - GD/19]]</f>
        <v>1</v>
      </c>
      <c r="CW115" s="216">
        <f t="shared" si="5"/>
        <v>2</v>
      </c>
      <c r="CX115" s="216">
        <f>Table28211153[[#This Row],[D28 - Phu/13]]/Table28211153[[#This Row],[D0 - Phu/13]]</f>
        <v>2</v>
      </c>
      <c r="CY115" s="216">
        <f>Table28211153[[#This Row],[D28 - WA/19]]/Table28211153[[#This Row],[D0 - WA/19]]</f>
        <v>1</v>
      </c>
      <c r="CZ115" s="216">
        <f>LOG(Table28211153[[#This Row],[GD/19 Fold]],2)</f>
        <v>0</v>
      </c>
      <c r="DA115" s="216">
        <f>LOG(Table28211153[[#This Row],[HK/19 Fold]],2)</f>
        <v>1</v>
      </c>
      <c r="DB115" s="216">
        <f>LOG(Table28211153[[#This Row],[Phu/13 Fold]],2)</f>
        <v>1</v>
      </c>
      <c r="DC115" s="216">
        <f>LOG(Table28211153[[#This Row],[WA/19 Fold]],2)</f>
        <v>0</v>
      </c>
      <c r="DD115" s="217">
        <f>SUM(Table28211153[[#This Row],[GD/19 Log2]:[WA/19 Log2]])</f>
        <v>2</v>
      </c>
    </row>
    <row r="116" spans="1:108" ht="24" customHeight="1">
      <c r="A116" s="78">
        <v>286</v>
      </c>
      <c r="B116" s="77">
        <v>18115</v>
      </c>
      <c r="C116" s="76">
        <v>71</v>
      </c>
      <c r="D116" s="77">
        <v>44098</v>
      </c>
      <c r="E116" s="76">
        <v>28</v>
      </c>
      <c r="F116" s="4" t="s">
        <v>8</v>
      </c>
      <c r="G116" s="215" t="s">
        <v>42</v>
      </c>
      <c r="H116" s="57">
        <v>37.588869846304803</v>
      </c>
      <c r="I116" s="5" t="s">
        <v>174</v>
      </c>
      <c r="J116" s="127" t="s">
        <v>338</v>
      </c>
      <c r="K116" s="53"/>
      <c r="L116" s="53"/>
      <c r="M116" s="53"/>
      <c r="N116" s="53"/>
      <c r="O116" s="53"/>
      <c r="P116" s="53"/>
      <c r="Q116" s="53"/>
      <c r="R116" s="53"/>
      <c r="S116" s="53"/>
      <c r="T116" s="53"/>
      <c r="U116" s="53"/>
      <c r="V116" s="53"/>
      <c r="W116" s="53"/>
      <c r="X116" s="53"/>
      <c r="Y116" s="53"/>
      <c r="Z116" s="53"/>
      <c r="AA116" s="53"/>
      <c r="AB116" s="53"/>
      <c r="AC116" s="53">
        <v>20</v>
      </c>
      <c r="AD116" s="53">
        <v>20</v>
      </c>
      <c r="AE116" s="53">
        <v>20</v>
      </c>
      <c r="AF116" s="53">
        <v>20</v>
      </c>
      <c r="AG116" s="53"/>
      <c r="AH116" s="54"/>
      <c r="AI116" s="141">
        <v>286</v>
      </c>
      <c r="AJ116" s="137"/>
      <c r="AK116" s="54"/>
      <c r="AL116" s="53"/>
      <c r="AM116" s="53"/>
      <c r="AN116" s="53"/>
      <c r="AO116" s="53"/>
      <c r="AP116" s="53"/>
      <c r="AQ116" s="53"/>
      <c r="AR116" s="53"/>
      <c r="AS116" s="53"/>
      <c r="AT116" s="53"/>
      <c r="AU116" s="53"/>
      <c r="AV116" s="53"/>
      <c r="AW116" s="54"/>
      <c r="AX116" s="53"/>
      <c r="AY116" s="54"/>
      <c r="AZ116" s="53"/>
      <c r="BA116" s="54"/>
      <c r="BB116" s="111"/>
      <c r="BC116" s="111"/>
      <c r="BD116" s="111"/>
      <c r="BE116" s="111"/>
      <c r="BF116" s="111"/>
      <c r="BG116" s="111"/>
      <c r="BH116" s="53"/>
      <c r="BI116" s="54"/>
      <c r="BJ116" s="111">
        <v>20</v>
      </c>
      <c r="BK116" s="111">
        <v>40</v>
      </c>
      <c r="BL116" s="111"/>
      <c r="BM116" s="136"/>
      <c r="BN116" s="141">
        <v>286</v>
      </c>
      <c r="BO116" s="137"/>
      <c r="BP116" s="56"/>
      <c r="BQ116" s="55"/>
      <c r="BR116" s="53"/>
      <c r="BS116" s="53"/>
      <c r="BT116" s="53"/>
      <c r="BU116" s="53"/>
      <c r="BV116" s="53"/>
      <c r="BW116" s="53"/>
      <c r="BX116" s="53"/>
      <c r="BY116" s="53"/>
      <c r="BZ116" s="53"/>
      <c r="CA116" s="53"/>
      <c r="CB116" s="53"/>
      <c r="CC116" s="53"/>
      <c r="CD116" s="53"/>
      <c r="CE116" s="53">
        <v>10</v>
      </c>
      <c r="CF116" s="53">
        <v>20</v>
      </c>
      <c r="CG116" s="55"/>
      <c r="CH116" s="53"/>
      <c r="CI116" s="53"/>
      <c r="CJ116" s="53"/>
      <c r="CK116" s="53"/>
      <c r="CL116" s="53"/>
      <c r="CM116" s="53"/>
      <c r="CN116" s="53"/>
      <c r="CO116" s="53"/>
      <c r="CP116" s="53"/>
      <c r="CQ116" s="53"/>
      <c r="CR116" s="53"/>
      <c r="CS116" s="53">
        <v>5</v>
      </c>
      <c r="CT116" s="54">
        <v>10</v>
      </c>
      <c r="CU116" s="141">
        <v>286</v>
      </c>
      <c r="CV116" s="218">
        <f>Table28211153[[#This Row],[D28 - GD/19]]/Table28211153[[#This Row],[D0 - GD/19]]</f>
        <v>1</v>
      </c>
      <c r="CW116" s="216">
        <f t="shared" si="5"/>
        <v>2</v>
      </c>
      <c r="CX116" s="216">
        <f>Table28211153[[#This Row],[D28 - Phu/13]]/Table28211153[[#This Row],[D0 - Phu/13]]</f>
        <v>2</v>
      </c>
      <c r="CY116" s="216">
        <f>Table28211153[[#This Row],[D28 - WA/19]]/Table28211153[[#This Row],[D0 - WA/19]]</f>
        <v>2</v>
      </c>
      <c r="CZ116" s="216">
        <f>LOG(Table28211153[[#This Row],[GD/19 Fold]],2)</f>
        <v>0</v>
      </c>
      <c r="DA116" s="216">
        <f>LOG(Table28211153[[#This Row],[HK/19 Fold]],2)</f>
        <v>1</v>
      </c>
      <c r="DB116" s="216">
        <f>LOG(Table28211153[[#This Row],[Phu/13 Fold]],2)</f>
        <v>1</v>
      </c>
      <c r="DC116" s="216">
        <f>LOG(Table28211153[[#This Row],[WA/19 Fold]],2)</f>
        <v>1</v>
      </c>
      <c r="DD116" s="217">
        <f>SUM(Table28211153[[#This Row],[GD/19 Log2]:[WA/19 Log2]])</f>
        <v>3</v>
      </c>
    </row>
    <row r="117" spans="1:108" ht="24" customHeight="1">
      <c r="A117" s="220">
        <v>288</v>
      </c>
      <c r="B117" s="241">
        <v>21574</v>
      </c>
      <c r="C117" s="242">
        <v>61</v>
      </c>
      <c r="D117" s="241">
        <v>44173</v>
      </c>
      <c r="E117" s="242">
        <v>28</v>
      </c>
      <c r="F117" s="225" t="s">
        <v>7</v>
      </c>
      <c r="G117" s="226" t="s">
        <v>9</v>
      </c>
      <c r="H117" s="227">
        <v>35.673481894274602</v>
      </c>
      <c r="I117" s="228" t="s">
        <v>173</v>
      </c>
      <c r="J117" s="229" t="s">
        <v>338</v>
      </c>
      <c r="K117" s="230"/>
      <c r="L117" s="230"/>
      <c r="M117" s="230"/>
      <c r="N117" s="230"/>
      <c r="O117" s="230"/>
      <c r="P117" s="230"/>
      <c r="Q117" s="230"/>
      <c r="R117" s="230"/>
      <c r="S117" s="230"/>
      <c r="T117" s="230"/>
      <c r="U117" s="230"/>
      <c r="V117" s="230"/>
      <c r="W117" s="230"/>
      <c r="X117" s="230"/>
      <c r="Y117" s="230"/>
      <c r="Z117" s="230"/>
      <c r="AA117" s="230"/>
      <c r="AB117" s="230"/>
      <c r="AC117" s="230">
        <v>20</v>
      </c>
      <c r="AD117" s="230" t="s">
        <v>299</v>
      </c>
      <c r="AE117" s="230">
        <v>10</v>
      </c>
      <c r="AF117" s="230" t="s">
        <v>299</v>
      </c>
      <c r="AG117" s="230"/>
      <c r="AH117" s="231"/>
      <c r="AI117" s="243">
        <v>288</v>
      </c>
      <c r="AJ117" s="233"/>
      <c r="AK117" s="231"/>
      <c r="AL117" s="230"/>
      <c r="AM117" s="230"/>
      <c r="AN117" s="230"/>
      <c r="AO117" s="230"/>
      <c r="AP117" s="230"/>
      <c r="AQ117" s="230"/>
      <c r="AR117" s="230"/>
      <c r="AS117" s="230"/>
      <c r="AT117" s="230"/>
      <c r="AU117" s="230"/>
      <c r="AV117" s="230"/>
      <c r="AW117" s="231"/>
      <c r="AX117" s="230"/>
      <c r="AY117" s="231"/>
      <c r="AZ117" s="230"/>
      <c r="BA117" s="231"/>
      <c r="BB117" s="234"/>
      <c r="BC117" s="234"/>
      <c r="BD117" s="234"/>
      <c r="BE117" s="234"/>
      <c r="BF117" s="234"/>
      <c r="BG117" s="234"/>
      <c r="BH117" s="230"/>
      <c r="BI117" s="231"/>
      <c r="BJ117" s="234">
        <v>40</v>
      </c>
      <c r="BK117" s="234" t="s">
        <v>299</v>
      </c>
      <c r="BL117" s="234"/>
      <c r="BM117" s="235"/>
      <c r="BN117" s="243">
        <v>288</v>
      </c>
      <c r="BO117" s="233"/>
      <c r="BP117" s="236"/>
      <c r="BQ117" s="237"/>
      <c r="BR117" s="230"/>
      <c r="BS117" s="230"/>
      <c r="BT117" s="230"/>
      <c r="BU117" s="230"/>
      <c r="BV117" s="230"/>
      <c r="BW117" s="230"/>
      <c r="BX117" s="230"/>
      <c r="BY117" s="230"/>
      <c r="BZ117" s="230"/>
      <c r="CA117" s="230"/>
      <c r="CB117" s="230"/>
      <c r="CC117" s="230"/>
      <c r="CD117" s="230"/>
      <c r="CE117" s="230">
        <v>80</v>
      </c>
      <c r="CF117" s="230" t="s">
        <v>299</v>
      </c>
      <c r="CG117" s="237"/>
      <c r="CH117" s="230"/>
      <c r="CI117" s="230"/>
      <c r="CJ117" s="230"/>
      <c r="CK117" s="230"/>
      <c r="CL117" s="230"/>
      <c r="CM117" s="230"/>
      <c r="CN117" s="230"/>
      <c r="CO117" s="230"/>
      <c r="CP117" s="230"/>
      <c r="CQ117" s="230"/>
      <c r="CR117" s="230"/>
      <c r="CS117" s="230">
        <v>10</v>
      </c>
      <c r="CT117" s="231" t="s">
        <v>299</v>
      </c>
      <c r="CU117" s="243">
        <v>288</v>
      </c>
      <c r="CV117" s="238" t="e">
        <f>Table28211153[[#This Row],[D28 - GD/19]]/Table28211153[[#This Row],[D0 - GD/19]]</f>
        <v>#VALUE!</v>
      </c>
      <c r="CW117" s="239" t="e">
        <f t="shared" si="5"/>
        <v>#VALUE!</v>
      </c>
      <c r="CX117" s="239" t="e">
        <f>Table28211153[[#This Row],[D28 - Phu/13]]/Table28211153[[#This Row],[D0 - Phu/13]]</f>
        <v>#VALUE!</v>
      </c>
      <c r="CY117" s="239" t="e">
        <f>Table28211153[[#This Row],[D28 - WA/19]]/Table28211153[[#This Row],[D0 - WA/19]]</f>
        <v>#VALUE!</v>
      </c>
      <c r="CZ117" s="239" t="e">
        <f>LOG(Table28211153[[#This Row],[GD/19 Fold]],2)</f>
        <v>#VALUE!</v>
      </c>
      <c r="DA117" s="239" t="e">
        <f>LOG(Table28211153[[#This Row],[HK/19 Fold]],2)</f>
        <v>#VALUE!</v>
      </c>
      <c r="DB117" s="239" t="e">
        <f>LOG(Table28211153[[#This Row],[Phu/13 Fold]],2)</f>
        <v>#VALUE!</v>
      </c>
      <c r="DC117" s="239" t="e">
        <f>LOG(Table28211153[[#This Row],[WA/19 Fold]],2)</f>
        <v>#VALUE!</v>
      </c>
      <c r="DD117" s="240" t="e">
        <f>SUM(Table28211153[[#This Row],[GD/19 Log2]:[WA/19 Log2]])</f>
        <v>#VALUE!</v>
      </c>
    </row>
    <row r="118" spans="1:108" ht="24" customHeight="1">
      <c r="A118" s="78">
        <v>289</v>
      </c>
      <c r="B118" s="77">
        <v>18040</v>
      </c>
      <c r="C118" s="76">
        <v>71</v>
      </c>
      <c r="D118" s="77">
        <v>44117</v>
      </c>
      <c r="E118" s="76">
        <v>28</v>
      </c>
      <c r="F118" s="3" t="s">
        <v>7</v>
      </c>
      <c r="G118" s="215" t="s">
        <v>42</v>
      </c>
      <c r="H118" s="57">
        <v>20.462434083644499</v>
      </c>
      <c r="I118" s="5" t="s">
        <v>174</v>
      </c>
      <c r="J118" s="127" t="s">
        <v>338</v>
      </c>
      <c r="K118" s="53"/>
      <c r="L118" s="53"/>
      <c r="M118" s="53"/>
      <c r="N118" s="53"/>
      <c r="O118" s="53"/>
      <c r="P118" s="53"/>
      <c r="Q118" s="53"/>
      <c r="R118" s="53"/>
      <c r="S118" s="53"/>
      <c r="T118" s="53"/>
      <c r="U118" s="53"/>
      <c r="V118" s="53"/>
      <c r="W118" s="53"/>
      <c r="X118" s="53"/>
      <c r="Y118" s="53"/>
      <c r="Z118" s="53"/>
      <c r="AA118" s="53"/>
      <c r="AB118" s="53"/>
      <c r="AC118" s="53">
        <v>5</v>
      </c>
      <c r="AD118" s="53">
        <v>10</v>
      </c>
      <c r="AE118" s="53">
        <v>5</v>
      </c>
      <c r="AF118" s="53">
        <v>5</v>
      </c>
      <c r="AG118" s="53"/>
      <c r="AH118" s="54"/>
      <c r="AI118" s="141">
        <v>289</v>
      </c>
      <c r="AJ118" s="137"/>
      <c r="AK118" s="54"/>
      <c r="AL118" s="53"/>
      <c r="AM118" s="53"/>
      <c r="AN118" s="53"/>
      <c r="AO118" s="53"/>
      <c r="AP118" s="53"/>
      <c r="AQ118" s="53"/>
      <c r="AR118" s="53"/>
      <c r="AS118" s="53"/>
      <c r="AT118" s="53"/>
      <c r="AU118" s="53"/>
      <c r="AV118" s="53"/>
      <c r="AW118" s="54"/>
      <c r="AX118" s="53"/>
      <c r="AY118" s="54"/>
      <c r="AZ118" s="53"/>
      <c r="BA118" s="54"/>
      <c r="BB118" s="111"/>
      <c r="BC118" s="111"/>
      <c r="BD118" s="111"/>
      <c r="BE118" s="111"/>
      <c r="BF118" s="111"/>
      <c r="BG118" s="111"/>
      <c r="BH118" s="53"/>
      <c r="BI118" s="54"/>
      <c r="BJ118" s="111">
        <v>20</v>
      </c>
      <c r="BK118" s="111">
        <v>80</v>
      </c>
      <c r="BL118" s="111"/>
      <c r="BM118" s="136"/>
      <c r="BN118" s="141">
        <v>289</v>
      </c>
      <c r="BO118" s="137"/>
      <c r="BP118" s="56"/>
      <c r="BQ118" s="55"/>
      <c r="BR118" s="53"/>
      <c r="BS118" s="53"/>
      <c r="BT118" s="53"/>
      <c r="BU118" s="53"/>
      <c r="BV118" s="53"/>
      <c r="BW118" s="53"/>
      <c r="BX118" s="53"/>
      <c r="BY118" s="53"/>
      <c r="BZ118" s="53"/>
      <c r="CA118" s="53"/>
      <c r="CB118" s="53"/>
      <c r="CC118" s="53"/>
      <c r="CD118" s="53"/>
      <c r="CE118" s="53">
        <v>20</v>
      </c>
      <c r="CF118" s="53">
        <v>80</v>
      </c>
      <c r="CG118" s="55"/>
      <c r="CH118" s="53"/>
      <c r="CI118" s="53"/>
      <c r="CJ118" s="53"/>
      <c r="CK118" s="53"/>
      <c r="CL118" s="53"/>
      <c r="CM118" s="53"/>
      <c r="CN118" s="53"/>
      <c r="CO118" s="53"/>
      <c r="CP118" s="53"/>
      <c r="CQ118" s="53"/>
      <c r="CR118" s="53"/>
      <c r="CS118" s="53">
        <v>20</v>
      </c>
      <c r="CT118" s="54">
        <v>40</v>
      </c>
      <c r="CU118" s="141">
        <v>289</v>
      </c>
      <c r="CV118" s="218">
        <f>Table28211153[[#This Row],[D28 - GD/19]]/Table28211153[[#This Row],[D0 - GD/19]]</f>
        <v>1</v>
      </c>
      <c r="CW118" s="216">
        <f t="shared" si="5"/>
        <v>4</v>
      </c>
      <c r="CX118" s="216">
        <f>Table28211153[[#This Row],[D28 - Phu/13]]/Table28211153[[#This Row],[D0 - Phu/13]]</f>
        <v>4</v>
      </c>
      <c r="CY118" s="216">
        <f>Table28211153[[#This Row],[D28 - WA/19]]/Table28211153[[#This Row],[D0 - WA/19]]</f>
        <v>2</v>
      </c>
      <c r="CZ118" s="216">
        <f>LOG(Table28211153[[#This Row],[GD/19 Fold]],2)</f>
        <v>0</v>
      </c>
      <c r="DA118" s="216">
        <f>LOG(Table28211153[[#This Row],[HK/19 Fold]],2)</f>
        <v>2</v>
      </c>
      <c r="DB118" s="216">
        <f>LOG(Table28211153[[#This Row],[Phu/13 Fold]],2)</f>
        <v>2</v>
      </c>
      <c r="DC118" s="216">
        <f>LOG(Table28211153[[#This Row],[WA/19 Fold]],2)</f>
        <v>1</v>
      </c>
      <c r="DD118" s="217">
        <f>SUM(Table28211153[[#This Row],[GD/19 Log2]:[WA/19 Log2]])</f>
        <v>5</v>
      </c>
    </row>
    <row r="119" spans="1:108" ht="24" customHeight="1">
      <c r="A119" s="72">
        <v>290</v>
      </c>
      <c r="B119" s="71">
        <v>28856</v>
      </c>
      <c r="C119" s="70">
        <v>41</v>
      </c>
      <c r="D119" s="71">
        <v>44125</v>
      </c>
      <c r="E119" s="70">
        <v>28</v>
      </c>
      <c r="F119" s="4" t="s">
        <v>8</v>
      </c>
      <c r="G119" s="215" t="s">
        <v>42</v>
      </c>
      <c r="H119" s="57">
        <v>29.161729838386901</v>
      </c>
      <c r="I119" s="98" t="s">
        <v>173</v>
      </c>
      <c r="J119" s="127" t="s">
        <v>338</v>
      </c>
      <c r="K119" s="53"/>
      <c r="L119" s="53"/>
      <c r="M119" s="53"/>
      <c r="N119" s="53"/>
      <c r="O119" s="53"/>
      <c r="P119" s="53"/>
      <c r="Q119" s="53"/>
      <c r="R119" s="53"/>
      <c r="S119" s="53"/>
      <c r="T119" s="53"/>
      <c r="U119" s="53"/>
      <c r="V119" s="53"/>
      <c r="W119" s="53"/>
      <c r="X119" s="53"/>
      <c r="Y119" s="53"/>
      <c r="Z119" s="53"/>
      <c r="AA119" s="53"/>
      <c r="AB119" s="53"/>
      <c r="AC119" s="53">
        <v>5</v>
      </c>
      <c r="AD119" s="53">
        <v>20</v>
      </c>
      <c r="AE119" s="53">
        <v>5</v>
      </c>
      <c r="AF119" s="53">
        <v>20</v>
      </c>
      <c r="AG119" s="53"/>
      <c r="AH119" s="54"/>
      <c r="AI119" s="145">
        <v>290</v>
      </c>
      <c r="AJ119" s="137"/>
      <c r="AK119" s="54"/>
      <c r="AL119" s="53"/>
      <c r="AM119" s="53"/>
      <c r="AN119" s="53"/>
      <c r="AO119" s="53"/>
      <c r="AP119" s="53"/>
      <c r="AQ119" s="53"/>
      <c r="AR119" s="53"/>
      <c r="AS119" s="53"/>
      <c r="AT119" s="53"/>
      <c r="AU119" s="53"/>
      <c r="AV119" s="53"/>
      <c r="AW119" s="54"/>
      <c r="AX119" s="53"/>
      <c r="AY119" s="54"/>
      <c r="AZ119" s="53"/>
      <c r="BA119" s="54"/>
      <c r="BB119" s="111"/>
      <c r="BC119" s="111"/>
      <c r="BD119" s="111"/>
      <c r="BE119" s="111"/>
      <c r="BF119" s="111"/>
      <c r="BG119" s="111"/>
      <c r="BH119" s="53"/>
      <c r="BI119" s="54"/>
      <c r="BJ119" s="111">
        <v>10</v>
      </c>
      <c r="BK119" s="111">
        <v>80</v>
      </c>
      <c r="BL119" s="111"/>
      <c r="BM119" s="136"/>
      <c r="BN119" s="145">
        <v>290</v>
      </c>
      <c r="BO119" s="137"/>
      <c r="BP119" s="56"/>
      <c r="BQ119" s="55"/>
      <c r="BR119" s="53"/>
      <c r="BS119" s="53"/>
      <c r="BT119" s="53"/>
      <c r="BU119" s="53"/>
      <c r="BV119" s="53"/>
      <c r="BW119" s="53"/>
      <c r="BX119" s="53"/>
      <c r="BY119" s="53"/>
      <c r="BZ119" s="53"/>
      <c r="CA119" s="53"/>
      <c r="CB119" s="53"/>
      <c r="CC119" s="53"/>
      <c r="CD119" s="53"/>
      <c r="CE119" s="53">
        <v>40</v>
      </c>
      <c r="CF119" s="53">
        <v>40</v>
      </c>
      <c r="CG119" s="55"/>
      <c r="CH119" s="53"/>
      <c r="CI119" s="53"/>
      <c r="CJ119" s="53"/>
      <c r="CK119" s="53"/>
      <c r="CL119" s="53"/>
      <c r="CM119" s="53"/>
      <c r="CN119" s="53"/>
      <c r="CO119" s="53"/>
      <c r="CP119" s="53"/>
      <c r="CQ119" s="53"/>
      <c r="CR119" s="53"/>
      <c r="CS119" s="53">
        <v>10</v>
      </c>
      <c r="CT119" s="54">
        <v>40</v>
      </c>
      <c r="CU119" s="145">
        <v>290</v>
      </c>
      <c r="CV119" s="218">
        <f>Table28211153[[#This Row],[D28 - GD/19]]/Table28211153[[#This Row],[D0 - GD/19]]</f>
        <v>4</v>
      </c>
      <c r="CW119" s="216">
        <f t="shared" si="5"/>
        <v>8</v>
      </c>
      <c r="CX119" s="216">
        <f>Table28211153[[#This Row],[D28 - Phu/13]]/Table28211153[[#This Row],[D0 - Phu/13]]</f>
        <v>1</v>
      </c>
      <c r="CY119" s="216">
        <f>Table28211153[[#This Row],[D28 - WA/19]]/Table28211153[[#This Row],[D0 - WA/19]]</f>
        <v>4</v>
      </c>
      <c r="CZ119" s="216">
        <f>LOG(Table28211153[[#This Row],[GD/19 Fold]],2)</f>
        <v>2</v>
      </c>
      <c r="DA119" s="216">
        <f>LOG(Table28211153[[#This Row],[HK/19 Fold]],2)</f>
        <v>3</v>
      </c>
      <c r="DB119" s="216">
        <f>LOG(Table28211153[[#This Row],[Phu/13 Fold]],2)</f>
        <v>0</v>
      </c>
      <c r="DC119" s="216">
        <f>LOG(Table28211153[[#This Row],[WA/19 Fold]],2)</f>
        <v>2</v>
      </c>
      <c r="DD119" s="217">
        <f>SUM(Table28211153[[#This Row],[GD/19 Log2]:[WA/19 Log2]])</f>
        <v>7</v>
      </c>
    </row>
    <row r="120" spans="1:108" ht="24" customHeight="1">
      <c r="A120" s="78">
        <v>291</v>
      </c>
      <c r="B120" s="77">
        <v>15595</v>
      </c>
      <c r="C120" s="76">
        <v>78</v>
      </c>
      <c r="D120" s="77">
        <v>44098</v>
      </c>
      <c r="E120" s="76">
        <v>29</v>
      </c>
      <c r="F120" s="3" t="s">
        <v>7</v>
      </c>
      <c r="G120" s="215" t="s">
        <v>42</v>
      </c>
      <c r="H120" s="57">
        <v>23.122572384407199</v>
      </c>
      <c r="I120" s="5" t="s">
        <v>174</v>
      </c>
      <c r="J120" s="127" t="s">
        <v>338</v>
      </c>
      <c r="K120" s="53"/>
      <c r="L120" s="53"/>
      <c r="M120" s="53"/>
      <c r="N120" s="53"/>
      <c r="O120" s="53"/>
      <c r="P120" s="53"/>
      <c r="Q120" s="53"/>
      <c r="R120" s="53"/>
      <c r="S120" s="53"/>
      <c r="T120" s="53"/>
      <c r="U120" s="53"/>
      <c r="V120" s="53"/>
      <c r="W120" s="53"/>
      <c r="X120" s="53"/>
      <c r="Y120" s="53"/>
      <c r="Z120" s="53"/>
      <c r="AA120" s="53"/>
      <c r="AB120" s="53"/>
      <c r="AC120" s="53">
        <v>5</v>
      </c>
      <c r="AD120" s="53">
        <v>10</v>
      </c>
      <c r="AE120" s="53">
        <v>5</v>
      </c>
      <c r="AF120" s="53">
        <v>20</v>
      </c>
      <c r="AG120" s="53"/>
      <c r="AH120" s="54"/>
      <c r="AI120" s="141">
        <v>291</v>
      </c>
      <c r="AJ120" s="137"/>
      <c r="AK120" s="54"/>
      <c r="AL120" s="53"/>
      <c r="AM120" s="53"/>
      <c r="AN120" s="53"/>
      <c r="AO120" s="53"/>
      <c r="AP120" s="53"/>
      <c r="AQ120" s="53"/>
      <c r="AR120" s="53"/>
      <c r="AS120" s="53"/>
      <c r="AT120" s="53"/>
      <c r="AU120" s="53"/>
      <c r="AV120" s="53"/>
      <c r="AW120" s="54"/>
      <c r="AX120" s="53"/>
      <c r="AY120" s="54"/>
      <c r="AZ120" s="53"/>
      <c r="BA120" s="54"/>
      <c r="BB120" s="111"/>
      <c r="BC120" s="111"/>
      <c r="BD120" s="111"/>
      <c r="BE120" s="111"/>
      <c r="BF120" s="111"/>
      <c r="BG120" s="111"/>
      <c r="BH120" s="53"/>
      <c r="BI120" s="54"/>
      <c r="BJ120" s="111">
        <v>20</v>
      </c>
      <c r="BK120" s="111">
        <v>40</v>
      </c>
      <c r="BL120" s="111"/>
      <c r="BM120" s="136"/>
      <c r="BN120" s="141">
        <v>291</v>
      </c>
      <c r="BO120" s="137"/>
      <c r="BP120" s="56"/>
      <c r="BQ120" s="55"/>
      <c r="BR120" s="53"/>
      <c r="BS120" s="53"/>
      <c r="BT120" s="53"/>
      <c r="BU120" s="53"/>
      <c r="BV120" s="53"/>
      <c r="BW120" s="53"/>
      <c r="BX120" s="53"/>
      <c r="BY120" s="53"/>
      <c r="BZ120" s="53"/>
      <c r="CA120" s="53"/>
      <c r="CB120" s="53"/>
      <c r="CC120" s="53"/>
      <c r="CD120" s="53"/>
      <c r="CE120" s="53">
        <v>40</v>
      </c>
      <c r="CF120" s="53">
        <v>80</v>
      </c>
      <c r="CG120" s="55"/>
      <c r="CH120" s="53"/>
      <c r="CI120" s="53"/>
      <c r="CJ120" s="53"/>
      <c r="CK120" s="53"/>
      <c r="CL120" s="53"/>
      <c r="CM120" s="53"/>
      <c r="CN120" s="53"/>
      <c r="CO120" s="53"/>
      <c r="CP120" s="53"/>
      <c r="CQ120" s="53"/>
      <c r="CR120" s="53"/>
      <c r="CS120" s="53">
        <v>10</v>
      </c>
      <c r="CT120" s="54">
        <v>80</v>
      </c>
      <c r="CU120" s="141">
        <v>291</v>
      </c>
      <c r="CV120" s="218">
        <f>Table28211153[[#This Row],[D28 - GD/19]]/Table28211153[[#This Row],[D0 - GD/19]]</f>
        <v>4</v>
      </c>
      <c r="CW120" s="216">
        <f t="shared" si="5"/>
        <v>2</v>
      </c>
      <c r="CX120" s="216">
        <f>Table28211153[[#This Row],[D28 - Phu/13]]/Table28211153[[#This Row],[D0 - Phu/13]]</f>
        <v>2</v>
      </c>
      <c r="CY120" s="216">
        <f>Table28211153[[#This Row],[D28 - WA/19]]/Table28211153[[#This Row],[D0 - WA/19]]</f>
        <v>8</v>
      </c>
      <c r="CZ120" s="216">
        <f>LOG(Table28211153[[#This Row],[GD/19 Fold]],2)</f>
        <v>2</v>
      </c>
      <c r="DA120" s="216">
        <f>LOG(Table28211153[[#This Row],[HK/19 Fold]],2)</f>
        <v>1</v>
      </c>
      <c r="DB120" s="216">
        <f>LOG(Table28211153[[#This Row],[Phu/13 Fold]],2)</f>
        <v>1</v>
      </c>
      <c r="DC120" s="216">
        <f>LOG(Table28211153[[#This Row],[WA/19 Fold]],2)</f>
        <v>3</v>
      </c>
      <c r="DD120" s="217">
        <f>SUM(Table28211153[[#This Row],[GD/19 Log2]:[WA/19 Log2]])</f>
        <v>7</v>
      </c>
    </row>
    <row r="121" spans="1:108" ht="24" customHeight="1">
      <c r="A121" s="78">
        <v>293</v>
      </c>
      <c r="B121" s="77">
        <v>20059</v>
      </c>
      <c r="C121" s="76">
        <v>65</v>
      </c>
      <c r="D121" s="77">
        <v>44096</v>
      </c>
      <c r="E121" s="76">
        <v>29</v>
      </c>
      <c r="F121" s="3" t="s">
        <v>7</v>
      </c>
      <c r="G121" s="215" t="s">
        <v>42</v>
      </c>
      <c r="H121" s="57">
        <v>25.827081059971398</v>
      </c>
      <c r="I121" s="5" t="s">
        <v>174</v>
      </c>
      <c r="J121" s="127" t="s">
        <v>338</v>
      </c>
      <c r="K121" s="53"/>
      <c r="L121" s="53"/>
      <c r="M121" s="53"/>
      <c r="N121" s="53"/>
      <c r="O121" s="53"/>
      <c r="P121" s="53"/>
      <c r="Q121" s="53"/>
      <c r="R121" s="53"/>
      <c r="S121" s="53"/>
      <c r="T121" s="53"/>
      <c r="U121" s="53"/>
      <c r="V121" s="53"/>
      <c r="W121" s="53"/>
      <c r="X121" s="53"/>
      <c r="Y121" s="53"/>
      <c r="Z121" s="53"/>
      <c r="AA121" s="53"/>
      <c r="AB121" s="53"/>
      <c r="AC121" s="53">
        <v>5</v>
      </c>
      <c r="AD121" s="53">
        <v>160</v>
      </c>
      <c r="AE121" s="53">
        <v>5</v>
      </c>
      <c r="AF121" s="53">
        <v>160</v>
      </c>
      <c r="AG121" s="53"/>
      <c r="AH121" s="54"/>
      <c r="AI121" s="141">
        <v>293</v>
      </c>
      <c r="AJ121" s="137"/>
      <c r="AK121" s="54"/>
      <c r="AL121" s="53"/>
      <c r="AM121" s="53"/>
      <c r="AN121" s="53"/>
      <c r="AO121" s="53"/>
      <c r="AP121" s="53"/>
      <c r="AQ121" s="53"/>
      <c r="AR121" s="53"/>
      <c r="AS121" s="53"/>
      <c r="AT121" s="53"/>
      <c r="AU121" s="53"/>
      <c r="AV121" s="53"/>
      <c r="AW121" s="54"/>
      <c r="AX121" s="53"/>
      <c r="AY121" s="54"/>
      <c r="AZ121" s="53"/>
      <c r="BA121" s="54"/>
      <c r="BB121" s="111"/>
      <c r="BC121" s="111"/>
      <c r="BD121" s="111"/>
      <c r="BE121" s="111"/>
      <c r="BF121" s="111"/>
      <c r="BG121" s="111"/>
      <c r="BH121" s="53"/>
      <c r="BI121" s="54"/>
      <c r="BJ121" s="111">
        <v>20</v>
      </c>
      <c r="BK121" s="111">
        <v>320</v>
      </c>
      <c r="BL121" s="111"/>
      <c r="BM121" s="136"/>
      <c r="BN121" s="141">
        <v>293</v>
      </c>
      <c r="BO121" s="137"/>
      <c r="BP121" s="56"/>
      <c r="BQ121" s="55"/>
      <c r="BR121" s="53"/>
      <c r="BS121" s="53"/>
      <c r="BT121" s="53"/>
      <c r="BU121" s="53"/>
      <c r="BV121" s="53"/>
      <c r="BW121" s="53"/>
      <c r="BX121" s="53"/>
      <c r="BY121" s="53"/>
      <c r="BZ121" s="53"/>
      <c r="CA121" s="53"/>
      <c r="CB121" s="53"/>
      <c r="CC121" s="53"/>
      <c r="CD121" s="53"/>
      <c r="CE121" s="53">
        <v>80</v>
      </c>
      <c r="CF121" s="53">
        <v>80</v>
      </c>
      <c r="CG121" s="55"/>
      <c r="CH121" s="53"/>
      <c r="CI121" s="53"/>
      <c r="CJ121" s="53"/>
      <c r="CK121" s="53"/>
      <c r="CL121" s="53"/>
      <c r="CM121" s="53"/>
      <c r="CN121" s="53"/>
      <c r="CO121" s="53"/>
      <c r="CP121" s="53"/>
      <c r="CQ121" s="53"/>
      <c r="CR121" s="53"/>
      <c r="CS121" s="53">
        <v>5</v>
      </c>
      <c r="CT121" s="54">
        <v>80</v>
      </c>
      <c r="CU121" s="141">
        <v>293</v>
      </c>
      <c r="CV121" s="218">
        <f>Table28211153[[#This Row],[D28 - GD/19]]/Table28211153[[#This Row],[D0 - GD/19]]</f>
        <v>32</v>
      </c>
      <c r="CW121" s="216">
        <f t="shared" si="5"/>
        <v>16</v>
      </c>
      <c r="CX121" s="216">
        <f>Table28211153[[#This Row],[D28 - Phu/13]]/Table28211153[[#This Row],[D0 - Phu/13]]</f>
        <v>1</v>
      </c>
      <c r="CY121" s="216">
        <f>Table28211153[[#This Row],[D28 - WA/19]]/Table28211153[[#This Row],[D0 - WA/19]]</f>
        <v>16</v>
      </c>
      <c r="CZ121" s="216">
        <f>LOG(Table28211153[[#This Row],[GD/19 Fold]],2)</f>
        <v>5</v>
      </c>
      <c r="DA121" s="216">
        <f>LOG(Table28211153[[#This Row],[HK/19 Fold]],2)</f>
        <v>4</v>
      </c>
      <c r="DB121" s="216">
        <f>LOG(Table28211153[[#This Row],[Phu/13 Fold]],2)</f>
        <v>0</v>
      </c>
      <c r="DC121" s="216">
        <f>LOG(Table28211153[[#This Row],[WA/19 Fold]],2)</f>
        <v>4</v>
      </c>
      <c r="DD121" s="217">
        <f>SUM(Table28211153[[#This Row],[GD/19 Log2]:[WA/19 Log2]])</f>
        <v>13</v>
      </c>
    </row>
    <row r="122" spans="1:108" ht="24" customHeight="1">
      <c r="A122" s="78">
        <v>294</v>
      </c>
      <c r="B122" s="77">
        <v>18315</v>
      </c>
      <c r="C122" s="76">
        <v>70</v>
      </c>
      <c r="D122" s="77">
        <v>44099</v>
      </c>
      <c r="E122" s="76">
        <v>32</v>
      </c>
      <c r="F122" s="3" t="s">
        <v>7</v>
      </c>
      <c r="G122" s="215" t="s">
        <v>42</v>
      </c>
      <c r="H122" s="57">
        <v>21.0480565642561</v>
      </c>
      <c r="I122" s="5" t="s">
        <v>174</v>
      </c>
      <c r="J122" s="127" t="s">
        <v>338</v>
      </c>
      <c r="K122" s="53"/>
      <c r="L122" s="53"/>
      <c r="M122" s="53"/>
      <c r="N122" s="53"/>
      <c r="O122" s="53"/>
      <c r="P122" s="53"/>
      <c r="Q122" s="53"/>
      <c r="R122" s="53"/>
      <c r="S122" s="53"/>
      <c r="T122" s="53"/>
      <c r="U122" s="53"/>
      <c r="V122" s="53"/>
      <c r="W122" s="53"/>
      <c r="X122" s="53"/>
      <c r="Y122" s="53"/>
      <c r="Z122" s="53"/>
      <c r="AA122" s="53"/>
      <c r="AB122" s="53"/>
      <c r="AC122" s="53">
        <v>10</v>
      </c>
      <c r="AD122" s="53">
        <v>40</v>
      </c>
      <c r="AE122" s="53">
        <v>5</v>
      </c>
      <c r="AF122" s="53">
        <v>80</v>
      </c>
      <c r="AG122" s="53"/>
      <c r="AH122" s="54"/>
      <c r="AI122" s="141">
        <v>294</v>
      </c>
      <c r="AJ122" s="137"/>
      <c r="AK122" s="54"/>
      <c r="AL122" s="53"/>
      <c r="AM122" s="53"/>
      <c r="AN122" s="53"/>
      <c r="AO122" s="53"/>
      <c r="AP122" s="53"/>
      <c r="AQ122" s="53"/>
      <c r="AR122" s="53"/>
      <c r="AS122" s="53"/>
      <c r="AT122" s="53"/>
      <c r="AU122" s="53"/>
      <c r="AV122" s="53"/>
      <c r="AW122" s="54"/>
      <c r="AX122" s="53"/>
      <c r="AY122" s="54"/>
      <c r="AZ122" s="53"/>
      <c r="BA122" s="54"/>
      <c r="BB122" s="111"/>
      <c r="BC122" s="111"/>
      <c r="BD122" s="111"/>
      <c r="BE122" s="111"/>
      <c r="BF122" s="111"/>
      <c r="BG122" s="111"/>
      <c r="BH122" s="53"/>
      <c r="BI122" s="54"/>
      <c r="BJ122" s="111">
        <v>40</v>
      </c>
      <c r="BK122" s="111">
        <v>80</v>
      </c>
      <c r="BL122" s="111"/>
      <c r="BM122" s="136"/>
      <c r="BN122" s="141">
        <v>294</v>
      </c>
      <c r="BO122" s="137"/>
      <c r="BP122" s="56"/>
      <c r="BQ122" s="55"/>
      <c r="BR122" s="53"/>
      <c r="BS122" s="53"/>
      <c r="BT122" s="53"/>
      <c r="BU122" s="53"/>
      <c r="BV122" s="53"/>
      <c r="BW122" s="53"/>
      <c r="BX122" s="53"/>
      <c r="BY122" s="53"/>
      <c r="BZ122" s="53"/>
      <c r="CA122" s="53"/>
      <c r="CB122" s="53"/>
      <c r="CC122" s="53"/>
      <c r="CD122" s="53"/>
      <c r="CE122" s="53">
        <v>80</v>
      </c>
      <c r="CF122" s="53">
        <v>80</v>
      </c>
      <c r="CG122" s="55"/>
      <c r="CH122" s="53"/>
      <c r="CI122" s="53"/>
      <c r="CJ122" s="53"/>
      <c r="CK122" s="53"/>
      <c r="CL122" s="53"/>
      <c r="CM122" s="53"/>
      <c r="CN122" s="53"/>
      <c r="CO122" s="53"/>
      <c r="CP122" s="53"/>
      <c r="CQ122" s="53"/>
      <c r="CR122" s="53"/>
      <c r="CS122" s="53">
        <v>20</v>
      </c>
      <c r="CT122" s="54">
        <v>40</v>
      </c>
      <c r="CU122" s="141">
        <v>294</v>
      </c>
      <c r="CV122" s="218">
        <f>Table28211153[[#This Row],[D28 - GD/19]]/Table28211153[[#This Row],[D0 - GD/19]]</f>
        <v>16</v>
      </c>
      <c r="CW122" s="216">
        <f t="shared" si="5"/>
        <v>2</v>
      </c>
      <c r="CX122" s="216">
        <f>Table28211153[[#This Row],[D28 - Phu/13]]/Table28211153[[#This Row],[D0 - Phu/13]]</f>
        <v>1</v>
      </c>
      <c r="CY122" s="216">
        <f>Table28211153[[#This Row],[D28 - WA/19]]/Table28211153[[#This Row],[D0 - WA/19]]</f>
        <v>2</v>
      </c>
      <c r="CZ122" s="216">
        <f>LOG(Table28211153[[#This Row],[GD/19 Fold]],2)</f>
        <v>4</v>
      </c>
      <c r="DA122" s="216">
        <f>LOG(Table28211153[[#This Row],[HK/19 Fold]],2)</f>
        <v>1</v>
      </c>
      <c r="DB122" s="216">
        <f>LOG(Table28211153[[#This Row],[Phu/13 Fold]],2)</f>
        <v>0</v>
      </c>
      <c r="DC122" s="216">
        <f>LOG(Table28211153[[#This Row],[WA/19 Fold]],2)</f>
        <v>1</v>
      </c>
      <c r="DD122" s="217">
        <f>SUM(Table28211153[[#This Row],[GD/19 Log2]:[WA/19 Log2]])</f>
        <v>6</v>
      </c>
    </row>
    <row r="123" spans="1:108" ht="24" customHeight="1">
      <c r="A123" s="78">
        <v>295</v>
      </c>
      <c r="B123" s="77">
        <v>19464</v>
      </c>
      <c r="C123" s="76">
        <v>67</v>
      </c>
      <c r="D123" s="77">
        <v>44096</v>
      </c>
      <c r="E123" s="76">
        <v>28</v>
      </c>
      <c r="F123" s="3" t="s">
        <v>7</v>
      </c>
      <c r="G123" s="215" t="s">
        <v>42</v>
      </c>
      <c r="H123" s="57">
        <v>22.818879817448899</v>
      </c>
      <c r="I123" s="5" t="s">
        <v>174</v>
      </c>
      <c r="J123" s="127" t="s">
        <v>338</v>
      </c>
      <c r="K123" s="53"/>
      <c r="L123" s="53"/>
      <c r="M123" s="53"/>
      <c r="N123" s="53"/>
      <c r="O123" s="53"/>
      <c r="P123" s="53"/>
      <c r="Q123" s="53"/>
      <c r="R123" s="53"/>
      <c r="S123" s="53"/>
      <c r="T123" s="53"/>
      <c r="U123" s="53"/>
      <c r="V123" s="53"/>
      <c r="W123" s="53"/>
      <c r="X123" s="53"/>
      <c r="Y123" s="53"/>
      <c r="Z123" s="53"/>
      <c r="AA123" s="53"/>
      <c r="AB123" s="53"/>
      <c r="AC123" s="53">
        <v>40</v>
      </c>
      <c r="AD123" s="53">
        <v>40</v>
      </c>
      <c r="AE123" s="53">
        <v>80</v>
      </c>
      <c r="AF123" s="53">
        <v>80</v>
      </c>
      <c r="AG123" s="53"/>
      <c r="AH123" s="54"/>
      <c r="AI123" s="141">
        <v>295</v>
      </c>
      <c r="AJ123" s="137"/>
      <c r="AK123" s="54"/>
      <c r="AL123" s="53"/>
      <c r="AM123" s="53"/>
      <c r="AN123" s="53"/>
      <c r="AO123" s="53"/>
      <c r="AP123" s="53"/>
      <c r="AQ123" s="53"/>
      <c r="AR123" s="53"/>
      <c r="AS123" s="53"/>
      <c r="AT123" s="53"/>
      <c r="AU123" s="53"/>
      <c r="AV123" s="53"/>
      <c r="AW123" s="54"/>
      <c r="AX123" s="53"/>
      <c r="AY123" s="54"/>
      <c r="AZ123" s="53"/>
      <c r="BA123" s="54"/>
      <c r="BB123" s="111"/>
      <c r="BC123" s="111"/>
      <c r="BD123" s="111"/>
      <c r="BE123" s="111"/>
      <c r="BF123" s="111"/>
      <c r="BG123" s="111"/>
      <c r="BH123" s="53"/>
      <c r="BI123" s="54"/>
      <c r="BJ123" s="111">
        <v>20</v>
      </c>
      <c r="BK123" s="111">
        <v>40</v>
      </c>
      <c r="BL123" s="111"/>
      <c r="BM123" s="136"/>
      <c r="BN123" s="141">
        <v>295</v>
      </c>
      <c r="BO123" s="137"/>
      <c r="BP123" s="56"/>
      <c r="BQ123" s="55"/>
      <c r="BR123" s="53"/>
      <c r="BS123" s="53"/>
      <c r="BT123" s="53"/>
      <c r="BU123" s="53"/>
      <c r="BV123" s="53"/>
      <c r="BW123" s="53"/>
      <c r="BX123" s="53"/>
      <c r="BY123" s="53"/>
      <c r="BZ123" s="53"/>
      <c r="CA123" s="53"/>
      <c r="CB123" s="53"/>
      <c r="CC123" s="53"/>
      <c r="CD123" s="53"/>
      <c r="CE123" s="53">
        <v>40</v>
      </c>
      <c r="CF123" s="53">
        <v>40</v>
      </c>
      <c r="CG123" s="55"/>
      <c r="CH123" s="53"/>
      <c r="CI123" s="53"/>
      <c r="CJ123" s="53"/>
      <c r="CK123" s="53"/>
      <c r="CL123" s="53"/>
      <c r="CM123" s="53"/>
      <c r="CN123" s="53"/>
      <c r="CO123" s="53"/>
      <c r="CP123" s="53"/>
      <c r="CQ123" s="53"/>
      <c r="CR123" s="53"/>
      <c r="CS123" s="53">
        <v>20</v>
      </c>
      <c r="CT123" s="54">
        <v>40</v>
      </c>
      <c r="CU123" s="141">
        <v>295</v>
      </c>
      <c r="CV123" s="218">
        <f>Table28211153[[#This Row],[D28 - GD/19]]/Table28211153[[#This Row],[D0 - GD/19]]</f>
        <v>1</v>
      </c>
      <c r="CW123" s="216">
        <f t="shared" si="5"/>
        <v>2</v>
      </c>
      <c r="CX123" s="216">
        <f>Table28211153[[#This Row],[D28 - Phu/13]]/Table28211153[[#This Row],[D0 - Phu/13]]</f>
        <v>1</v>
      </c>
      <c r="CY123" s="216">
        <f>Table28211153[[#This Row],[D28 - WA/19]]/Table28211153[[#This Row],[D0 - WA/19]]</f>
        <v>2</v>
      </c>
      <c r="CZ123" s="216">
        <f>LOG(Table28211153[[#This Row],[GD/19 Fold]],2)</f>
        <v>0</v>
      </c>
      <c r="DA123" s="216">
        <f>LOG(Table28211153[[#This Row],[HK/19 Fold]],2)</f>
        <v>1</v>
      </c>
      <c r="DB123" s="216">
        <f>LOG(Table28211153[[#This Row],[Phu/13 Fold]],2)</f>
        <v>0</v>
      </c>
      <c r="DC123" s="216">
        <f>LOG(Table28211153[[#This Row],[WA/19 Fold]],2)</f>
        <v>1</v>
      </c>
      <c r="DD123" s="217">
        <f>SUM(Table28211153[[#This Row],[GD/19 Log2]:[WA/19 Log2]])</f>
        <v>2</v>
      </c>
    </row>
    <row r="124" spans="1:108" ht="24" customHeight="1">
      <c r="A124" s="78">
        <v>296</v>
      </c>
      <c r="B124" s="77">
        <v>19264</v>
      </c>
      <c r="C124" s="76">
        <v>68</v>
      </c>
      <c r="D124" s="77">
        <v>44096</v>
      </c>
      <c r="E124" s="76">
        <v>28</v>
      </c>
      <c r="F124" s="4" t="s">
        <v>8</v>
      </c>
      <c r="G124" s="215" t="s">
        <v>42</v>
      </c>
      <c r="H124" s="57">
        <v>21.087709864804701</v>
      </c>
      <c r="I124" s="5" t="s">
        <v>174</v>
      </c>
      <c r="J124" s="127" t="s">
        <v>338</v>
      </c>
      <c r="K124" s="53"/>
      <c r="L124" s="53"/>
      <c r="M124" s="53"/>
      <c r="N124" s="53"/>
      <c r="O124" s="53"/>
      <c r="P124" s="53"/>
      <c r="Q124" s="53"/>
      <c r="R124" s="53"/>
      <c r="S124" s="53"/>
      <c r="T124" s="53"/>
      <c r="U124" s="53"/>
      <c r="V124" s="53"/>
      <c r="W124" s="53"/>
      <c r="X124" s="53"/>
      <c r="Y124" s="53"/>
      <c r="Z124" s="53"/>
      <c r="AA124" s="53"/>
      <c r="AB124" s="53"/>
      <c r="AC124" s="53">
        <v>20</v>
      </c>
      <c r="AD124" s="53">
        <v>40</v>
      </c>
      <c r="AE124" s="53">
        <v>20</v>
      </c>
      <c r="AF124" s="53">
        <v>20</v>
      </c>
      <c r="AG124" s="53"/>
      <c r="AH124" s="54"/>
      <c r="AI124" s="141">
        <v>296</v>
      </c>
      <c r="AJ124" s="137"/>
      <c r="AK124" s="54"/>
      <c r="AL124" s="53"/>
      <c r="AM124" s="53"/>
      <c r="AN124" s="53"/>
      <c r="AO124" s="53"/>
      <c r="AP124" s="53"/>
      <c r="AQ124" s="53"/>
      <c r="AR124" s="53"/>
      <c r="AS124" s="53"/>
      <c r="AT124" s="53"/>
      <c r="AU124" s="53"/>
      <c r="AV124" s="53"/>
      <c r="AW124" s="54"/>
      <c r="AX124" s="53"/>
      <c r="AY124" s="54"/>
      <c r="AZ124" s="53"/>
      <c r="BA124" s="54"/>
      <c r="BB124" s="111"/>
      <c r="BC124" s="111"/>
      <c r="BD124" s="111"/>
      <c r="BE124" s="111"/>
      <c r="BF124" s="111"/>
      <c r="BG124" s="111"/>
      <c r="BH124" s="53"/>
      <c r="BI124" s="54"/>
      <c r="BJ124" s="111">
        <v>5</v>
      </c>
      <c r="BK124" s="111">
        <v>10</v>
      </c>
      <c r="BL124" s="111"/>
      <c r="BM124" s="136"/>
      <c r="BN124" s="141">
        <v>296</v>
      </c>
      <c r="BO124" s="137"/>
      <c r="BP124" s="56"/>
      <c r="BQ124" s="55"/>
      <c r="BR124" s="53"/>
      <c r="BS124" s="53"/>
      <c r="BT124" s="53"/>
      <c r="BU124" s="53"/>
      <c r="BV124" s="53"/>
      <c r="BW124" s="53"/>
      <c r="BX124" s="53"/>
      <c r="BY124" s="53"/>
      <c r="BZ124" s="53"/>
      <c r="CA124" s="53"/>
      <c r="CB124" s="53"/>
      <c r="CC124" s="53"/>
      <c r="CD124" s="53"/>
      <c r="CE124" s="53">
        <v>20</v>
      </c>
      <c r="CF124" s="53">
        <v>20</v>
      </c>
      <c r="CG124" s="55"/>
      <c r="CH124" s="53"/>
      <c r="CI124" s="53"/>
      <c r="CJ124" s="53"/>
      <c r="CK124" s="53"/>
      <c r="CL124" s="53"/>
      <c r="CM124" s="53"/>
      <c r="CN124" s="53"/>
      <c r="CO124" s="53"/>
      <c r="CP124" s="53"/>
      <c r="CQ124" s="53"/>
      <c r="CR124" s="53"/>
      <c r="CS124" s="53">
        <v>20</v>
      </c>
      <c r="CT124" s="54">
        <v>40</v>
      </c>
      <c r="CU124" s="141">
        <v>296</v>
      </c>
      <c r="CV124" s="218">
        <f>Table28211153[[#This Row],[D28 - GD/19]]/Table28211153[[#This Row],[D0 - GD/19]]</f>
        <v>1</v>
      </c>
      <c r="CW124" s="216">
        <f t="shared" si="5"/>
        <v>2</v>
      </c>
      <c r="CX124" s="216">
        <f>Table28211153[[#This Row],[D28 - Phu/13]]/Table28211153[[#This Row],[D0 - Phu/13]]</f>
        <v>1</v>
      </c>
      <c r="CY124" s="216">
        <f>Table28211153[[#This Row],[D28 - WA/19]]/Table28211153[[#This Row],[D0 - WA/19]]</f>
        <v>2</v>
      </c>
      <c r="CZ124" s="216">
        <f>LOG(Table28211153[[#This Row],[GD/19 Fold]],2)</f>
        <v>0</v>
      </c>
      <c r="DA124" s="216">
        <f>LOG(Table28211153[[#This Row],[HK/19 Fold]],2)</f>
        <v>1</v>
      </c>
      <c r="DB124" s="216">
        <f>LOG(Table28211153[[#This Row],[Phu/13 Fold]],2)</f>
        <v>0</v>
      </c>
      <c r="DC124" s="216">
        <f>LOG(Table28211153[[#This Row],[WA/19 Fold]],2)</f>
        <v>1</v>
      </c>
      <c r="DD124" s="217">
        <f>SUM(Table28211153[[#This Row],[GD/19 Log2]:[WA/19 Log2]])</f>
        <v>2</v>
      </c>
    </row>
    <row r="125" spans="1:108" ht="24" customHeight="1">
      <c r="A125" s="66">
        <v>297</v>
      </c>
      <c r="B125" s="65">
        <v>23013</v>
      </c>
      <c r="C125" s="64">
        <v>57</v>
      </c>
      <c r="D125" s="65">
        <v>44148</v>
      </c>
      <c r="E125" s="64">
        <v>26</v>
      </c>
      <c r="F125" s="3" t="s">
        <v>7</v>
      </c>
      <c r="G125" s="215" t="s">
        <v>42</v>
      </c>
      <c r="H125" s="57">
        <v>28.0157908096337</v>
      </c>
      <c r="I125" s="98" t="s">
        <v>173</v>
      </c>
      <c r="J125" s="127" t="s">
        <v>338</v>
      </c>
      <c r="K125" s="53"/>
      <c r="L125" s="53"/>
      <c r="M125" s="53"/>
      <c r="N125" s="53"/>
      <c r="O125" s="53"/>
      <c r="P125" s="53"/>
      <c r="Q125" s="53"/>
      <c r="R125" s="53"/>
      <c r="S125" s="53"/>
      <c r="T125" s="53"/>
      <c r="U125" s="53"/>
      <c r="V125" s="53"/>
      <c r="W125" s="53"/>
      <c r="X125" s="53"/>
      <c r="Y125" s="53"/>
      <c r="Z125" s="53"/>
      <c r="AA125" s="53"/>
      <c r="AB125" s="53"/>
      <c r="AC125" s="53">
        <v>5</v>
      </c>
      <c r="AD125" s="53">
        <v>5</v>
      </c>
      <c r="AE125" s="53">
        <v>5</v>
      </c>
      <c r="AF125" s="53">
        <v>5</v>
      </c>
      <c r="AG125" s="53"/>
      <c r="AH125" s="54"/>
      <c r="AI125" s="146">
        <v>297</v>
      </c>
      <c r="AJ125" s="137"/>
      <c r="AK125" s="54"/>
      <c r="AL125" s="53"/>
      <c r="AM125" s="53"/>
      <c r="AN125" s="53"/>
      <c r="AO125" s="53"/>
      <c r="AP125" s="53"/>
      <c r="AQ125" s="53"/>
      <c r="AR125" s="53"/>
      <c r="AS125" s="53"/>
      <c r="AT125" s="53"/>
      <c r="AU125" s="53"/>
      <c r="AV125" s="53"/>
      <c r="AW125" s="54"/>
      <c r="AX125" s="53"/>
      <c r="AY125" s="54"/>
      <c r="AZ125" s="53"/>
      <c r="BA125" s="54"/>
      <c r="BB125" s="111"/>
      <c r="BC125" s="111"/>
      <c r="BD125" s="111"/>
      <c r="BE125" s="111"/>
      <c r="BF125" s="111"/>
      <c r="BG125" s="111"/>
      <c r="BH125" s="53"/>
      <c r="BI125" s="54"/>
      <c r="BJ125" s="111">
        <v>40</v>
      </c>
      <c r="BK125" s="111">
        <v>10</v>
      </c>
      <c r="BL125" s="111"/>
      <c r="BM125" s="136"/>
      <c r="BN125" s="146">
        <v>297</v>
      </c>
      <c r="BO125" s="137"/>
      <c r="BP125" s="56"/>
      <c r="BQ125" s="55"/>
      <c r="BR125" s="53"/>
      <c r="BS125" s="53"/>
      <c r="BT125" s="53"/>
      <c r="BU125" s="53"/>
      <c r="BV125" s="53"/>
      <c r="BW125" s="53"/>
      <c r="BX125" s="53"/>
      <c r="BY125" s="53"/>
      <c r="BZ125" s="53"/>
      <c r="CA125" s="53"/>
      <c r="CB125" s="53"/>
      <c r="CC125" s="53"/>
      <c r="CD125" s="53"/>
      <c r="CE125" s="53">
        <v>5</v>
      </c>
      <c r="CF125" s="53">
        <v>10</v>
      </c>
      <c r="CG125" s="55"/>
      <c r="CH125" s="53"/>
      <c r="CI125" s="53"/>
      <c r="CJ125" s="53"/>
      <c r="CK125" s="53"/>
      <c r="CL125" s="53"/>
      <c r="CM125" s="53"/>
      <c r="CN125" s="53"/>
      <c r="CO125" s="53"/>
      <c r="CP125" s="53"/>
      <c r="CQ125" s="53"/>
      <c r="CR125" s="53"/>
      <c r="CS125" s="53">
        <v>5</v>
      </c>
      <c r="CT125" s="54">
        <v>10</v>
      </c>
      <c r="CU125" s="146">
        <v>297</v>
      </c>
      <c r="CV125" s="218">
        <f>Table28211153[[#This Row],[D28 - GD/19]]/Table28211153[[#This Row],[D0 - GD/19]]</f>
        <v>1</v>
      </c>
      <c r="CW125" s="216">
        <f t="shared" si="5"/>
        <v>0.25</v>
      </c>
      <c r="CX125" s="216">
        <f>Table28211153[[#This Row],[D28 - Phu/13]]/Table28211153[[#This Row],[D0 - Phu/13]]</f>
        <v>2</v>
      </c>
      <c r="CY125" s="216">
        <f>Table28211153[[#This Row],[D28 - WA/19]]/Table28211153[[#This Row],[D0 - WA/19]]</f>
        <v>2</v>
      </c>
      <c r="CZ125" s="216">
        <f>LOG(Table28211153[[#This Row],[GD/19 Fold]],2)</f>
        <v>0</v>
      </c>
      <c r="DA125" s="216">
        <f>LOG(Table28211153[[#This Row],[HK/19 Fold]],2)</f>
        <v>-2</v>
      </c>
      <c r="DB125" s="216">
        <f>LOG(Table28211153[[#This Row],[Phu/13 Fold]],2)</f>
        <v>1</v>
      </c>
      <c r="DC125" s="216">
        <f>LOG(Table28211153[[#This Row],[WA/19 Fold]],2)</f>
        <v>1</v>
      </c>
      <c r="DD125" s="217">
        <f>SUM(Table28211153[[#This Row],[GD/19 Log2]:[WA/19 Log2]])</f>
        <v>0</v>
      </c>
    </row>
    <row r="126" spans="1:108" ht="24" customHeight="1">
      <c r="A126" s="78">
        <v>298</v>
      </c>
      <c r="B126" s="77">
        <v>14321</v>
      </c>
      <c r="C126" s="76">
        <v>81</v>
      </c>
      <c r="D126" s="77">
        <v>44090</v>
      </c>
      <c r="E126" s="76">
        <v>30</v>
      </c>
      <c r="F126" s="3" t="s">
        <v>7</v>
      </c>
      <c r="G126" s="215" t="s">
        <v>42</v>
      </c>
      <c r="H126" s="57">
        <v>32.214899165728198</v>
      </c>
      <c r="I126" s="5" t="s">
        <v>174</v>
      </c>
      <c r="J126" s="127" t="s">
        <v>338</v>
      </c>
      <c r="K126" s="53"/>
      <c r="L126" s="53"/>
      <c r="M126" s="53"/>
      <c r="N126" s="53"/>
      <c r="O126" s="53"/>
      <c r="P126" s="53"/>
      <c r="Q126" s="53"/>
      <c r="R126" s="53"/>
      <c r="S126" s="53"/>
      <c r="T126" s="53"/>
      <c r="U126" s="53"/>
      <c r="V126" s="53"/>
      <c r="W126" s="53"/>
      <c r="X126" s="53"/>
      <c r="Y126" s="53"/>
      <c r="Z126" s="53"/>
      <c r="AA126" s="53"/>
      <c r="AB126" s="53"/>
      <c r="AC126" s="53">
        <v>5</v>
      </c>
      <c r="AD126" s="53">
        <v>10</v>
      </c>
      <c r="AE126" s="53">
        <v>5</v>
      </c>
      <c r="AF126" s="53">
        <v>5</v>
      </c>
      <c r="AG126" s="53"/>
      <c r="AH126" s="54"/>
      <c r="AI126" s="141">
        <v>298</v>
      </c>
      <c r="AJ126" s="137"/>
      <c r="AK126" s="54"/>
      <c r="AL126" s="53"/>
      <c r="AM126" s="53"/>
      <c r="AN126" s="53"/>
      <c r="AO126" s="53"/>
      <c r="AP126" s="53"/>
      <c r="AQ126" s="53"/>
      <c r="AR126" s="53"/>
      <c r="AS126" s="53"/>
      <c r="AT126" s="53"/>
      <c r="AU126" s="53"/>
      <c r="AV126" s="53"/>
      <c r="AW126" s="54"/>
      <c r="AX126" s="53"/>
      <c r="AY126" s="54"/>
      <c r="AZ126" s="53"/>
      <c r="BA126" s="54"/>
      <c r="BB126" s="111"/>
      <c r="BC126" s="111"/>
      <c r="BD126" s="111"/>
      <c r="BE126" s="111"/>
      <c r="BF126" s="111"/>
      <c r="BG126" s="111"/>
      <c r="BH126" s="53"/>
      <c r="BI126" s="54"/>
      <c r="BJ126" s="111">
        <v>40</v>
      </c>
      <c r="BK126" s="111">
        <v>80</v>
      </c>
      <c r="BL126" s="111"/>
      <c r="BM126" s="136"/>
      <c r="BN126" s="141">
        <v>298</v>
      </c>
      <c r="BO126" s="137"/>
      <c r="BP126" s="56"/>
      <c r="BQ126" s="55"/>
      <c r="BR126" s="53"/>
      <c r="BS126" s="53"/>
      <c r="BT126" s="53"/>
      <c r="BU126" s="53"/>
      <c r="BV126" s="53"/>
      <c r="BW126" s="53"/>
      <c r="BX126" s="53"/>
      <c r="BY126" s="53"/>
      <c r="BZ126" s="53"/>
      <c r="CA126" s="53"/>
      <c r="CB126" s="53"/>
      <c r="CC126" s="53"/>
      <c r="CD126" s="53"/>
      <c r="CE126" s="53">
        <v>40</v>
      </c>
      <c r="CF126" s="53">
        <v>40</v>
      </c>
      <c r="CG126" s="55"/>
      <c r="CH126" s="53"/>
      <c r="CI126" s="53"/>
      <c r="CJ126" s="53"/>
      <c r="CK126" s="53"/>
      <c r="CL126" s="53"/>
      <c r="CM126" s="53"/>
      <c r="CN126" s="53"/>
      <c r="CO126" s="53"/>
      <c r="CP126" s="53"/>
      <c r="CQ126" s="53"/>
      <c r="CR126" s="53"/>
      <c r="CS126" s="53">
        <v>10</v>
      </c>
      <c r="CT126" s="54">
        <v>20</v>
      </c>
      <c r="CU126" s="141">
        <v>298</v>
      </c>
      <c r="CV126" s="218">
        <f>Table28211153[[#This Row],[D28 - GD/19]]/Table28211153[[#This Row],[D0 - GD/19]]</f>
        <v>1</v>
      </c>
      <c r="CW126" s="216">
        <f t="shared" si="5"/>
        <v>2</v>
      </c>
      <c r="CX126" s="216">
        <f>Table28211153[[#This Row],[D28 - Phu/13]]/Table28211153[[#This Row],[D0 - Phu/13]]</f>
        <v>1</v>
      </c>
      <c r="CY126" s="216">
        <f>Table28211153[[#This Row],[D28 - WA/19]]/Table28211153[[#This Row],[D0 - WA/19]]</f>
        <v>2</v>
      </c>
      <c r="CZ126" s="216">
        <f>LOG(Table28211153[[#This Row],[GD/19 Fold]],2)</f>
        <v>0</v>
      </c>
      <c r="DA126" s="216">
        <f>LOG(Table28211153[[#This Row],[HK/19 Fold]],2)</f>
        <v>1</v>
      </c>
      <c r="DB126" s="216">
        <f>LOG(Table28211153[[#This Row],[Phu/13 Fold]],2)</f>
        <v>0</v>
      </c>
      <c r="DC126" s="216">
        <f>LOG(Table28211153[[#This Row],[WA/19 Fold]],2)</f>
        <v>1</v>
      </c>
      <c r="DD126" s="217">
        <f>SUM(Table28211153[[#This Row],[GD/19 Log2]:[WA/19 Log2]])</f>
        <v>2</v>
      </c>
    </row>
    <row r="127" spans="1:108" ht="24" customHeight="1">
      <c r="A127" s="78">
        <v>299</v>
      </c>
      <c r="B127" s="77">
        <v>19191</v>
      </c>
      <c r="C127" s="76">
        <v>68</v>
      </c>
      <c r="D127" s="77">
        <v>44104</v>
      </c>
      <c r="E127" s="76">
        <v>27</v>
      </c>
      <c r="F127" s="3" t="s">
        <v>7</v>
      </c>
      <c r="G127" s="215" t="s">
        <v>42</v>
      </c>
      <c r="H127" s="57">
        <v>41.4394894654897</v>
      </c>
      <c r="I127" s="5" t="s">
        <v>174</v>
      </c>
      <c r="J127" s="127" t="s">
        <v>338</v>
      </c>
      <c r="K127" s="53"/>
      <c r="L127" s="53"/>
      <c r="M127" s="53"/>
      <c r="N127" s="53"/>
      <c r="O127" s="53"/>
      <c r="P127" s="53"/>
      <c r="Q127" s="53"/>
      <c r="R127" s="53"/>
      <c r="S127" s="53"/>
      <c r="T127" s="53"/>
      <c r="U127" s="53"/>
      <c r="V127" s="53"/>
      <c r="W127" s="53"/>
      <c r="X127" s="53"/>
      <c r="Y127" s="53"/>
      <c r="Z127" s="53"/>
      <c r="AA127" s="53"/>
      <c r="AB127" s="53"/>
      <c r="AC127" s="53">
        <v>20</v>
      </c>
      <c r="AD127" s="53">
        <v>320</v>
      </c>
      <c r="AE127" s="53">
        <v>20</v>
      </c>
      <c r="AF127" s="53">
        <v>320</v>
      </c>
      <c r="AG127" s="53"/>
      <c r="AH127" s="54"/>
      <c r="AI127" s="141">
        <v>299</v>
      </c>
      <c r="AJ127" s="137"/>
      <c r="AK127" s="54"/>
      <c r="AL127" s="53"/>
      <c r="AM127" s="53"/>
      <c r="AN127" s="53"/>
      <c r="AO127" s="53"/>
      <c r="AP127" s="53"/>
      <c r="AQ127" s="53"/>
      <c r="AR127" s="53"/>
      <c r="AS127" s="53"/>
      <c r="AT127" s="53"/>
      <c r="AU127" s="53"/>
      <c r="AV127" s="53"/>
      <c r="AW127" s="54"/>
      <c r="AX127" s="53"/>
      <c r="AY127" s="54"/>
      <c r="AZ127" s="53"/>
      <c r="BA127" s="54"/>
      <c r="BB127" s="111"/>
      <c r="BC127" s="111"/>
      <c r="BD127" s="111"/>
      <c r="BE127" s="111"/>
      <c r="BF127" s="111"/>
      <c r="BG127" s="111"/>
      <c r="BH127" s="53"/>
      <c r="BI127" s="54"/>
      <c r="BJ127" s="111">
        <v>40</v>
      </c>
      <c r="BK127" s="111">
        <v>80</v>
      </c>
      <c r="BL127" s="111"/>
      <c r="BM127" s="136"/>
      <c r="BN127" s="141">
        <v>299</v>
      </c>
      <c r="BO127" s="137"/>
      <c r="BP127" s="56"/>
      <c r="BQ127" s="55"/>
      <c r="BR127" s="53"/>
      <c r="BS127" s="53"/>
      <c r="BT127" s="53"/>
      <c r="BU127" s="53"/>
      <c r="BV127" s="53"/>
      <c r="BW127" s="53"/>
      <c r="BX127" s="53"/>
      <c r="BY127" s="53"/>
      <c r="BZ127" s="53"/>
      <c r="CA127" s="53"/>
      <c r="CB127" s="53"/>
      <c r="CC127" s="53"/>
      <c r="CD127" s="53"/>
      <c r="CE127" s="53">
        <v>320</v>
      </c>
      <c r="CF127" s="53">
        <v>1280</v>
      </c>
      <c r="CG127" s="55"/>
      <c r="CH127" s="53"/>
      <c r="CI127" s="53"/>
      <c r="CJ127" s="53"/>
      <c r="CK127" s="53"/>
      <c r="CL127" s="53"/>
      <c r="CM127" s="53"/>
      <c r="CN127" s="53"/>
      <c r="CO127" s="53"/>
      <c r="CP127" s="53"/>
      <c r="CQ127" s="53"/>
      <c r="CR127" s="53"/>
      <c r="CS127" s="53">
        <v>80</v>
      </c>
      <c r="CT127" s="54">
        <v>320</v>
      </c>
      <c r="CU127" s="141">
        <v>299</v>
      </c>
      <c r="CV127" s="218">
        <f>Table28211153[[#This Row],[D28 - GD/19]]/Table28211153[[#This Row],[D0 - GD/19]]</f>
        <v>16</v>
      </c>
      <c r="CW127" s="216">
        <f t="shared" si="5"/>
        <v>2</v>
      </c>
      <c r="CX127" s="216">
        <f>Table28211153[[#This Row],[D28 - Phu/13]]/Table28211153[[#This Row],[D0 - Phu/13]]</f>
        <v>4</v>
      </c>
      <c r="CY127" s="216">
        <f>Table28211153[[#This Row],[D28 - WA/19]]/Table28211153[[#This Row],[D0 - WA/19]]</f>
        <v>4</v>
      </c>
      <c r="CZ127" s="216">
        <f>LOG(Table28211153[[#This Row],[GD/19 Fold]],2)</f>
        <v>4</v>
      </c>
      <c r="DA127" s="216">
        <f>LOG(Table28211153[[#This Row],[HK/19 Fold]],2)</f>
        <v>1</v>
      </c>
      <c r="DB127" s="216">
        <f>LOG(Table28211153[[#This Row],[Phu/13 Fold]],2)</f>
        <v>2</v>
      </c>
      <c r="DC127" s="216">
        <f>LOG(Table28211153[[#This Row],[WA/19 Fold]],2)</f>
        <v>2</v>
      </c>
      <c r="DD127" s="217">
        <f>SUM(Table28211153[[#This Row],[GD/19 Log2]:[WA/19 Log2]])</f>
        <v>9</v>
      </c>
    </row>
    <row r="128" spans="1:108" ht="24" customHeight="1">
      <c r="A128" s="72">
        <v>300</v>
      </c>
      <c r="B128" s="71">
        <v>29211</v>
      </c>
      <c r="C128" s="70">
        <v>40</v>
      </c>
      <c r="D128" s="71">
        <v>44116</v>
      </c>
      <c r="E128" s="70">
        <v>28</v>
      </c>
      <c r="F128" s="3" t="s">
        <v>7</v>
      </c>
      <c r="G128" s="215" t="s">
        <v>42</v>
      </c>
      <c r="H128" s="57">
        <v>26.422520117146</v>
      </c>
      <c r="I128" s="98" t="s">
        <v>173</v>
      </c>
      <c r="J128" s="127" t="s">
        <v>338</v>
      </c>
      <c r="K128" s="53"/>
      <c r="L128" s="53"/>
      <c r="M128" s="53"/>
      <c r="N128" s="53"/>
      <c r="O128" s="53"/>
      <c r="P128" s="53"/>
      <c r="Q128" s="53"/>
      <c r="R128" s="53"/>
      <c r="S128" s="53"/>
      <c r="T128" s="53"/>
      <c r="U128" s="53"/>
      <c r="V128" s="53"/>
      <c r="W128" s="53"/>
      <c r="X128" s="53"/>
      <c r="Y128" s="53"/>
      <c r="Z128" s="53"/>
      <c r="AA128" s="53"/>
      <c r="AB128" s="53"/>
      <c r="AC128" s="53">
        <v>80</v>
      </c>
      <c r="AD128" s="53">
        <v>40</v>
      </c>
      <c r="AE128" s="53">
        <v>160</v>
      </c>
      <c r="AF128" s="53">
        <v>80</v>
      </c>
      <c r="AG128" s="53"/>
      <c r="AH128" s="54"/>
      <c r="AI128" s="145">
        <v>300</v>
      </c>
      <c r="AJ128" s="137"/>
      <c r="AK128" s="54"/>
      <c r="AL128" s="53"/>
      <c r="AM128" s="53"/>
      <c r="AN128" s="53"/>
      <c r="AO128" s="53"/>
      <c r="AP128" s="53"/>
      <c r="AQ128" s="53"/>
      <c r="AR128" s="53"/>
      <c r="AS128" s="53"/>
      <c r="AT128" s="53"/>
      <c r="AU128" s="53"/>
      <c r="AV128" s="53"/>
      <c r="AW128" s="54"/>
      <c r="AX128" s="53"/>
      <c r="AY128" s="54"/>
      <c r="AZ128" s="53"/>
      <c r="BA128" s="54"/>
      <c r="BB128" s="111"/>
      <c r="BC128" s="111"/>
      <c r="BD128" s="111"/>
      <c r="BE128" s="111"/>
      <c r="BF128" s="111"/>
      <c r="BG128" s="111"/>
      <c r="BH128" s="53"/>
      <c r="BI128" s="54"/>
      <c r="BJ128" s="111">
        <v>40</v>
      </c>
      <c r="BK128" s="111">
        <v>40</v>
      </c>
      <c r="BL128" s="111"/>
      <c r="BM128" s="136"/>
      <c r="BN128" s="145">
        <v>300</v>
      </c>
      <c r="BO128" s="137"/>
      <c r="BP128" s="56"/>
      <c r="BQ128" s="55"/>
      <c r="BR128" s="53"/>
      <c r="BS128" s="53"/>
      <c r="BT128" s="53"/>
      <c r="BU128" s="53"/>
      <c r="BV128" s="53"/>
      <c r="BW128" s="53"/>
      <c r="BX128" s="53"/>
      <c r="BY128" s="53"/>
      <c r="BZ128" s="53"/>
      <c r="CA128" s="53"/>
      <c r="CB128" s="53"/>
      <c r="CC128" s="53"/>
      <c r="CD128" s="53"/>
      <c r="CE128" s="53">
        <v>20</v>
      </c>
      <c r="CF128" s="53">
        <v>20</v>
      </c>
      <c r="CG128" s="55"/>
      <c r="CH128" s="53"/>
      <c r="CI128" s="53"/>
      <c r="CJ128" s="53"/>
      <c r="CK128" s="53"/>
      <c r="CL128" s="53"/>
      <c r="CM128" s="53"/>
      <c r="CN128" s="53"/>
      <c r="CO128" s="53"/>
      <c r="CP128" s="53"/>
      <c r="CQ128" s="53"/>
      <c r="CR128" s="53"/>
      <c r="CS128" s="53">
        <v>80</v>
      </c>
      <c r="CT128" s="54">
        <v>160</v>
      </c>
      <c r="CU128" s="145">
        <v>300</v>
      </c>
      <c r="CV128" s="218">
        <f>Table28211153[[#This Row],[D28 - GD/19]]/Table28211153[[#This Row],[D0 - GD/19]]</f>
        <v>0.5</v>
      </c>
      <c r="CW128" s="216">
        <f t="shared" si="5"/>
        <v>1</v>
      </c>
      <c r="CX128" s="216">
        <f>Table28211153[[#This Row],[D28 - Phu/13]]/Table28211153[[#This Row],[D0 - Phu/13]]</f>
        <v>1</v>
      </c>
      <c r="CY128" s="216">
        <f>Table28211153[[#This Row],[D28 - WA/19]]/Table28211153[[#This Row],[D0 - WA/19]]</f>
        <v>2</v>
      </c>
      <c r="CZ128" s="216">
        <f>LOG(Table28211153[[#This Row],[GD/19 Fold]],2)</f>
        <v>-1</v>
      </c>
      <c r="DA128" s="216">
        <f>LOG(Table28211153[[#This Row],[HK/19 Fold]],2)</f>
        <v>0</v>
      </c>
      <c r="DB128" s="216">
        <f>LOG(Table28211153[[#This Row],[Phu/13 Fold]],2)</f>
        <v>0</v>
      </c>
      <c r="DC128" s="216">
        <f>LOG(Table28211153[[#This Row],[WA/19 Fold]],2)</f>
        <v>1</v>
      </c>
      <c r="DD128" s="217">
        <f>SUM(Table28211153[[#This Row],[GD/19 Log2]:[WA/19 Log2]])</f>
        <v>0</v>
      </c>
    </row>
    <row r="129" spans="1:108" ht="24" customHeight="1">
      <c r="A129" s="72">
        <v>303</v>
      </c>
      <c r="B129" s="71">
        <v>26290</v>
      </c>
      <c r="C129" s="70">
        <v>48</v>
      </c>
      <c r="D129" s="71">
        <v>44133</v>
      </c>
      <c r="E129" s="70">
        <v>26</v>
      </c>
      <c r="F129" s="3" t="s">
        <v>7</v>
      </c>
      <c r="G129" s="215" t="s">
        <v>42</v>
      </c>
      <c r="H129" s="57">
        <v>22.073030524337199</v>
      </c>
      <c r="I129" s="98" t="s">
        <v>173</v>
      </c>
      <c r="J129" s="127" t="s">
        <v>338</v>
      </c>
      <c r="K129" s="53"/>
      <c r="L129" s="53"/>
      <c r="M129" s="53"/>
      <c r="N129" s="53"/>
      <c r="O129" s="53"/>
      <c r="P129" s="53"/>
      <c r="Q129" s="53"/>
      <c r="R129" s="53"/>
      <c r="S129" s="53"/>
      <c r="T129" s="53"/>
      <c r="U129" s="53"/>
      <c r="V129" s="53"/>
      <c r="W129" s="53"/>
      <c r="X129" s="53"/>
      <c r="Y129" s="53"/>
      <c r="Z129" s="53"/>
      <c r="AA129" s="53"/>
      <c r="AB129" s="53"/>
      <c r="AC129" s="53">
        <v>5</v>
      </c>
      <c r="AD129" s="53">
        <v>5</v>
      </c>
      <c r="AE129" s="53">
        <v>5</v>
      </c>
      <c r="AF129" s="53">
        <v>5</v>
      </c>
      <c r="AG129" s="53"/>
      <c r="AH129" s="54"/>
      <c r="AI129" s="145">
        <v>303</v>
      </c>
      <c r="AJ129" s="137"/>
      <c r="AK129" s="54"/>
      <c r="AL129" s="53"/>
      <c r="AM129" s="53"/>
      <c r="AN129" s="53"/>
      <c r="AO129" s="53"/>
      <c r="AP129" s="53"/>
      <c r="AQ129" s="53"/>
      <c r="AR129" s="53"/>
      <c r="AS129" s="53"/>
      <c r="AT129" s="53"/>
      <c r="AU129" s="53"/>
      <c r="AV129" s="53"/>
      <c r="AW129" s="54"/>
      <c r="AX129" s="53"/>
      <c r="AY129" s="54"/>
      <c r="AZ129" s="53"/>
      <c r="BA129" s="54"/>
      <c r="BB129" s="111"/>
      <c r="BC129" s="111"/>
      <c r="BD129" s="111"/>
      <c r="BE129" s="111"/>
      <c r="BF129" s="111"/>
      <c r="BG129" s="111"/>
      <c r="BH129" s="53"/>
      <c r="BI129" s="54"/>
      <c r="BJ129" s="111">
        <v>20</v>
      </c>
      <c r="BK129" s="111">
        <v>40</v>
      </c>
      <c r="BL129" s="111"/>
      <c r="BM129" s="136"/>
      <c r="BN129" s="145">
        <v>303</v>
      </c>
      <c r="BO129" s="137"/>
      <c r="BP129" s="56"/>
      <c r="BQ129" s="55"/>
      <c r="BR129" s="53"/>
      <c r="BS129" s="53"/>
      <c r="BT129" s="53"/>
      <c r="BU129" s="53"/>
      <c r="BV129" s="53"/>
      <c r="BW129" s="53"/>
      <c r="BX129" s="53"/>
      <c r="BY129" s="53"/>
      <c r="BZ129" s="53"/>
      <c r="CA129" s="53"/>
      <c r="CB129" s="53"/>
      <c r="CC129" s="53"/>
      <c r="CD129" s="53"/>
      <c r="CE129" s="53">
        <v>10</v>
      </c>
      <c r="CF129" s="53">
        <v>20</v>
      </c>
      <c r="CG129" s="55"/>
      <c r="CH129" s="53"/>
      <c r="CI129" s="53"/>
      <c r="CJ129" s="53"/>
      <c r="CK129" s="53"/>
      <c r="CL129" s="53"/>
      <c r="CM129" s="53"/>
      <c r="CN129" s="53"/>
      <c r="CO129" s="53"/>
      <c r="CP129" s="53"/>
      <c r="CQ129" s="53"/>
      <c r="CR129" s="53"/>
      <c r="CS129" s="53">
        <v>20</v>
      </c>
      <c r="CT129" s="54">
        <v>40</v>
      </c>
      <c r="CU129" s="145">
        <v>303</v>
      </c>
      <c r="CV129" s="218">
        <f>Table28211153[[#This Row],[D28 - GD/19]]/Table28211153[[#This Row],[D0 - GD/19]]</f>
        <v>1</v>
      </c>
      <c r="CW129" s="216">
        <f t="shared" si="5"/>
        <v>2</v>
      </c>
      <c r="CX129" s="216">
        <f>Table28211153[[#This Row],[D28 - Phu/13]]/Table28211153[[#This Row],[D0 - Phu/13]]</f>
        <v>2</v>
      </c>
      <c r="CY129" s="216">
        <f>Table28211153[[#This Row],[D28 - WA/19]]/Table28211153[[#This Row],[D0 - WA/19]]</f>
        <v>2</v>
      </c>
      <c r="CZ129" s="216">
        <f>LOG(Table28211153[[#This Row],[GD/19 Fold]],2)</f>
        <v>0</v>
      </c>
      <c r="DA129" s="216">
        <f>LOG(Table28211153[[#This Row],[HK/19 Fold]],2)</f>
        <v>1</v>
      </c>
      <c r="DB129" s="216">
        <f>LOG(Table28211153[[#This Row],[Phu/13 Fold]],2)</f>
        <v>1</v>
      </c>
      <c r="DC129" s="216">
        <f>LOG(Table28211153[[#This Row],[WA/19 Fold]],2)</f>
        <v>1</v>
      </c>
      <c r="DD129" s="217">
        <f>SUM(Table28211153[[#This Row],[GD/19 Log2]:[WA/19 Log2]])</f>
        <v>3</v>
      </c>
    </row>
    <row r="130" spans="1:108" ht="24" customHeight="1">
      <c r="A130" s="78">
        <v>304</v>
      </c>
      <c r="B130" s="77">
        <v>19644</v>
      </c>
      <c r="C130" s="76">
        <v>66</v>
      </c>
      <c r="D130" s="77">
        <v>44096</v>
      </c>
      <c r="E130" s="76">
        <v>28</v>
      </c>
      <c r="F130" s="3" t="s">
        <v>7</v>
      </c>
      <c r="G130" s="215" t="s">
        <v>42</v>
      </c>
      <c r="H130" s="57">
        <v>35.764215207220403</v>
      </c>
      <c r="I130" s="5" t="s">
        <v>174</v>
      </c>
      <c r="J130" s="127" t="s">
        <v>338</v>
      </c>
      <c r="K130" s="53"/>
      <c r="L130" s="53"/>
      <c r="M130" s="53"/>
      <c r="N130" s="53"/>
      <c r="O130" s="53"/>
      <c r="P130" s="53"/>
      <c r="Q130" s="53"/>
      <c r="R130" s="53"/>
      <c r="S130" s="53"/>
      <c r="T130" s="53"/>
      <c r="U130" s="53"/>
      <c r="V130" s="53"/>
      <c r="W130" s="53"/>
      <c r="X130" s="53"/>
      <c r="Y130" s="53"/>
      <c r="Z130" s="53"/>
      <c r="AA130" s="53"/>
      <c r="AB130" s="53"/>
      <c r="AC130" s="53">
        <v>20</v>
      </c>
      <c r="AD130" s="53">
        <v>20</v>
      </c>
      <c r="AE130" s="53">
        <v>20</v>
      </c>
      <c r="AF130" s="53">
        <v>40</v>
      </c>
      <c r="AG130" s="53"/>
      <c r="AH130" s="54"/>
      <c r="AI130" s="141">
        <v>304</v>
      </c>
      <c r="AJ130" s="137"/>
      <c r="AK130" s="54"/>
      <c r="AL130" s="53"/>
      <c r="AM130" s="53"/>
      <c r="AN130" s="53"/>
      <c r="AO130" s="53"/>
      <c r="AP130" s="53"/>
      <c r="AQ130" s="53"/>
      <c r="AR130" s="53"/>
      <c r="AS130" s="53"/>
      <c r="AT130" s="53"/>
      <c r="AU130" s="53"/>
      <c r="AV130" s="53"/>
      <c r="AW130" s="54"/>
      <c r="AX130" s="53"/>
      <c r="AY130" s="54"/>
      <c r="AZ130" s="53"/>
      <c r="BA130" s="54"/>
      <c r="BB130" s="111"/>
      <c r="BC130" s="111"/>
      <c r="BD130" s="111"/>
      <c r="BE130" s="111"/>
      <c r="BF130" s="111"/>
      <c r="BG130" s="111"/>
      <c r="BH130" s="53"/>
      <c r="BI130" s="54"/>
      <c r="BJ130" s="111">
        <v>160</v>
      </c>
      <c r="BK130" s="111">
        <v>160</v>
      </c>
      <c r="BL130" s="111"/>
      <c r="BM130" s="136"/>
      <c r="BN130" s="141">
        <v>304</v>
      </c>
      <c r="BO130" s="137"/>
      <c r="BP130" s="56"/>
      <c r="BQ130" s="55"/>
      <c r="BR130" s="53"/>
      <c r="BS130" s="53"/>
      <c r="BT130" s="53"/>
      <c r="BU130" s="53"/>
      <c r="BV130" s="53"/>
      <c r="BW130" s="53"/>
      <c r="BX130" s="53"/>
      <c r="BY130" s="53"/>
      <c r="BZ130" s="53"/>
      <c r="CA130" s="53"/>
      <c r="CB130" s="53"/>
      <c r="CC130" s="53"/>
      <c r="CD130" s="53"/>
      <c r="CE130" s="53">
        <v>40</v>
      </c>
      <c r="CF130" s="53">
        <v>160</v>
      </c>
      <c r="CG130" s="55"/>
      <c r="CH130" s="53"/>
      <c r="CI130" s="53"/>
      <c r="CJ130" s="53"/>
      <c r="CK130" s="53"/>
      <c r="CL130" s="53"/>
      <c r="CM130" s="53"/>
      <c r="CN130" s="53"/>
      <c r="CO130" s="53"/>
      <c r="CP130" s="53"/>
      <c r="CQ130" s="53"/>
      <c r="CR130" s="53"/>
      <c r="CS130" s="53">
        <v>20</v>
      </c>
      <c r="CT130" s="54">
        <v>80</v>
      </c>
      <c r="CU130" s="141">
        <v>304</v>
      </c>
      <c r="CV130" s="218">
        <f>Table28211153[[#This Row],[D28 - GD/19]]/Table28211153[[#This Row],[D0 - GD/19]]</f>
        <v>2</v>
      </c>
      <c r="CW130" s="216">
        <f t="shared" si="5"/>
        <v>1</v>
      </c>
      <c r="CX130" s="216">
        <f>Table28211153[[#This Row],[D28 - Phu/13]]/Table28211153[[#This Row],[D0 - Phu/13]]</f>
        <v>4</v>
      </c>
      <c r="CY130" s="216">
        <f>Table28211153[[#This Row],[D28 - WA/19]]/Table28211153[[#This Row],[D0 - WA/19]]</f>
        <v>4</v>
      </c>
      <c r="CZ130" s="216">
        <f>LOG(Table28211153[[#This Row],[GD/19 Fold]],2)</f>
        <v>1</v>
      </c>
      <c r="DA130" s="216">
        <f>LOG(Table28211153[[#This Row],[HK/19 Fold]],2)</f>
        <v>0</v>
      </c>
      <c r="DB130" s="216">
        <f>LOG(Table28211153[[#This Row],[Phu/13 Fold]],2)</f>
        <v>2</v>
      </c>
      <c r="DC130" s="216">
        <f>LOG(Table28211153[[#This Row],[WA/19 Fold]],2)</f>
        <v>2</v>
      </c>
      <c r="DD130" s="217">
        <f>SUM(Table28211153[[#This Row],[GD/19 Log2]:[WA/19 Log2]])</f>
        <v>5</v>
      </c>
    </row>
    <row r="131" spans="1:108" ht="24" customHeight="1">
      <c r="A131" s="66">
        <v>305</v>
      </c>
      <c r="B131" s="65">
        <v>23226</v>
      </c>
      <c r="C131" s="64">
        <v>57</v>
      </c>
      <c r="D131" s="65">
        <v>44123</v>
      </c>
      <c r="E131" s="64">
        <v>28</v>
      </c>
      <c r="F131" s="4" t="s">
        <v>8</v>
      </c>
      <c r="G131" s="215" t="s">
        <v>42</v>
      </c>
      <c r="H131" s="57">
        <v>32.451104906910899</v>
      </c>
      <c r="I131" s="98" t="s">
        <v>173</v>
      </c>
      <c r="J131" s="127" t="s">
        <v>338</v>
      </c>
      <c r="K131" s="53"/>
      <c r="L131" s="53"/>
      <c r="M131" s="53"/>
      <c r="N131" s="53"/>
      <c r="O131" s="53"/>
      <c r="P131" s="53"/>
      <c r="Q131" s="53"/>
      <c r="R131" s="53"/>
      <c r="S131" s="53"/>
      <c r="T131" s="53"/>
      <c r="U131" s="53"/>
      <c r="V131" s="53"/>
      <c r="W131" s="53"/>
      <c r="X131" s="53"/>
      <c r="Y131" s="53"/>
      <c r="Z131" s="53"/>
      <c r="AA131" s="53"/>
      <c r="AB131" s="53"/>
      <c r="AC131" s="53">
        <v>40</v>
      </c>
      <c r="AD131" s="53">
        <v>80</v>
      </c>
      <c r="AE131" s="53">
        <v>40</v>
      </c>
      <c r="AF131" s="53">
        <v>80</v>
      </c>
      <c r="AG131" s="53"/>
      <c r="AH131" s="54"/>
      <c r="AI131" s="146">
        <v>305</v>
      </c>
      <c r="AJ131" s="137"/>
      <c r="AK131" s="54"/>
      <c r="AL131" s="53"/>
      <c r="AM131" s="53"/>
      <c r="AN131" s="53"/>
      <c r="AO131" s="53"/>
      <c r="AP131" s="53"/>
      <c r="AQ131" s="53"/>
      <c r="AR131" s="53"/>
      <c r="AS131" s="53"/>
      <c r="AT131" s="53"/>
      <c r="AU131" s="53"/>
      <c r="AV131" s="53"/>
      <c r="AW131" s="54"/>
      <c r="AX131" s="53"/>
      <c r="AY131" s="54"/>
      <c r="AZ131" s="53"/>
      <c r="BA131" s="54"/>
      <c r="BB131" s="111"/>
      <c r="BC131" s="111"/>
      <c r="BD131" s="111"/>
      <c r="BE131" s="111"/>
      <c r="BF131" s="111"/>
      <c r="BG131" s="111"/>
      <c r="BH131" s="53"/>
      <c r="BI131" s="54"/>
      <c r="BJ131" s="111">
        <v>40</v>
      </c>
      <c r="BK131" s="111">
        <v>160</v>
      </c>
      <c r="BL131" s="111"/>
      <c r="BM131" s="136"/>
      <c r="BN131" s="146">
        <v>305</v>
      </c>
      <c r="BO131" s="137"/>
      <c r="BP131" s="56"/>
      <c r="BQ131" s="55"/>
      <c r="BR131" s="53"/>
      <c r="BS131" s="53"/>
      <c r="BT131" s="53"/>
      <c r="BU131" s="53"/>
      <c r="BV131" s="53"/>
      <c r="BW131" s="53"/>
      <c r="BX131" s="53"/>
      <c r="BY131" s="53"/>
      <c r="BZ131" s="53"/>
      <c r="CA131" s="53"/>
      <c r="CB131" s="53"/>
      <c r="CC131" s="53"/>
      <c r="CD131" s="53"/>
      <c r="CE131" s="53">
        <v>80</v>
      </c>
      <c r="CF131" s="53">
        <v>80</v>
      </c>
      <c r="CG131" s="55"/>
      <c r="CH131" s="53"/>
      <c r="CI131" s="53"/>
      <c r="CJ131" s="53"/>
      <c r="CK131" s="53"/>
      <c r="CL131" s="53"/>
      <c r="CM131" s="53"/>
      <c r="CN131" s="53"/>
      <c r="CO131" s="53"/>
      <c r="CP131" s="53"/>
      <c r="CQ131" s="53"/>
      <c r="CR131" s="53"/>
      <c r="CS131" s="53">
        <v>10</v>
      </c>
      <c r="CT131" s="54">
        <v>20</v>
      </c>
      <c r="CU131" s="146">
        <v>305</v>
      </c>
      <c r="CV131" s="218">
        <f>Table28211153[[#This Row],[D28 - GD/19]]/Table28211153[[#This Row],[D0 - GD/19]]</f>
        <v>2</v>
      </c>
      <c r="CW131" s="216">
        <f t="shared" si="5"/>
        <v>4</v>
      </c>
      <c r="CX131" s="216">
        <f>Table28211153[[#This Row],[D28 - Phu/13]]/Table28211153[[#This Row],[D0 - Phu/13]]</f>
        <v>1</v>
      </c>
      <c r="CY131" s="216">
        <f>Table28211153[[#This Row],[D28 - WA/19]]/Table28211153[[#This Row],[D0 - WA/19]]</f>
        <v>2</v>
      </c>
      <c r="CZ131" s="216">
        <f>LOG(Table28211153[[#This Row],[GD/19 Fold]],2)</f>
        <v>1</v>
      </c>
      <c r="DA131" s="216">
        <f>LOG(Table28211153[[#This Row],[HK/19 Fold]],2)</f>
        <v>2</v>
      </c>
      <c r="DB131" s="216">
        <f>LOG(Table28211153[[#This Row],[Phu/13 Fold]],2)</f>
        <v>0</v>
      </c>
      <c r="DC131" s="216">
        <f>LOG(Table28211153[[#This Row],[WA/19 Fold]],2)</f>
        <v>1</v>
      </c>
      <c r="DD131" s="217">
        <f>SUM(Table28211153[[#This Row],[GD/19 Log2]:[WA/19 Log2]])</f>
        <v>4</v>
      </c>
    </row>
    <row r="132" spans="1:108" ht="24" customHeight="1">
      <c r="A132" s="66">
        <v>306</v>
      </c>
      <c r="B132" s="65">
        <v>21153</v>
      </c>
      <c r="C132" s="64">
        <v>62</v>
      </c>
      <c r="D132" s="65">
        <v>44116</v>
      </c>
      <c r="E132" s="64">
        <v>28</v>
      </c>
      <c r="F132" s="3" t="s">
        <v>7</v>
      </c>
      <c r="G132" s="215" t="s">
        <v>42</v>
      </c>
      <c r="H132" s="57">
        <v>27.157491363999501</v>
      </c>
      <c r="I132" s="98" t="s">
        <v>173</v>
      </c>
      <c r="J132" s="127" t="s">
        <v>338</v>
      </c>
      <c r="K132" s="53"/>
      <c r="L132" s="53"/>
      <c r="M132" s="53"/>
      <c r="N132" s="53"/>
      <c r="O132" s="53"/>
      <c r="P132" s="53"/>
      <c r="Q132" s="53"/>
      <c r="R132" s="53"/>
      <c r="S132" s="53"/>
      <c r="T132" s="53"/>
      <c r="U132" s="53"/>
      <c r="V132" s="53"/>
      <c r="W132" s="53"/>
      <c r="X132" s="53"/>
      <c r="Y132" s="53"/>
      <c r="Z132" s="53"/>
      <c r="AA132" s="53"/>
      <c r="AB132" s="53"/>
      <c r="AC132" s="53">
        <v>10</v>
      </c>
      <c r="AD132" s="53">
        <v>20</v>
      </c>
      <c r="AE132" s="53">
        <v>20</v>
      </c>
      <c r="AF132" s="53">
        <v>80</v>
      </c>
      <c r="AG132" s="53"/>
      <c r="AH132" s="54"/>
      <c r="AI132" s="146">
        <v>306</v>
      </c>
      <c r="AJ132" s="137"/>
      <c r="AK132" s="54"/>
      <c r="AL132" s="53"/>
      <c r="AM132" s="53"/>
      <c r="AN132" s="53"/>
      <c r="AO132" s="53"/>
      <c r="AP132" s="53"/>
      <c r="AQ132" s="53"/>
      <c r="AR132" s="53"/>
      <c r="AS132" s="53"/>
      <c r="AT132" s="53"/>
      <c r="AU132" s="53"/>
      <c r="AV132" s="53"/>
      <c r="AW132" s="54"/>
      <c r="AX132" s="53"/>
      <c r="AY132" s="54"/>
      <c r="AZ132" s="53"/>
      <c r="BA132" s="54"/>
      <c r="BB132" s="111"/>
      <c r="BC132" s="111"/>
      <c r="BD132" s="111"/>
      <c r="BE132" s="111"/>
      <c r="BF132" s="111"/>
      <c r="BG132" s="111"/>
      <c r="BH132" s="53"/>
      <c r="BI132" s="54"/>
      <c r="BJ132" s="111">
        <v>40</v>
      </c>
      <c r="BK132" s="111">
        <v>40</v>
      </c>
      <c r="BL132" s="111"/>
      <c r="BM132" s="136"/>
      <c r="BN132" s="146">
        <v>306</v>
      </c>
      <c r="BO132" s="137"/>
      <c r="BP132" s="56"/>
      <c r="BQ132" s="55"/>
      <c r="BR132" s="53"/>
      <c r="BS132" s="53"/>
      <c r="BT132" s="53"/>
      <c r="BU132" s="53"/>
      <c r="BV132" s="53"/>
      <c r="BW132" s="53"/>
      <c r="BX132" s="53"/>
      <c r="BY132" s="53"/>
      <c r="BZ132" s="53"/>
      <c r="CA132" s="53"/>
      <c r="CB132" s="53"/>
      <c r="CC132" s="53"/>
      <c r="CD132" s="53"/>
      <c r="CE132" s="53">
        <v>80</v>
      </c>
      <c r="CF132" s="53">
        <v>80</v>
      </c>
      <c r="CG132" s="55"/>
      <c r="CH132" s="53"/>
      <c r="CI132" s="53"/>
      <c r="CJ132" s="53"/>
      <c r="CK132" s="53"/>
      <c r="CL132" s="53"/>
      <c r="CM132" s="53"/>
      <c r="CN132" s="53"/>
      <c r="CO132" s="53"/>
      <c r="CP132" s="53"/>
      <c r="CQ132" s="53"/>
      <c r="CR132" s="53"/>
      <c r="CS132" s="53">
        <v>20</v>
      </c>
      <c r="CT132" s="54">
        <v>20</v>
      </c>
      <c r="CU132" s="146">
        <v>306</v>
      </c>
      <c r="CV132" s="218">
        <f>Table28211153[[#This Row],[D28 - GD/19]]/Table28211153[[#This Row],[D0 - GD/19]]</f>
        <v>4</v>
      </c>
      <c r="CW132" s="216">
        <f t="shared" si="5"/>
        <v>1</v>
      </c>
      <c r="CX132" s="216">
        <f>Table28211153[[#This Row],[D28 - Phu/13]]/Table28211153[[#This Row],[D0 - Phu/13]]</f>
        <v>1</v>
      </c>
      <c r="CY132" s="216">
        <f>Table28211153[[#This Row],[D28 - WA/19]]/Table28211153[[#This Row],[D0 - WA/19]]</f>
        <v>1</v>
      </c>
      <c r="CZ132" s="216">
        <f>LOG(Table28211153[[#This Row],[GD/19 Fold]],2)</f>
        <v>2</v>
      </c>
      <c r="DA132" s="216">
        <f>LOG(Table28211153[[#This Row],[HK/19 Fold]],2)</f>
        <v>0</v>
      </c>
      <c r="DB132" s="216">
        <f>LOG(Table28211153[[#This Row],[Phu/13 Fold]],2)</f>
        <v>0</v>
      </c>
      <c r="DC132" s="216">
        <f>LOG(Table28211153[[#This Row],[WA/19 Fold]],2)</f>
        <v>0</v>
      </c>
      <c r="DD132" s="217">
        <f>SUM(Table28211153[[#This Row],[GD/19 Log2]:[WA/19 Log2]])</f>
        <v>2</v>
      </c>
    </row>
    <row r="133" spans="1:108" ht="24" customHeight="1">
      <c r="A133" s="78">
        <v>307</v>
      </c>
      <c r="B133" s="77">
        <v>14462</v>
      </c>
      <c r="C133" s="76">
        <v>81</v>
      </c>
      <c r="D133" s="77">
        <v>44091</v>
      </c>
      <c r="E133" s="76">
        <v>27</v>
      </c>
      <c r="F133" s="3" t="s">
        <v>7</v>
      </c>
      <c r="G133" s="215" t="s">
        <v>42</v>
      </c>
      <c r="H133" s="57">
        <v>21.319337927245201</v>
      </c>
      <c r="I133" s="5" t="s">
        <v>174</v>
      </c>
      <c r="J133" s="127" t="s">
        <v>338</v>
      </c>
      <c r="K133" s="53"/>
      <c r="L133" s="53"/>
      <c r="M133" s="53"/>
      <c r="N133" s="53"/>
      <c r="O133" s="53"/>
      <c r="P133" s="53"/>
      <c r="Q133" s="53"/>
      <c r="R133" s="53"/>
      <c r="S133" s="53"/>
      <c r="T133" s="53"/>
      <c r="U133" s="53"/>
      <c r="V133" s="53"/>
      <c r="W133" s="53"/>
      <c r="X133" s="53"/>
      <c r="Y133" s="53"/>
      <c r="Z133" s="53"/>
      <c r="AA133" s="53"/>
      <c r="AB133" s="53"/>
      <c r="AC133" s="53">
        <v>10</v>
      </c>
      <c r="AD133" s="53">
        <v>20</v>
      </c>
      <c r="AE133" s="53">
        <v>10</v>
      </c>
      <c r="AF133" s="53">
        <v>20</v>
      </c>
      <c r="AG133" s="53"/>
      <c r="AH133" s="54"/>
      <c r="AI133" s="141">
        <v>307</v>
      </c>
      <c r="AJ133" s="137"/>
      <c r="AK133" s="54"/>
      <c r="AL133" s="53"/>
      <c r="AM133" s="53"/>
      <c r="AN133" s="53"/>
      <c r="AO133" s="53"/>
      <c r="AP133" s="53"/>
      <c r="AQ133" s="53"/>
      <c r="AR133" s="53"/>
      <c r="AS133" s="53"/>
      <c r="AT133" s="53"/>
      <c r="AU133" s="53"/>
      <c r="AV133" s="53"/>
      <c r="AW133" s="54"/>
      <c r="AX133" s="53"/>
      <c r="AY133" s="54"/>
      <c r="AZ133" s="53"/>
      <c r="BA133" s="54"/>
      <c r="BB133" s="111"/>
      <c r="BC133" s="111"/>
      <c r="BD133" s="111"/>
      <c r="BE133" s="111"/>
      <c r="BF133" s="111"/>
      <c r="BG133" s="111"/>
      <c r="BH133" s="53"/>
      <c r="BI133" s="54"/>
      <c r="BJ133" s="111">
        <v>20</v>
      </c>
      <c r="BK133" s="111">
        <v>40</v>
      </c>
      <c r="BL133" s="111"/>
      <c r="BM133" s="136"/>
      <c r="BN133" s="141">
        <v>307</v>
      </c>
      <c r="BO133" s="137"/>
      <c r="BP133" s="56"/>
      <c r="BQ133" s="55"/>
      <c r="BR133" s="53"/>
      <c r="BS133" s="53"/>
      <c r="BT133" s="53"/>
      <c r="BU133" s="53"/>
      <c r="BV133" s="53"/>
      <c r="BW133" s="53"/>
      <c r="BX133" s="53"/>
      <c r="BY133" s="53"/>
      <c r="BZ133" s="53"/>
      <c r="CA133" s="53"/>
      <c r="CB133" s="53"/>
      <c r="CC133" s="53"/>
      <c r="CD133" s="53"/>
      <c r="CE133" s="53">
        <v>10</v>
      </c>
      <c r="CF133" s="53">
        <v>20</v>
      </c>
      <c r="CG133" s="55"/>
      <c r="CH133" s="53"/>
      <c r="CI133" s="53"/>
      <c r="CJ133" s="53"/>
      <c r="CK133" s="53"/>
      <c r="CL133" s="53"/>
      <c r="CM133" s="53"/>
      <c r="CN133" s="53"/>
      <c r="CO133" s="53"/>
      <c r="CP133" s="53"/>
      <c r="CQ133" s="53"/>
      <c r="CR133" s="53"/>
      <c r="CS133" s="53">
        <v>20</v>
      </c>
      <c r="CT133" s="54">
        <v>40</v>
      </c>
      <c r="CU133" s="141">
        <v>307</v>
      </c>
      <c r="CV133" s="218">
        <f>Table28211153[[#This Row],[D28 - GD/19]]/Table28211153[[#This Row],[D0 - GD/19]]</f>
        <v>2</v>
      </c>
      <c r="CW133" s="216">
        <f t="shared" si="5"/>
        <v>2</v>
      </c>
      <c r="CX133" s="216">
        <f>Table28211153[[#This Row],[D28 - Phu/13]]/Table28211153[[#This Row],[D0 - Phu/13]]</f>
        <v>2</v>
      </c>
      <c r="CY133" s="216">
        <f>Table28211153[[#This Row],[D28 - WA/19]]/Table28211153[[#This Row],[D0 - WA/19]]</f>
        <v>2</v>
      </c>
      <c r="CZ133" s="216">
        <f>LOG(Table28211153[[#This Row],[GD/19 Fold]],2)</f>
        <v>1</v>
      </c>
      <c r="DA133" s="216">
        <f>LOG(Table28211153[[#This Row],[HK/19 Fold]],2)</f>
        <v>1</v>
      </c>
      <c r="DB133" s="216">
        <f>LOG(Table28211153[[#This Row],[Phu/13 Fold]],2)</f>
        <v>1</v>
      </c>
      <c r="DC133" s="216">
        <f>LOG(Table28211153[[#This Row],[WA/19 Fold]],2)</f>
        <v>1</v>
      </c>
      <c r="DD133" s="217">
        <f>SUM(Table28211153[[#This Row],[GD/19 Log2]:[WA/19 Log2]])</f>
        <v>4</v>
      </c>
    </row>
    <row r="134" spans="1:108" ht="24" customHeight="1">
      <c r="A134" s="78">
        <v>308</v>
      </c>
      <c r="B134" s="77">
        <v>17497</v>
      </c>
      <c r="C134" s="76">
        <v>72</v>
      </c>
      <c r="D134" s="77">
        <v>44092</v>
      </c>
      <c r="E134" s="76">
        <v>28</v>
      </c>
      <c r="F134" s="4" t="s">
        <v>8</v>
      </c>
      <c r="G134" s="215" t="s">
        <v>42</v>
      </c>
      <c r="H134" s="57">
        <v>30.144194172525001</v>
      </c>
      <c r="I134" s="5" t="s">
        <v>174</v>
      </c>
      <c r="J134" s="127" t="s">
        <v>338</v>
      </c>
      <c r="K134" s="53"/>
      <c r="L134" s="53"/>
      <c r="M134" s="53"/>
      <c r="N134" s="53"/>
      <c r="O134" s="53"/>
      <c r="P134" s="53"/>
      <c r="Q134" s="53"/>
      <c r="R134" s="53"/>
      <c r="S134" s="53"/>
      <c r="T134" s="53"/>
      <c r="U134" s="53"/>
      <c r="V134" s="53"/>
      <c r="W134" s="53"/>
      <c r="X134" s="53"/>
      <c r="Y134" s="53"/>
      <c r="Z134" s="53"/>
      <c r="AA134" s="53"/>
      <c r="AB134" s="53"/>
      <c r="AC134" s="53">
        <v>5</v>
      </c>
      <c r="AD134" s="53">
        <v>5</v>
      </c>
      <c r="AE134" s="53">
        <v>5</v>
      </c>
      <c r="AF134" s="53">
        <v>5</v>
      </c>
      <c r="AG134" s="53"/>
      <c r="AH134" s="54"/>
      <c r="AI134" s="141">
        <v>308</v>
      </c>
      <c r="AJ134" s="137"/>
      <c r="AK134" s="54"/>
      <c r="AL134" s="53"/>
      <c r="AM134" s="53"/>
      <c r="AN134" s="53"/>
      <c r="AO134" s="53"/>
      <c r="AP134" s="53"/>
      <c r="AQ134" s="53"/>
      <c r="AR134" s="53"/>
      <c r="AS134" s="53"/>
      <c r="AT134" s="53"/>
      <c r="AU134" s="53"/>
      <c r="AV134" s="53"/>
      <c r="AW134" s="54"/>
      <c r="AX134" s="53"/>
      <c r="AY134" s="54"/>
      <c r="AZ134" s="53"/>
      <c r="BA134" s="54"/>
      <c r="BB134" s="111"/>
      <c r="BC134" s="111"/>
      <c r="BD134" s="111"/>
      <c r="BE134" s="111"/>
      <c r="BF134" s="111"/>
      <c r="BG134" s="111"/>
      <c r="BH134" s="53"/>
      <c r="BI134" s="54"/>
      <c r="BJ134" s="111">
        <v>20</v>
      </c>
      <c r="BK134" s="111">
        <v>20</v>
      </c>
      <c r="BL134" s="111"/>
      <c r="BM134" s="136"/>
      <c r="BN134" s="141">
        <v>308</v>
      </c>
      <c r="BO134" s="137"/>
      <c r="BP134" s="56"/>
      <c r="BQ134" s="55"/>
      <c r="BR134" s="53"/>
      <c r="BS134" s="53"/>
      <c r="BT134" s="53"/>
      <c r="BU134" s="53"/>
      <c r="BV134" s="53"/>
      <c r="BW134" s="53"/>
      <c r="BX134" s="53"/>
      <c r="BY134" s="53"/>
      <c r="BZ134" s="53"/>
      <c r="CA134" s="53"/>
      <c r="CB134" s="53"/>
      <c r="CC134" s="53"/>
      <c r="CD134" s="53"/>
      <c r="CE134" s="53">
        <v>320</v>
      </c>
      <c r="CF134" s="53">
        <v>320</v>
      </c>
      <c r="CG134" s="55"/>
      <c r="CH134" s="53"/>
      <c r="CI134" s="53"/>
      <c r="CJ134" s="53"/>
      <c r="CK134" s="53"/>
      <c r="CL134" s="53"/>
      <c r="CM134" s="53"/>
      <c r="CN134" s="53"/>
      <c r="CO134" s="53"/>
      <c r="CP134" s="53"/>
      <c r="CQ134" s="53"/>
      <c r="CR134" s="53"/>
      <c r="CS134" s="53">
        <v>20</v>
      </c>
      <c r="CT134" s="54">
        <v>40</v>
      </c>
      <c r="CU134" s="141">
        <v>308</v>
      </c>
      <c r="CV134" s="218">
        <f>Table28211153[[#This Row],[D28 - GD/19]]/Table28211153[[#This Row],[D0 - GD/19]]</f>
        <v>1</v>
      </c>
      <c r="CW134" s="216">
        <f t="shared" si="5"/>
        <v>1</v>
      </c>
      <c r="CX134" s="216">
        <f>Table28211153[[#This Row],[D28 - Phu/13]]/Table28211153[[#This Row],[D0 - Phu/13]]</f>
        <v>1</v>
      </c>
      <c r="CY134" s="216">
        <f>Table28211153[[#This Row],[D28 - WA/19]]/Table28211153[[#This Row],[D0 - WA/19]]</f>
        <v>2</v>
      </c>
      <c r="CZ134" s="216">
        <f>LOG(Table28211153[[#This Row],[GD/19 Fold]],2)</f>
        <v>0</v>
      </c>
      <c r="DA134" s="216">
        <f>LOG(Table28211153[[#This Row],[HK/19 Fold]],2)</f>
        <v>0</v>
      </c>
      <c r="DB134" s="216">
        <f>LOG(Table28211153[[#This Row],[Phu/13 Fold]],2)</f>
        <v>0</v>
      </c>
      <c r="DC134" s="216">
        <f>LOG(Table28211153[[#This Row],[WA/19 Fold]],2)</f>
        <v>1</v>
      </c>
      <c r="DD134" s="217">
        <f>SUM(Table28211153[[#This Row],[GD/19 Log2]:[WA/19 Log2]])</f>
        <v>1</v>
      </c>
    </row>
    <row r="135" spans="1:108" ht="24" customHeight="1">
      <c r="A135" s="66">
        <v>309</v>
      </c>
      <c r="B135" s="65">
        <v>20680</v>
      </c>
      <c r="C135" s="64">
        <v>64</v>
      </c>
      <c r="D135" s="65">
        <v>44096</v>
      </c>
      <c r="E135" s="64">
        <v>28</v>
      </c>
      <c r="F135" s="3" t="s">
        <v>7</v>
      </c>
      <c r="G135" s="215" t="s">
        <v>42</v>
      </c>
      <c r="H135" s="57">
        <v>25.617598176138301</v>
      </c>
      <c r="I135" s="98" t="s">
        <v>173</v>
      </c>
      <c r="J135" s="127" t="s">
        <v>338</v>
      </c>
      <c r="K135" s="53"/>
      <c r="L135" s="53"/>
      <c r="M135" s="53"/>
      <c r="N135" s="53"/>
      <c r="O135" s="53"/>
      <c r="P135" s="53"/>
      <c r="Q135" s="53"/>
      <c r="R135" s="53"/>
      <c r="S135" s="53"/>
      <c r="T135" s="53"/>
      <c r="U135" s="53"/>
      <c r="V135" s="53"/>
      <c r="W135" s="53"/>
      <c r="X135" s="53"/>
      <c r="Y135" s="53"/>
      <c r="Z135" s="53"/>
      <c r="AA135" s="53"/>
      <c r="AB135" s="53"/>
      <c r="AC135" s="53">
        <v>5</v>
      </c>
      <c r="AD135" s="53">
        <v>20</v>
      </c>
      <c r="AE135" s="53">
        <v>5</v>
      </c>
      <c r="AF135" s="53">
        <v>20</v>
      </c>
      <c r="AG135" s="53"/>
      <c r="AH135" s="54"/>
      <c r="AI135" s="146">
        <v>309</v>
      </c>
      <c r="AJ135" s="137"/>
      <c r="AK135" s="54"/>
      <c r="AL135" s="53"/>
      <c r="AM135" s="53"/>
      <c r="AN135" s="53"/>
      <c r="AO135" s="53"/>
      <c r="AP135" s="53"/>
      <c r="AQ135" s="53"/>
      <c r="AR135" s="53"/>
      <c r="AS135" s="53"/>
      <c r="AT135" s="53"/>
      <c r="AU135" s="53"/>
      <c r="AV135" s="53"/>
      <c r="AW135" s="54"/>
      <c r="AX135" s="53"/>
      <c r="AY135" s="54"/>
      <c r="AZ135" s="53"/>
      <c r="BA135" s="54"/>
      <c r="BB135" s="111"/>
      <c r="BC135" s="111"/>
      <c r="BD135" s="111"/>
      <c r="BE135" s="111"/>
      <c r="BF135" s="111"/>
      <c r="BG135" s="111"/>
      <c r="BH135" s="53"/>
      <c r="BI135" s="54"/>
      <c r="BJ135" s="111">
        <v>320</v>
      </c>
      <c r="BK135" s="111">
        <v>320</v>
      </c>
      <c r="BL135" s="111"/>
      <c r="BM135" s="136"/>
      <c r="BN135" s="146">
        <v>309</v>
      </c>
      <c r="BO135" s="137"/>
      <c r="BP135" s="56"/>
      <c r="BQ135" s="55"/>
      <c r="BR135" s="53"/>
      <c r="BS135" s="53"/>
      <c r="BT135" s="53"/>
      <c r="BU135" s="53"/>
      <c r="BV135" s="53"/>
      <c r="BW135" s="53"/>
      <c r="BX135" s="53"/>
      <c r="BY135" s="53"/>
      <c r="BZ135" s="53"/>
      <c r="CA135" s="53"/>
      <c r="CB135" s="53"/>
      <c r="CC135" s="53"/>
      <c r="CD135" s="53"/>
      <c r="CE135" s="53">
        <v>40</v>
      </c>
      <c r="CF135" s="53">
        <v>40</v>
      </c>
      <c r="CG135" s="55"/>
      <c r="CH135" s="53"/>
      <c r="CI135" s="53"/>
      <c r="CJ135" s="53"/>
      <c r="CK135" s="53"/>
      <c r="CL135" s="53"/>
      <c r="CM135" s="53"/>
      <c r="CN135" s="53"/>
      <c r="CO135" s="53"/>
      <c r="CP135" s="53"/>
      <c r="CQ135" s="53"/>
      <c r="CR135" s="53"/>
      <c r="CS135" s="53">
        <v>20</v>
      </c>
      <c r="CT135" s="54">
        <v>20</v>
      </c>
      <c r="CU135" s="146">
        <v>309</v>
      </c>
      <c r="CV135" s="218">
        <f>Table28211153[[#This Row],[D28 - GD/19]]/Table28211153[[#This Row],[D0 - GD/19]]</f>
        <v>4</v>
      </c>
      <c r="CW135" s="216">
        <f t="shared" ref="CW135:CW198" si="6">BK135/BJ135</f>
        <v>1</v>
      </c>
      <c r="CX135" s="216">
        <f>Table28211153[[#This Row],[D28 - Phu/13]]/Table28211153[[#This Row],[D0 - Phu/13]]</f>
        <v>1</v>
      </c>
      <c r="CY135" s="216">
        <f>Table28211153[[#This Row],[D28 - WA/19]]/Table28211153[[#This Row],[D0 - WA/19]]</f>
        <v>1</v>
      </c>
      <c r="CZ135" s="216">
        <f>LOG(Table28211153[[#This Row],[GD/19 Fold]],2)</f>
        <v>2</v>
      </c>
      <c r="DA135" s="216">
        <f>LOG(Table28211153[[#This Row],[HK/19 Fold]],2)</f>
        <v>0</v>
      </c>
      <c r="DB135" s="216">
        <f>LOG(Table28211153[[#This Row],[Phu/13 Fold]],2)</f>
        <v>0</v>
      </c>
      <c r="DC135" s="216">
        <f>LOG(Table28211153[[#This Row],[WA/19 Fold]],2)</f>
        <v>0</v>
      </c>
      <c r="DD135" s="217">
        <f>SUM(Table28211153[[#This Row],[GD/19 Log2]:[WA/19 Log2]])</f>
        <v>2</v>
      </c>
    </row>
    <row r="136" spans="1:108" ht="24" customHeight="1">
      <c r="A136" s="72">
        <v>311</v>
      </c>
      <c r="B136" s="71">
        <v>28008</v>
      </c>
      <c r="C136" s="70">
        <v>44</v>
      </c>
      <c r="D136" s="71">
        <v>44119</v>
      </c>
      <c r="E136" s="70">
        <v>21</v>
      </c>
      <c r="F136" s="3" t="s">
        <v>7</v>
      </c>
      <c r="G136" s="215" t="s">
        <v>42</v>
      </c>
      <c r="H136" s="57">
        <v>32.017745179164201</v>
      </c>
      <c r="I136" s="98" t="s">
        <v>173</v>
      </c>
      <c r="J136" s="127" t="s">
        <v>338</v>
      </c>
      <c r="K136" s="53"/>
      <c r="L136" s="53"/>
      <c r="M136" s="53"/>
      <c r="N136" s="53"/>
      <c r="O136" s="53"/>
      <c r="P136" s="53"/>
      <c r="Q136" s="53"/>
      <c r="R136" s="53"/>
      <c r="S136" s="53"/>
      <c r="T136" s="53"/>
      <c r="U136" s="53"/>
      <c r="V136" s="53"/>
      <c r="W136" s="53"/>
      <c r="X136" s="53"/>
      <c r="Y136" s="53"/>
      <c r="Z136" s="53"/>
      <c r="AA136" s="53"/>
      <c r="AB136" s="53"/>
      <c r="AC136" s="53">
        <v>10</v>
      </c>
      <c r="AD136" s="53">
        <v>10</v>
      </c>
      <c r="AE136" s="53">
        <v>10</v>
      </c>
      <c r="AF136" s="53">
        <v>20</v>
      </c>
      <c r="AG136" s="53"/>
      <c r="AH136" s="54"/>
      <c r="AI136" s="145">
        <v>311</v>
      </c>
      <c r="AJ136" s="137"/>
      <c r="AK136" s="54"/>
      <c r="AL136" s="53"/>
      <c r="AM136" s="53"/>
      <c r="AN136" s="53"/>
      <c r="AO136" s="53"/>
      <c r="AP136" s="53"/>
      <c r="AQ136" s="53"/>
      <c r="AR136" s="53"/>
      <c r="AS136" s="53"/>
      <c r="AT136" s="53"/>
      <c r="AU136" s="53"/>
      <c r="AV136" s="53"/>
      <c r="AW136" s="54"/>
      <c r="AX136" s="53"/>
      <c r="AY136" s="54"/>
      <c r="AZ136" s="53"/>
      <c r="BA136" s="54"/>
      <c r="BB136" s="111"/>
      <c r="BC136" s="111"/>
      <c r="BD136" s="111"/>
      <c r="BE136" s="111"/>
      <c r="BF136" s="111"/>
      <c r="BG136" s="111"/>
      <c r="BH136" s="53"/>
      <c r="BI136" s="54"/>
      <c r="BJ136" s="111">
        <v>10</v>
      </c>
      <c r="BK136" s="111">
        <v>20</v>
      </c>
      <c r="BL136" s="111"/>
      <c r="BM136" s="136"/>
      <c r="BN136" s="145">
        <v>311</v>
      </c>
      <c r="BO136" s="137"/>
      <c r="BP136" s="56"/>
      <c r="BQ136" s="55"/>
      <c r="BR136" s="53"/>
      <c r="BS136" s="53"/>
      <c r="BT136" s="53"/>
      <c r="BU136" s="53"/>
      <c r="BV136" s="53"/>
      <c r="BW136" s="53"/>
      <c r="BX136" s="53"/>
      <c r="BY136" s="53"/>
      <c r="BZ136" s="53"/>
      <c r="CA136" s="53"/>
      <c r="CB136" s="53"/>
      <c r="CC136" s="53"/>
      <c r="CD136" s="53"/>
      <c r="CE136" s="53">
        <v>10</v>
      </c>
      <c r="CF136" s="53">
        <v>20</v>
      </c>
      <c r="CG136" s="55"/>
      <c r="CH136" s="53"/>
      <c r="CI136" s="53"/>
      <c r="CJ136" s="53"/>
      <c r="CK136" s="53"/>
      <c r="CL136" s="53"/>
      <c r="CM136" s="53"/>
      <c r="CN136" s="53"/>
      <c r="CO136" s="53"/>
      <c r="CP136" s="53"/>
      <c r="CQ136" s="53"/>
      <c r="CR136" s="53"/>
      <c r="CS136" s="53">
        <v>10</v>
      </c>
      <c r="CT136" s="54">
        <v>20</v>
      </c>
      <c r="CU136" s="145">
        <v>311</v>
      </c>
      <c r="CV136" s="218">
        <f>Table28211153[[#This Row],[D28 - GD/19]]/Table28211153[[#This Row],[D0 - GD/19]]</f>
        <v>2</v>
      </c>
      <c r="CW136" s="216">
        <f t="shared" si="6"/>
        <v>2</v>
      </c>
      <c r="CX136" s="216">
        <f>Table28211153[[#This Row],[D28 - Phu/13]]/Table28211153[[#This Row],[D0 - Phu/13]]</f>
        <v>2</v>
      </c>
      <c r="CY136" s="216">
        <f>Table28211153[[#This Row],[D28 - WA/19]]/Table28211153[[#This Row],[D0 - WA/19]]</f>
        <v>2</v>
      </c>
      <c r="CZ136" s="216">
        <f>LOG(Table28211153[[#This Row],[GD/19 Fold]],2)</f>
        <v>1</v>
      </c>
      <c r="DA136" s="216">
        <f>LOG(Table28211153[[#This Row],[HK/19 Fold]],2)</f>
        <v>1</v>
      </c>
      <c r="DB136" s="216">
        <f>LOG(Table28211153[[#This Row],[Phu/13 Fold]],2)</f>
        <v>1</v>
      </c>
      <c r="DC136" s="216">
        <f>LOG(Table28211153[[#This Row],[WA/19 Fold]],2)</f>
        <v>1</v>
      </c>
      <c r="DD136" s="217">
        <f>SUM(Table28211153[[#This Row],[GD/19 Log2]:[WA/19 Log2]])</f>
        <v>4</v>
      </c>
    </row>
    <row r="137" spans="1:108" ht="24" customHeight="1">
      <c r="A137" s="66">
        <v>312</v>
      </c>
      <c r="B137" s="65">
        <v>20923</v>
      </c>
      <c r="C137" s="64">
        <v>63</v>
      </c>
      <c r="D137" s="65">
        <v>44103</v>
      </c>
      <c r="E137" s="64">
        <v>27</v>
      </c>
      <c r="F137" s="3" t="s">
        <v>7</v>
      </c>
      <c r="G137" s="215" t="s">
        <v>42</v>
      </c>
      <c r="H137" s="57">
        <v>30.936506628273399</v>
      </c>
      <c r="I137" s="98" t="s">
        <v>173</v>
      </c>
      <c r="J137" s="127" t="s">
        <v>338</v>
      </c>
      <c r="K137" s="53"/>
      <c r="L137" s="53"/>
      <c r="M137" s="53"/>
      <c r="N137" s="53"/>
      <c r="O137" s="53"/>
      <c r="P137" s="53"/>
      <c r="Q137" s="53"/>
      <c r="R137" s="53"/>
      <c r="S137" s="53"/>
      <c r="T137" s="53"/>
      <c r="U137" s="53"/>
      <c r="V137" s="53"/>
      <c r="W137" s="53"/>
      <c r="X137" s="53"/>
      <c r="Y137" s="53"/>
      <c r="Z137" s="53"/>
      <c r="AA137" s="53"/>
      <c r="AB137" s="53"/>
      <c r="AC137" s="53">
        <v>20</v>
      </c>
      <c r="AD137" s="53">
        <v>80</v>
      </c>
      <c r="AE137" s="53">
        <v>20</v>
      </c>
      <c r="AF137" s="53">
        <v>80</v>
      </c>
      <c r="AG137" s="53"/>
      <c r="AH137" s="54"/>
      <c r="AI137" s="146">
        <v>312</v>
      </c>
      <c r="AJ137" s="137"/>
      <c r="AK137" s="54"/>
      <c r="AL137" s="53"/>
      <c r="AM137" s="53"/>
      <c r="AN137" s="53"/>
      <c r="AO137" s="53"/>
      <c r="AP137" s="53"/>
      <c r="AQ137" s="53"/>
      <c r="AR137" s="53"/>
      <c r="AS137" s="53"/>
      <c r="AT137" s="53"/>
      <c r="AU137" s="53"/>
      <c r="AV137" s="53"/>
      <c r="AW137" s="54"/>
      <c r="AX137" s="53"/>
      <c r="AY137" s="54"/>
      <c r="AZ137" s="53"/>
      <c r="BA137" s="54"/>
      <c r="BB137" s="111"/>
      <c r="BC137" s="111"/>
      <c r="BD137" s="111"/>
      <c r="BE137" s="111"/>
      <c r="BF137" s="111"/>
      <c r="BG137" s="111"/>
      <c r="BH137" s="53"/>
      <c r="BI137" s="54"/>
      <c r="BJ137" s="111">
        <v>10</v>
      </c>
      <c r="BK137" s="111">
        <v>20</v>
      </c>
      <c r="BL137" s="111"/>
      <c r="BM137" s="136"/>
      <c r="BN137" s="146">
        <v>312</v>
      </c>
      <c r="BO137" s="137"/>
      <c r="BP137" s="56"/>
      <c r="BQ137" s="55"/>
      <c r="BR137" s="53"/>
      <c r="BS137" s="53"/>
      <c r="BT137" s="53"/>
      <c r="BU137" s="53"/>
      <c r="BV137" s="53"/>
      <c r="BW137" s="53"/>
      <c r="BX137" s="53"/>
      <c r="BY137" s="53"/>
      <c r="BZ137" s="53"/>
      <c r="CA137" s="53"/>
      <c r="CB137" s="53"/>
      <c r="CC137" s="53"/>
      <c r="CD137" s="53"/>
      <c r="CE137" s="53">
        <v>80</v>
      </c>
      <c r="CF137" s="53">
        <v>80</v>
      </c>
      <c r="CG137" s="55"/>
      <c r="CH137" s="53"/>
      <c r="CI137" s="53"/>
      <c r="CJ137" s="53"/>
      <c r="CK137" s="53"/>
      <c r="CL137" s="53"/>
      <c r="CM137" s="53"/>
      <c r="CN137" s="53"/>
      <c r="CO137" s="53"/>
      <c r="CP137" s="53"/>
      <c r="CQ137" s="53"/>
      <c r="CR137" s="53"/>
      <c r="CS137" s="53">
        <v>10</v>
      </c>
      <c r="CT137" s="54">
        <v>20</v>
      </c>
      <c r="CU137" s="146">
        <v>312</v>
      </c>
      <c r="CV137" s="218">
        <f>Table28211153[[#This Row],[D28 - GD/19]]/Table28211153[[#This Row],[D0 - GD/19]]</f>
        <v>4</v>
      </c>
      <c r="CW137" s="216">
        <f t="shared" si="6"/>
        <v>2</v>
      </c>
      <c r="CX137" s="216">
        <f>Table28211153[[#This Row],[D28 - Phu/13]]/Table28211153[[#This Row],[D0 - Phu/13]]</f>
        <v>1</v>
      </c>
      <c r="CY137" s="216">
        <f>Table28211153[[#This Row],[D28 - WA/19]]/Table28211153[[#This Row],[D0 - WA/19]]</f>
        <v>2</v>
      </c>
      <c r="CZ137" s="216">
        <f>LOG(Table28211153[[#This Row],[GD/19 Fold]],2)</f>
        <v>2</v>
      </c>
      <c r="DA137" s="216">
        <f>LOG(Table28211153[[#This Row],[HK/19 Fold]],2)</f>
        <v>1</v>
      </c>
      <c r="DB137" s="216">
        <f>LOG(Table28211153[[#This Row],[Phu/13 Fold]],2)</f>
        <v>0</v>
      </c>
      <c r="DC137" s="216">
        <f>LOG(Table28211153[[#This Row],[WA/19 Fold]],2)</f>
        <v>1</v>
      </c>
      <c r="DD137" s="217">
        <f>SUM(Table28211153[[#This Row],[GD/19 Log2]:[WA/19 Log2]])</f>
        <v>4</v>
      </c>
    </row>
    <row r="138" spans="1:108" ht="24" customHeight="1">
      <c r="A138" s="78">
        <v>313</v>
      </c>
      <c r="B138" s="77">
        <v>19393</v>
      </c>
      <c r="C138" s="76">
        <v>67</v>
      </c>
      <c r="D138" s="77">
        <v>44103</v>
      </c>
      <c r="E138" s="76">
        <v>27</v>
      </c>
      <c r="F138" s="4" t="s">
        <v>8</v>
      </c>
      <c r="G138" s="215" t="s">
        <v>42</v>
      </c>
      <c r="H138" s="57">
        <v>37.795128462739697</v>
      </c>
      <c r="I138" s="5" t="s">
        <v>174</v>
      </c>
      <c r="J138" s="127" t="s">
        <v>338</v>
      </c>
      <c r="K138" s="53"/>
      <c r="L138" s="53"/>
      <c r="M138" s="53"/>
      <c r="N138" s="53"/>
      <c r="O138" s="53"/>
      <c r="P138" s="53"/>
      <c r="Q138" s="53"/>
      <c r="R138" s="53"/>
      <c r="S138" s="53"/>
      <c r="T138" s="53"/>
      <c r="U138" s="53"/>
      <c r="V138" s="53"/>
      <c r="W138" s="53"/>
      <c r="X138" s="53"/>
      <c r="Y138" s="53"/>
      <c r="Z138" s="53"/>
      <c r="AA138" s="53"/>
      <c r="AB138" s="53"/>
      <c r="AC138" s="53">
        <v>5</v>
      </c>
      <c r="AD138" s="53">
        <v>40</v>
      </c>
      <c r="AE138" s="53">
        <v>5</v>
      </c>
      <c r="AF138" s="53">
        <v>40</v>
      </c>
      <c r="AG138" s="53"/>
      <c r="AH138" s="54"/>
      <c r="AI138" s="141">
        <v>313</v>
      </c>
      <c r="AJ138" s="137"/>
      <c r="AK138" s="54"/>
      <c r="AL138" s="53"/>
      <c r="AM138" s="53"/>
      <c r="AN138" s="53"/>
      <c r="AO138" s="53"/>
      <c r="AP138" s="53"/>
      <c r="AQ138" s="53"/>
      <c r="AR138" s="53"/>
      <c r="AS138" s="53"/>
      <c r="AT138" s="53"/>
      <c r="AU138" s="53"/>
      <c r="AV138" s="53"/>
      <c r="AW138" s="54"/>
      <c r="AX138" s="53"/>
      <c r="AY138" s="54"/>
      <c r="AZ138" s="53"/>
      <c r="BA138" s="54"/>
      <c r="BB138" s="111"/>
      <c r="BC138" s="111"/>
      <c r="BD138" s="111"/>
      <c r="BE138" s="111"/>
      <c r="BF138" s="111"/>
      <c r="BG138" s="111"/>
      <c r="BH138" s="53"/>
      <c r="BI138" s="54"/>
      <c r="BJ138" s="111">
        <v>40</v>
      </c>
      <c r="BK138" s="111">
        <v>160</v>
      </c>
      <c r="BL138" s="111"/>
      <c r="BM138" s="136"/>
      <c r="BN138" s="141">
        <v>313</v>
      </c>
      <c r="BO138" s="137"/>
      <c r="BP138" s="56"/>
      <c r="BQ138" s="55"/>
      <c r="BR138" s="53"/>
      <c r="BS138" s="53"/>
      <c r="BT138" s="53"/>
      <c r="BU138" s="53"/>
      <c r="BV138" s="53"/>
      <c r="BW138" s="53"/>
      <c r="BX138" s="53"/>
      <c r="BY138" s="53"/>
      <c r="BZ138" s="53"/>
      <c r="CA138" s="53"/>
      <c r="CB138" s="53"/>
      <c r="CC138" s="53"/>
      <c r="CD138" s="53"/>
      <c r="CE138" s="53">
        <v>40</v>
      </c>
      <c r="CF138" s="53">
        <v>40</v>
      </c>
      <c r="CG138" s="55"/>
      <c r="CH138" s="53"/>
      <c r="CI138" s="53"/>
      <c r="CJ138" s="53"/>
      <c r="CK138" s="53"/>
      <c r="CL138" s="53"/>
      <c r="CM138" s="53"/>
      <c r="CN138" s="53"/>
      <c r="CO138" s="53"/>
      <c r="CP138" s="53"/>
      <c r="CQ138" s="53"/>
      <c r="CR138" s="53"/>
      <c r="CS138" s="53">
        <v>10</v>
      </c>
      <c r="CT138" s="54">
        <v>40</v>
      </c>
      <c r="CU138" s="141">
        <v>313</v>
      </c>
      <c r="CV138" s="218">
        <f>Table28211153[[#This Row],[D28 - GD/19]]/Table28211153[[#This Row],[D0 - GD/19]]</f>
        <v>8</v>
      </c>
      <c r="CW138" s="216">
        <f t="shared" si="6"/>
        <v>4</v>
      </c>
      <c r="CX138" s="216">
        <f>Table28211153[[#This Row],[D28 - Phu/13]]/Table28211153[[#This Row],[D0 - Phu/13]]</f>
        <v>1</v>
      </c>
      <c r="CY138" s="216">
        <f>Table28211153[[#This Row],[D28 - WA/19]]/Table28211153[[#This Row],[D0 - WA/19]]</f>
        <v>4</v>
      </c>
      <c r="CZ138" s="216">
        <f>LOG(Table28211153[[#This Row],[GD/19 Fold]],2)</f>
        <v>3</v>
      </c>
      <c r="DA138" s="216">
        <f>LOG(Table28211153[[#This Row],[HK/19 Fold]],2)</f>
        <v>2</v>
      </c>
      <c r="DB138" s="216">
        <f>LOG(Table28211153[[#This Row],[Phu/13 Fold]],2)</f>
        <v>0</v>
      </c>
      <c r="DC138" s="216">
        <f>LOG(Table28211153[[#This Row],[WA/19 Fold]],2)</f>
        <v>2</v>
      </c>
      <c r="DD138" s="217">
        <f>SUM(Table28211153[[#This Row],[GD/19 Log2]:[WA/19 Log2]])</f>
        <v>7</v>
      </c>
    </row>
    <row r="139" spans="1:108" ht="24" customHeight="1">
      <c r="A139" s="78">
        <v>314</v>
      </c>
      <c r="B139" s="77">
        <v>18890</v>
      </c>
      <c r="C139" s="76">
        <v>69</v>
      </c>
      <c r="D139" s="77">
        <v>44098</v>
      </c>
      <c r="E139" s="76">
        <v>28</v>
      </c>
      <c r="F139" s="3" t="s">
        <v>7</v>
      </c>
      <c r="G139" s="215" t="s">
        <v>42</v>
      </c>
      <c r="H139" s="57">
        <v>27.0843505859375</v>
      </c>
      <c r="I139" s="5" t="s">
        <v>174</v>
      </c>
      <c r="J139" s="127" t="s">
        <v>338</v>
      </c>
      <c r="K139" s="53"/>
      <c r="L139" s="53"/>
      <c r="M139" s="53"/>
      <c r="N139" s="53"/>
      <c r="O139" s="53"/>
      <c r="P139" s="53"/>
      <c r="Q139" s="53"/>
      <c r="R139" s="53"/>
      <c r="S139" s="53"/>
      <c r="T139" s="53"/>
      <c r="U139" s="53"/>
      <c r="V139" s="53"/>
      <c r="W139" s="53"/>
      <c r="X139" s="53"/>
      <c r="Y139" s="53"/>
      <c r="Z139" s="53"/>
      <c r="AA139" s="53"/>
      <c r="AB139" s="53"/>
      <c r="AC139" s="53">
        <v>10</v>
      </c>
      <c r="AD139" s="53">
        <v>20</v>
      </c>
      <c r="AE139" s="53">
        <v>5</v>
      </c>
      <c r="AF139" s="53">
        <v>20</v>
      </c>
      <c r="AG139" s="53"/>
      <c r="AH139" s="54"/>
      <c r="AI139" s="141">
        <v>314</v>
      </c>
      <c r="AJ139" s="137"/>
      <c r="AK139" s="54"/>
      <c r="AL139" s="53"/>
      <c r="AM139" s="53"/>
      <c r="AN139" s="53"/>
      <c r="AO139" s="53"/>
      <c r="AP139" s="53"/>
      <c r="AQ139" s="53"/>
      <c r="AR139" s="53"/>
      <c r="AS139" s="53"/>
      <c r="AT139" s="53"/>
      <c r="AU139" s="53"/>
      <c r="AV139" s="53"/>
      <c r="AW139" s="54"/>
      <c r="AX139" s="53"/>
      <c r="AY139" s="54"/>
      <c r="AZ139" s="53"/>
      <c r="BA139" s="54"/>
      <c r="BB139" s="111"/>
      <c r="BC139" s="111"/>
      <c r="BD139" s="111"/>
      <c r="BE139" s="111"/>
      <c r="BF139" s="111"/>
      <c r="BG139" s="111"/>
      <c r="BH139" s="53"/>
      <c r="BI139" s="54"/>
      <c r="BJ139" s="111">
        <v>5</v>
      </c>
      <c r="BK139" s="111">
        <v>5</v>
      </c>
      <c r="BL139" s="111"/>
      <c r="BM139" s="136"/>
      <c r="BN139" s="141">
        <v>314</v>
      </c>
      <c r="BO139" s="137"/>
      <c r="BP139" s="56"/>
      <c r="BQ139" s="55"/>
      <c r="BR139" s="53"/>
      <c r="BS139" s="53"/>
      <c r="BT139" s="53"/>
      <c r="BU139" s="53"/>
      <c r="BV139" s="53"/>
      <c r="BW139" s="53"/>
      <c r="BX139" s="53"/>
      <c r="BY139" s="53"/>
      <c r="BZ139" s="53"/>
      <c r="CA139" s="53"/>
      <c r="CB139" s="53"/>
      <c r="CC139" s="53"/>
      <c r="CD139" s="53"/>
      <c r="CE139" s="53">
        <v>20</v>
      </c>
      <c r="CF139" s="53">
        <v>20</v>
      </c>
      <c r="CG139" s="55"/>
      <c r="CH139" s="53"/>
      <c r="CI139" s="53"/>
      <c r="CJ139" s="53"/>
      <c r="CK139" s="53"/>
      <c r="CL139" s="53"/>
      <c r="CM139" s="53"/>
      <c r="CN139" s="53"/>
      <c r="CO139" s="53"/>
      <c r="CP139" s="53"/>
      <c r="CQ139" s="53"/>
      <c r="CR139" s="53"/>
      <c r="CS139" s="53">
        <v>20</v>
      </c>
      <c r="CT139" s="54">
        <v>40</v>
      </c>
      <c r="CU139" s="141">
        <v>314</v>
      </c>
      <c r="CV139" s="218">
        <f>Table28211153[[#This Row],[D28 - GD/19]]/Table28211153[[#This Row],[D0 - GD/19]]</f>
        <v>4</v>
      </c>
      <c r="CW139" s="216">
        <f t="shared" si="6"/>
        <v>1</v>
      </c>
      <c r="CX139" s="216">
        <f>Table28211153[[#This Row],[D28 - Phu/13]]/Table28211153[[#This Row],[D0 - Phu/13]]</f>
        <v>1</v>
      </c>
      <c r="CY139" s="216">
        <f>Table28211153[[#This Row],[D28 - WA/19]]/Table28211153[[#This Row],[D0 - WA/19]]</f>
        <v>2</v>
      </c>
      <c r="CZ139" s="216">
        <f>LOG(Table28211153[[#This Row],[GD/19 Fold]],2)</f>
        <v>2</v>
      </c>
      <c r="DA139" s="216">
        <f>LOG(Table28211153[[#This Row],[HK/19 Fold]],2)</f>
        <v>0</v>
      </c>
      <c r="DB139" s="216">
        <f>LOG(Table28211153[[#This Row],[Phu/13 Fold]],2)</f>
        <v>0</v>
      </c>
      <c r="DC139" s="216">
        <f>LOG(Table28211153[[#This Row],[WA/19 Fold]],2)</f>
        <v>1</v>
      </c>
      <c r="DD139" s="217">
        <f>SUM(Table28211153[[#This Row],[GD/19 Log2]:[WA/19 Log2]])</f>
        <v>3</v>
      </c>
    </row>
    <row r="140" spans="1:108" ht="24" customHeight="1">
      <c r="A140" s="66">
        <v>317</v>
      </c>
      <c r="B140" s="65">
        <v>23796</v>
      </c>
      <c r="C140" s="64">
        <v>55</v>
      </c>
      <c r="D140" s="65">
        <v>44117</v>
      </c>
      <c r="E140" s="64">
        <v>29</v>
      </c>
      <c r="F140" s="3" t="s">
        <v>7</v>
      </c>
      <c r="G140" s="215" t="s">
        <v>42</v>
      </c>
      <c r="H140" s="57">
        <v>27.1207327277492</v>
      </c>
      <c r="I140" s="98" t="s">
        <v>173</v>
      </c>
      <c r="J140" s="127" t="s">
        <v>338</v>
      </c>
      <c r="K140" s="53"/>
      <c r="L140" s="53"/>
      <c r="M140" s="53"/>
      <c r="N140" s="53"/>
      <c r="O140" s="53"/>
      <c r="P140" s="53"/>
      <c r="Q140" s="53"/>
      <c r="R140" s="53"/>
      <c r="S140" s="53"/>
      <c r="T140" s="53"/>
      <c r="U140" s="53"/>
      <c r="V140" s="53"/>
      <c r="W140" s="53"/>
      <c r="X140" s="53"/>
      <c r="Y140" s="53"/>
      <c r="Z140" s="53"/>
      <c r="AA140" s="53"/>
      <c r="AB140" s="53"/>
      <c r="AC140" s="53">
        <v>5</v>
      </c>
      <c r="AD140" s="53">
        <v>20</v>
      </c>
      <c r="AE140" s="53">
        <v>5</v>
      </c>
      <c r="AF140" s="53">
        <v>20</v>
      </c>
      <c r="AG140" s="53"/>
      <c r="AH140" s="54"/>
      <c r="AI140" s="146">
        <v>317</v>
      </c>
      <c r="AJ140" s="137"/>
      <c r="AK140" s="54"/>
      <c r="AL140" s="53"/>
      <c r="AM140" s="53"/>
      <c r="AN140" s="53"/>
      <c r="AO140" s="53"/>
      <c r="AP140" s="53"/>
      <c r="AQ140" s="53"/>
      <c r="AR140" s="53"/>
      <c r="AS140" s="53"/>
      <c r="AT140" s="53"/>
      <c r="AU140" s="53"/>
      <c r="AV140" s="53"/>
      <c r="AW140" s="54"/>
      <c r="AX140" s="53"/>
      <c r="AY140" s="54"/>
      <c r="AZ140" s="53"/>
      <c r="BA140" s="54"/>
      <c r="BB140" s="111"/>
      <c r="BC140" s="111"/>
      <c r="BD140" s="111"/>
      <c r="BE140" s="111"/>
      <c r="BF140" s="111"/>
      <c r="BG140" s="111"/>
      <c r="BH140" s="53"/>
      <c r="BI140" s="54"/>
      <c r="BJ140" s="111">
        <v>5</v>
      </c>
      <c r="BK140" s="111">
        <v>160</v>
      </c>
      <c r="BL140" s="111"/>
      <c r="BM140" s="136"/>
      <c r="BN140" s="146">
        <v>317</v>
      </c>
      <c r="BO140" s="137"/>
      <c r="BP140" s="56"/>
      <c r="BQ140" s="55"/>
      <c r="BR140" s="53"/>
      <c r="BS140" s="53"/>
      <c r="BT140" s="53"/>
      <c r="BU140" s="53"/>
      <c r="BV140" s="53"/>
      <c r="BW140" s="53"/>
      <c r="BX140" s="53"/>
      <c r="BY140" s="53"/>
      <c r="BZ140" s="53"/>
      <c r="CA140" s="53"/>
      <c r="CB140" s="53"/>
      <c r="CC140" s="53"/>
      <c r="CD140" s="53"/>
      <c r="CE140" s="53">
        <v>10</v>
      </c>
      <c r="CF140" s="53">
        <v>20</v>
      </c>
      <c r="CG140" s="55"/>
      <c r="CH140" s="53"/>
      <c r="CI140" s="53"/>
      <c r="CJ140" s="53"/>
      <c r="CK140" s="53"/>
      <c r="CL140" s="53"/>
      <c r="CM140" s="53"/>
      <c r="CN140" s="53"/>
      <c r="CO140" s="53"/>
      <c r="CP140" s="53"/>
      <c r="CQ140" s="53"/>
      <c r="CR140" s="53"/>
      <c r="CS140" s="53">
        <v>10</v>
      </c>
      <c r="CT140" s="54">
        <v>20</v>
      </c>
      <c r="CU140" s="146">
        <v>317</v>
      </c>
      <c r="CV140" s="218">
        <f>Table28211153[[#This Row],[D28 - GD/19]]/Table28211153[[#This Row],[D0 - GD/19]]</f>
        <v>4</v>
      </c>
      <c r="CW140" s="216">
        <f t="shared" si="6"/>
        <v>32</v>
      </c>
      <c r="CX140" s="216">
        <f>Table28211153[[#This Row],[D28 - Phu/13]]/Table28211153[[#This Row],[D0 - Phu/13]]</f>
        <v>2</v>
      </c>
      <c r="CY140" s="216">
        <f>Table28211153[[#This Row],[D28 - WA/19]]/Table28211153[[#This Row],[D0 - WA/19]]</f>
        <v>2</v>
      </c>
      <c r="CZ140" s="216">
        <f>LOG(Table28211153[[#This Row],[GD/19 Fold]],2)</f>
        <v>2</v>
      </c>
      <c r="DA140" s="216">
        <f>LOG(Table28211153[[#This Row],[HK/19 Fold]],2)</f>
        <v>5</v>
      </c>
      <c r="DB140" s="216">
        <f>LOG(Table28211153[[#This Row],[Phu/13 Fold]],2)</f>
        <v>1</v>
      </c>
      <c r="DC140" s="216">
        <f>LOG(Table28211153[[#This Row],[WA/19 Fold]],2)</f>
        <v>1</v>
      </c>
      <c r="DD140" s="217">
        <f>SUM(Table28211153[[#This Row],[GD/19 Log2]:[WA/19 Log2]])</f>
        <v>9</v>
      </c>
    </row>
    <row r="141" spans="1:108" ht="24" customHeight="1">
      <c r="A141" s="66">
        <v>318</v>
      </c>
      <c r="B141" s="65">
        <v>23614</v>
      </c>
      <c r="C141" s="64">
        <v>56</v>
      </c>
      <c r="D141" s="65">
        <v>44130</v>
      </c>
      <c r="E141" s="64">
        <v>25</v>
      </c>
      <c r="F141" s="4" t="s">
        <v>8</v>
      </c>
      <c r="G141" s="215" t="s">
        <v>42</v>
      </c>
      <c r="H141" s="57">
        <v>25.965693918467299</v>
      </c>
      <c r="I141" s="98" t="s">
        <v>173</v>
      </c>
      <c r="J141" s="127" t="s">
        <v>338</v>
      </c>
      <c r="K141" s="53"/>
      <c r="L141" s="53"/>
      <c r="M141" s="53"/>
      <c r="N141" s="53"/>
      <c r="O141" s="53"/>
      <c r="P141" s="53"/>
      <c r="Q141" s="53"/>
      <c r="R141" s="53"/>
      <c r="S141" s="53"/>
      <c r="T141" s="53"/>
      <c r="U141" s="53"/>
      <c r="V141" s="53"/>
      <c r="W141" s="53"/>
      <c r="X141" s="53"/>
      <c r="Y141" s="53"/>
      <c r="Z141" s="53"/>
      <c r="AA141" s="53"/>
      <c r="AB141" s="53"/>
      <c r="AC141" s="53">
        <v>40</v>
      </c>
      <c r="AD141" s="53">
        <v>40</v>
      </c>
      <c r="AE141" s="53">
        <v>40</v>
      </c>
      <c r="AF141" s="53">
        <v>40</v>
      </c>
      <c r="AG141" s="53"/>
      <c r="AH141" s="54"/>
      <c r="AI141" s="146">
        <v>318</v>
      </c>
      <c r="AJ141" s="137"/>
      <c r="AK141" s="54"/>
      <c r="AL141" s="53"/>
      <c r="AM141" s="53"/>
      <c r="AN141" s="53"/>
      <c r="AO141" s="53"/>
      <c r="AP141" s="53"/>
      <c r="AQ141" s="53"/>
      <c r="AR141" s="53"/>
      <c r="AS141" s="53"/>
      <c r="AT141" s="53"/>
      <c r="AU141" s="53"/>
      <c r="AV141" s="53"/>
      <c r="AW141" s="54"/>
      <c r="AX141" s="53"/>
      <c r="AY141" s="54"/>
      <c r="AZ141" s="53"/>
      <c r="BA141" s="54"/>
      <c r="BB141" s="111"/>
      <c r="BC141" s="111"/>
      <c r="BD141" s="111"/>
      <c r="BE141" s="111"/>
      <c r="BF141" s="111"/>
      <c r="BG141" s="111"/>
      <c r="BH141" s="53"/>
      <c r="BI141" s="54"/>
      <c r="BJ141" s="111">
        <v>10</v>
      </c>
      <c r="BK141" s="111">
        <v>80</v>
      </c>
      <c r="BL141" s="111"/>
      <c r="BM141" s="136"/>
      <c r="BN141" s="146">
        <v>318</v>
      </c>
      <c r="BO141" s="137"/>
      <c r="BP141" s="56"/>
      <c r="BQ141" s="55"/>
      <c r="BR141" s="53"/>
      <c r="BS141" s="53"/>
      <c r="BT141" s="53"/>
      <c r="BU141" s="53"/>
      <c r="BV141" s="53"/>
      <c r="BW141" s="53"/>
      <c r="BX141" s="53"/>
      <c r="BY141" s="53"/>
      <c r="BZ141" s="53"/>
      <c r="CA141" s="53"/>
      <c r="CB141" s="53"/>
      <c r="CC141" s="53"/>
      <c r="CD141" s="53"/>
      <c r="CE141" s="53">
        <v>10</v>
      </c>
      <c r="CF141" s="53">
        <v>40</v>
      </c>
      <c r="CG141" s="55"/>
      <c r="CH141" s="53"/>
      <c r="CI141" s="53"/>
      <c r="CJ141" s="53"/>
      <c r="CK141" s="53"/>
      <c r="CL141" s="53"/>
      <c r="CM141" s="53"/>
      <c r="CN141" s="53"/>
      <c r="CO141" s="53"/>
      <c r="CP141" s="53"/>
      <c r="CQ141" s="53"/>
      <c r="CR141" s="53"/>
      <c r="CS141" s="53">
        <v>20</v>
      </c>
      <c r="CT141" s="54">
        <v>40</v>
      </c>
      <c r="CU141" s="146">
        <v>318</v>
      </c>
      <c r="CV141" s="218">
        <f>Table28211153[[#This Row],[D28 - GD/19]]/Table28211153[[#This Row],[D0 - GD/19]]</f>
        <v>1</v>
      </c>
      <c r="CW141" s="216">
        <f t="shared" si="6"/>
        <v>8</v>
      </c>
      <c r="CX141" s="216">
        <f>Table28211153[[#This Row],[D28 - Phu/13]]/Table28211153[[#This Row],[D0 - Phu/13]]</f>
        <v>4</v>
      </c>
      <c r="CY141" s="216">
        <f>Table28211153[[#This Row],[D28 - WA/19]]/Table28211153[[#This Row],[D0 - WA/19]]</f>
        <v>2</v>
      </c>
      <c r="CZ141" s="216">
        <f>LOG(Table28211153[[#This Row],[GD/19 Fold]],2)</f>
        <v>0</v>
      </c>
      <c r="DA141" s="216">
        <f>LOG(Table28211153[[#This Row],[HK/19 Fold]],2)</f>
        <v>3</v>
      </c>
      <c r="DB141" s="216">
        <f>LOG(Table28211153[[#This Row],[Phu/13 Fold]],2)</f>
        <v>2</v>
      </c>
      <c r="DC141" s="216">
        <f>LOG(Table28211153[[#This Row],[WA/19 Fold]],2)</f>
        <v>1</v>
      </c>
      <c r="DD141" s="217">
        <f>SUM(Table28211153[[#This Row],[GD/19 Log2]:[WA/19 Log2]])</f>
        <v>6</v>
      </c>
    </row>
    <row r="142" spans="1:108" ht="24" customHeight="1">
      <c r="A142" s="78">
        <v>319</v>
      </c>
      <c r="B142" s="77">
        <v>18830</v>
      </c>
      <c r="C142" s="76">
        <v>69</v>
      </c>
      <c r="D142" s="77">
        <v>44095</v>
      </c>
      <c r="E142" s="76">
        <v>30</v>
      </c>
      <c r="F142" s="3" t="s">
        <v>7</v>
      </c>
      <c r="G142" s="215" t="s">
        <v>42</v>
      </c>
      <c r="H142" s="57">
        <v>29.410715402804701</v>
      </c>
      <c r="I142" s="5" t="s">
        <v>174</v>
      </c>
      <c r="J142" s="127" t="s">
        <v>338</v>
      </c>
      <c r="K142" s="53"/>
      <c r="L142" s="53"/>
      <c r="M142" s="53"/>
      <c r="N142" s="53"/>
      <c r="O142" s="53"/>
      <c r="P142" s="53"/>
      <c r="Q142" s="53"/>
      <c r="R142" s="53"/>
      <c r="S142" s="53"/>
      <c r="T142" s="53"/>
      <c r="U142" s="53"/>
      <c r="V142" s="53"/>
      <c r="W142" s="53"/>
      <c r="X142" s="53"/>
      <c r="Y142" s="53"/>
      <c r="Z142" s="53"/>
      <c r="AA142" s="53"/>
      <c r="AB142" s="53"/>
      <c r="AC142" s="53">
        <v>10</v>
      </c>
      <c r="AD142" s="53">
        <v>20</v>
      </c>
      <c r="AE142" s="53">
        <v>20</v>
      </c>
      <c r="AF142" s="53">
        <v>20</v>
      </c>
      <c r="AG142" s="53"/>
      <c r="AH142" s="54"/>
      <c r="AI142" s="141">
        <v>319</v>
      </c>
      <c r="AJ142" s="137"/>
      <c r="AK142" s="54"/>
      <c r="AL142" s="53"/>
      <c r="AM142" s="53"/>
      <c r="AN142" s="53"/>
      <c r="AO142" s="53"/>
      <c r="AP142" s="53"/>
      <c r="AQ142" s="53"/>
      <c r="AR142" s="53"/>
      <c r="AS142" s="53"/>
      <c r="AT142" s="53"/>
      <c r="AU142" s="53"/>
      <c r="AV142" s="53"/>
      <c r="AW142" s="54"/>
      <c r="AX142" s="53"/>
      <c r="AY142" s="54"/>
      <c r="AZ142" s="53"/>
      <c r="BA142" s="54"/>
      <c r="BB142" s="111"/>
      <c r="BC142" s="111"/>
      <c r="BD142" s="111"/>
      <c r="BE142" s="111"/>
      <c r="BF142" s="111"/>
      <c r="BG142" s="111"/>
      <c r="BH142" s="53"/>
      <c r="BI142" s="54"/>
      <c r="BJ142" s="111">
        <v>80</v>
      </c>
      <c r="BK142" s="111">
        <v>80</v>
      </c>
      <c r="BL142" s="111"/>
      <c r="BM142" s="136"/>
      <c r="BN142" s="141">
        <v>319</v>
      </c>
      <c r="BO142" s="137"/>
      <c r="BP142" s="56"/>
      <c r="BQ142" s="55"/>
      <c r="BR142" s="53"/>
      <c r="BS142" s="53"/>
      <c r="BT142" s="53"/>
      <c r="BU142" s="53"/>
      <c r="BV142" s="53"/>
      <c r="BW142" s="53"/>
      <c r="BX142" s="53"/>
      <c r="BY142" s="53"/>
      <c r="BZ142" s="53"/>
      <c r="CA142" s="53"/>
      <c r="CB142" s="53"/>
      <c r="CC142" s="53"/>
      <c r="CD142" s="53"/>
      <c r="CE142" s="53">
        <v>20</v>
      </c>
      <c r="CF142" s="53">
        <v>40</v>
      </c>
      <c r="CG142" s="55"/>
      <c r="CH142" s="53"/>
      <c r="CI142" s="53"/>
      <c r="CJ142" s="53"/>
      <c r="CK142" s="53"/>
      <c r="CL142" s="53"/>
      <c r="CM142" s="53"/>
      <c r="CN142" s="53"/>
      <c r="CO142" s="53"/>
      <c r="CP142" s="53"/>
      <c r="CQ142" s="53"/>
      <c r="CR142" s="53"/>
      <c r="CS142" s="53">
        <v>10</v>
      </c>
      <c r="CT142" s="54">
        <v>20</v>
      </c>
      <c r="CU142" s="141">
        <v>319</v>
      </c>
      <c r="CV142" s="218">
        <f>Table28211153[[#This Row],[D28 - GD/19]]/Table28211153[[#This Row],[D0 - GD/19]]</f>
        <v>1</v>
      </c>
      <c r="CW142" s="216">
        <f t="shared" si="6"/>
        <v>1</v>
      </c>
      <c r="CX142" s="216">
        <f>Table28211153[[#This Row],[D28 - Phu/13]]/Table28211153[[#This Row],[D0 - Phu/13]]</f>
        <v>2</v>
      </c>
      <c r="CY142" s="216">
        <f>Table28211153[[#This Row],[D28 - WA/19]]/Table28211153[[#This Row],[D0 - WA/19]]</f>
        <v>2</v>
      </c>
      <c r="CZ142" s="216">
        <f>LOG(Table28211153[[#This Row],[GD/19 Fold]],2)</f>
        <v>0</v>
      </c>
      <c r="DA142" s="216">
        <f>LOG(Table28211153[[#This Row],[HK/19 Fold]],2)</f>
        <v>0</v>
      </c>
      <c r="DB142" s="216">
        <f>LOG(Table28211153[[#This Row],[Phu/13 Fold]],2)</f>
        <v>1</v>
      </c>
      <c r="DC142" s="216">
        <f>LOG(Table28211153[[#This Row],[WA/19 Fold]],2)</f>
        <v>1</v>
      </c>
      <c r="DD142" s="217">
        <f>SUM(Table28211153[[#This Row],[GD/19 Log2]:[WA/19 Log2]])</f>
        <v>2</v>
      </c>
    </row>
    <row r="143" spans="1:108" ht="24" customHeight="1">
      <c r="A143" s="78">
        <v>320</v>
      </c>
      <c r="B143" s="77">
        <v>18364</v>
      </c>
      <c r="C143" s="76">
        <v>70</v>
      </c>
      <c r="D143" s="77">
        <v>44095</v>
      </c>
      <c r="E143" s="76">
        <v>28</v>
      </c>
      <c r="F143" s="3" t="s">
        <v>7</v>
      </c>
      <c r="G143" s="215" t="s">
        <v>42</v>
      </c>
      <c r="H143" s="57">
        <v>26.552537339505601</v>
      </c>
      <c r="I143" s="5" t="s">
        <v>174</v>
      </c>
      <c r="J143" s="127" t="s">
        <v>338</v>
      </c>
      <c r="K143" s="53"/>
      <c r="L143" s="53"/>
      <c r="M143" s="53"/>
      <c r="N143" s="53"/>
      <c r="O143" s="53"/>
      <c r="P143" s="53"/>
      <c r="Q143" s="53"/>
      <c r="R143" s="53"/>
      <c r="S143" s="53"/>
      <c r="T143" s="53"/>
      <c r="U143" s="53"/>
      <c r="V143" s="53"/>
      <c r="W143" s="53"/>
      <c r="X143" s="53"/>
      <c r="Y143" s="53"/>
      <c r="Z143" s="53"/>
      <c r="AA143" s="53"/>
      <c r="AB143" s="53"/>
      <c r="AC143" s="53">
        <v>5</v>
      </c>
      <c r="AD143" s="53">
        <v>5</v>
      </c>
      <c r="AE143" s="53">
        <v>5</v>
      </c>
      <c r="AF143" s="53">
        <v>5</v>
      </c>
      <c r="AG143" s="53"/>
      <c r="AH143" s="54"/>
      <c r="AI143" s="141">
        <v>320</v>
      </c>
      <c r="AJ143" s="137"/>
      <c r="AK143" s="54"/>
      <c r="AL143" s="53"/>
      <c r="AM143" s="53"/>
      <c r="AN143" s="53"/>
      <c r="AO143" s="53"/>
      <c r="AP143" s="53"/>
      <c r="AQ143" s="53"/>
      <c r="AR143" s="53"/>
      <c r="AS143" s="53"/>
      <c r="AT143" s="53"/>
      <c r="AU143" s="53"/>
      <c r="AV143" s="53"/>
      <c r="AW143" s="54"/>
      <c r="AX143" s="53"/>
      <c r="AY143" s="54"/>
      <c r="AZ143" s="53"/>
      <c r="BA143" s="54"/>
      <c r="BB143" s="111"/>
      <c r="BC143" s="111"/>
      <c r="BD143" s="111"/>
      <c r="BE143" s="111"/>
      <c r="BF143" s="111"/>
      <c r="BG143" s="111"/>
      <c r="BH143" s="53"/>
      <c r="BI143" s="54"/>
      <c r="BJ143" s="111">
        <v>5</v>
      </c>
      <c r="BK143" s="111">
        <v>20</v>
      </c>
      <c r="BL143" s="111"/>
      <c r="BM143" s="136"/>
      <c r="BN143" s="141">
        <v>320</v>
      </c>
      <c r="BO143" s="137"/>
      <c r="BP143" s="56"/>
      <c r="BQ143" s="55"/>
      <c r="BR143" s="53"/>
      <c r="BS143" s="53"/>
      <c r="BT143" s="53"/>
      <c r="BU143" s="53"/>
      <c r="BV143" s="53"/>
      <c r="BW143" s="53"/>
      <c r="BX143" s="53"/>
      <c r="BY143" s="53"/>
      <c r="BZ143" s="53"/>
      <c r="CA143" s="53"/>
      <c r="CB143" s="53"/>
      <c r="CC143" s="53"/>
      <c r="CD143" s="53"/>
      <c r="CE143" s="53">
        <v>20</v>
      </c>
      <c r="CF143" s="53">
        <v>40</v>
      </c>
      <c r="CG143" s="55"/>
      <c r="CH143" s="53"/>
      <c r="CI143" s="53"/>
      <c r="CJ143" s="53"/>
      <c r="CK143" s="53"/>
      <c r="CL143" s="53"/>
      <c r="CM143" s="53"/>
      <c r="CN143" s="53"/>
      <c r="CO143" s="53"/>
      <c r="CP143" s="53"/>
      <c r="CQ143" s="53"/>
      <c r="CR143" s="53"/>
      <c r="CS143" s="53">
        <v>5</v>
      </c>
      <c r="CT143" s="54">
        <v>40</v>
      </c>
      <c r="CU143" s="141">
        <v>320</v>
      </c>
      <c r="CV143" s="218">
        <f>Table28211153[[#This Row],[D28 - GD/19]]/Table28211153[[#This Row],[D0 - GD/19]]</f>
        <v>1</v>
      </c>
      <c r="CW143" s="216">
        <f t="shared" si="6"/>
        <v>4</v>
      </c>
      <c r="CX143" s="216">
        <f>Table28211153[[#This Row],[D28 - Phu/13]]/Table28211153[[#This Row],[D0 - Phu/13]]</f>
        <v>2</v>
      </c>
      <c r="CY143" s="216">
        <f>Table28211153[[#This Row],[D28 - WA/19]]/Table28211153[[#This Row],[D0 - WA/19]]</f>
        <v>8</v>
      </c>
      <c r="CZ143" s="216">
        <f>LOG(Table28211153[[#This Row],[GD/19 Fold]],2)</f>
        <v>0</v>
      </c>
      <c r="DA143" s="216">
        <f>LOG(Table28211153[[#This Row],[HK/19 Fold]],2)</f>
        <v>2</v>
      </c>
      <c r="DB143" s="216">
        <f>LOG(Table28211153[[#This Row],[Phu/13 Fold]],2)</f>
        <v>1</v>
      </c>
      <c r="DC143" s="216">
        <f>LOG(Table28211153[[#This Row],[WA/19 Fold]],2)</f>
        <v>3</v>
      </c>
      <c r="DD143" s="217">
        <f>SUM(Table28211153[[#This Row],[GD/19 Log2]:[WA/19 Log2]])</f>
        <v>6</v>
      </c>
    </row>
    <row r="144" spans="1:108" ht="24" customHeight="1">
      <c r="A144" s="66">
        <v>321</v>
      </c>
      <c r="B144" s="65">
        <v>25169</v>
      </c>
      <c r="C144" s="64">
        <v>51</v>
      </c>
      <c r="D144" s="65">
        <v>44116</v>
      </c>
      <c r="E144" s="64">
        <v>28</v>
      </c>
      <c r="F144" s="3" t="s">
        <v>7</v>
      </c>
      <c r="G144" s="215" t="s">
        <v>42</v>
      </c>
      <c r="H144" s="57">
        <v>27.237785870650701</v>
      </c>
      <c r="I144" s="98" t="s">
        <v>173</v>
      </c>
      <c r="J144" s="127" t="s">
        <v>338</v>
      </c>
      <c r="K144" s="53"/>
      <c r="L144" s="53"/>
      <c r="M144" s="53"/>
      <c r="N144" s="53"/>
      <c r="O144" s="53"/>
      <c r="P144" s="53"/>
      <c r="Q144" s="53"/>
      <c r="R144" s="53"/>
      <c r="S144" s="53"/>
      <c r="T144" s="53"/>
      <c r="U144" s="53"/>
      <c r="V144" s="53"/>
      <c r="W144" s="53"/>
      <c r="X144" s="53"/>
      <c r="Y144" s="53"/>
      <c r="Z144" s="53"/>
      <c r="AA144" s="53"/>
      <c r="AB144" s="53"/>
      <c r="AC144" s="53">
        <v>5</v>
      </c>
      <c r="AD144" s="53">
        <v>20</v>
      </c>
      <c r="AE144" s="53">
        <v>5</v>
      </c>
      <c r="AF144" s="53">
        <v>40</v>
      </c>
      <c r="AG144" s="53"/>
      <c r="AH144" s="54"/>
      <c r="AI144" s="146">
        <v>321</v>
      </c>
      <c r="AJ144" s="137"/>
      <c r="AK144" s="54"/>
      <c r="AL144" s="53"/>
      <c r="AM144" s="53"/>
      <c r="AN144" s="53"/>
      <c r="AO144" s="53"/>
      <c r="AP144" s="53"/>
      <c r="AQ144" s="53"/>
      <c r="AR144" s="53"/>
      <c r="AS144" s="53"/>
      <c r="AT144" s="53"/>
      <c r="AU144" s="53"/>
      <c r="AV144" s="53"/>
      <c r="AW144" s="54"/>
      <c r="AX144" s="53"/>
      <c r="AY144" s="54"/>
      <c r="AZ144" s="53"/>
      <c r="BA144" s="54"/>
      <c r="BB144" s="111"/>
      <c r="BC144" s="111"/>
      <c r="BD144" s="111"/>
      <c r="BE144" s="111"/>
      <c r="BF144" s="111"/>
      <c r="BG144" s="111"/>
      <c r="BH144" s="53"/>
      <c r="BI144" s="54"/>
      <c r="BJ144" s="111">
        <v>5</v>
      </c>
      <c r="BK144" s="111">
        <v>40</v>
      </c>
      <c r="BL144" s="111"/>
      <c r="BM144" s="136"/>
      <c r="BN144" s="146">
        <v>321</v>
      </c>
      <c r="BO144" s="137"/>
      <c r="BP144" s="56"/>
      <c r="BQ144" s="55"/>
      <c r="BR144" s="53"/>
      <c r="BS144" s="53"/>
      <c r="BT144" s="53"/>
      <c r="BU144" s="53"/>
      <c r="BV144" s="53"/>
      <c r="BW144" s="53"/>
      <c r="BX144" s="53"/>
      <c r="BY144" s="53"/>
      <c r="BZ144" s="53"/>
      <c r="CA144" s="53"/>
      <c r="CB144" s="53"/>
      <c r="CC144" s="53"/>
      <c r="CD144" s="53"/>
      <c r="CE144" s="53">
        <v>10</v>
      </c>
      <c r="CF144" s="53">
        <v>20</v>
      </c>
      <c r="CG144" s="55"/>
      <c r="CH144" s="53"/>
      <c r="CI144" s="53"/>
      <c r="CJ144" s="53"/>
      <c r="CK144" s="53"/>
      <c r="CL144" s="53"/>
      <c r="CM144" s="53"/>
      <c r="CN144" s="53"/>
      <c r="CO144" s="53"/>
      <c r="CP144" s="53"/>
      <c r="CQ144" s="53"/>
      <c r="CR144" s="53"/>
      <c r="CS144" s="53">
        <v>5</v>
      </c>
      <c r="CT144" s="54">
        <v>10</v>
      </c>
      <c r="CU144" s="146">
        <v>321</v>
      </c>
      <c r="CV144" s="218">
        <f>Table28211153[[#This Row],[D28 - GD/19]]/Table28211153[[#This Row],[D0 - GD/19]]</f>
        <v>8</v>
      </c>
      <c r="CW144" s="216">
        <f t="shared" si="6"/>
        <v>8</v>
      </c>
      <c r="CX144" s="216">
        <f>Table28211153[[#This Row],[D28 - Phu/13]]/Table28211153[[#This Row],[D0 - Phu/13]]</f>
        <v>2</v>
      </c>
      <c r="CY144" s="216">
        <f>Table28211153[[#This Row],[D28 - WA/19]]/Table28211153[[#This Row],[D0 - WA/19]]</f>
        <v>2</v>
      </c>
      <c r="CZ144" s="216">
        <f>LOG(Table28211153[[#This Row],[GD/19 Fold]],2)</f>
        <v>3</v>
      </c>
      <c r="DA144" s="216">
        <f>LOG(Table28211153[[#This Row],[HK/19 Fold]],2)</f>
        <v>3</v>
      </c>
      <c r="DB144" s="216">
        <f>LOG(Table28211153[[#This Row],[Phu/13 Fold]],2)</f>
        <v>1</v>
      </c>
      <c r="DC144" s="216">
        <f>LOG(Table28211153[[#This Row],[WA/19 Fold]],2)</f>
        <v>1</v>
      </c>
      <c r="DD144" s="217">
        <f>SUM(Table28211153[[#This Row],[GD/19 Log2]:[WA/19 Log2]])</f>
        <v>8</v>
      </c>
    </row>
    <row r="145" spans="1:108" ht="24" customHeight="1">
      <c r="A145" s="72">
        <v>322</v>
      </c>
      <c r="B145" s="71">
        <v>27786</v>
      </c>
      <c r="C145" s="70">
        <v>44</v>
      </c>
      <c r="D145" s="71">
        <v>44152</v>
      </c>
      <c r="E145" s="70">
        <v>29</v>
      </c>
      <c r="F145" s="3" t="s">
        <v>7</v>
      </c>
      <c r="G145" s="215" t="s">
        <v>42</v>
      </c>
      <c r="H145" s="57">
        <v>49.761666522606802</v>
      </c>
      <c r="I145" s="98" t="s">
        <v>173</v>
      </c>
      <c r="J145" s="127" t="s">
        <v>338</v>
      </c>
      <c r="K145" s="53"/>
      <c r="L145" s="53"/>
      <c r="M145" s="53"/>
      <c r="N145" s="53"/>
      <c r="O145" s="53"/>
      <c r="P145" s="53"/>
      <c r="Q145" s="53"/>
      <c r="R145" s="53"/>
      <c r="S145" s="53"/>
      <c r="T145" s="53"/>
      <c r="U145" s="53"/>
      <c r="V145" s="53"/>
      <c r="W145" s="53"/>
      <c r="X145" s="53"/>
      <c r="Y145" s="53"/>
      <c r="Z145" s="53"/>
      <c r="AA145" s="53"/>
      <c r="AB145" s="53"/>
      <c r="AC145" s="53">
        <v>5</v>
      </c>
      <c r="AD145" s="53">
        <v>160</v>
      </c>
      <c r="AE145" s="53">
        <v>5</v>
      </c>
      <c r="AF145" s="53">
        <v>320</v>
      </c>
      <c r="AG145" s="53"/>
      <c r="AH145" s="54"/>
      <c r="AI145" s="145">
        <v>322</v>
      </c>
      <c r="AJ145" s="137"/>
      <c r="AK145" s="54"/>
      <c r="AL145" s="53"/>
      <c r="AM145" s="53"/>
      <c r="AN145" s="53"/>
      <c r="AO145" s="53"/>
      <c r="AP145" s="53"/>
      <c r="AQ145" s="53"/>
      <c r="AR145" s="53"/>
      <c r="AS145" s="53"/>
      <c r="AT145" s="53"/>
      <c r="AU145" s="53"/>
      <c r="AV145" s="53"/>
      <c r="AW145" s="54"/>
      <c r="AX145" s="53"/>
      <c r="AY145" s="54"/>
      <c r="AZ145" s="53"/>
      <c r="BA145" s="54"/>
      <c r="BB145" s="111"/>
      <c r="BC145" s="111"/>
      <c r="BD145" s="111"/>
      <c r="BE145" s="111"/>
      <c r="BF145" s="111"/>
      <c r="BG145" s="111"/>
      <c r="BH145" s="53"/>
      <c r="BI145" s="54"/>
      <c r="BJ145" s="111">
        <v>20</v>
      </c>
      <c r="BK145" s="111">
        <v>320</v>
      </c>
      <c r="BL145" s="111"/>
      <c r="BM145" s="136"/>
      <c r="BN145" s="145">
        <v>322</v>
      </c>
      <c r="BO145" s="137"/>
      <c r="BP145" s="56"/>
      <c r="BQ145" s="55"/>
      <c r="BR145" s="53"/>
      <c r="BS145" s="53"/>
      <c r="BT145" s="53"/>
      <c r="BU145" s="53"/>
      <c r="BV145" s="53"/>
      <c r="BW145" s="53"/>
      <c r="BX145" s="53"/>
      <c r="BY145" s="53"/>
      <c r="BZ145" s="53"/>
      <c r="CA145" s="53"/>
      <c r="CB145" s="53"/>
      <c r="CC145" s="53"/>
      <c r="CD145" s="53"/>
      <c r="CE145" s="53">
        <v>80</v>
      </c>
      <c r="CF145" s="53">
        <v>320</v>
      </c>
      <c r="CG145" s="55"/>
      <c r="CH145" s="53"/>
      <c r="CI145" s="53"/>
      <c r="CJ145" s="53"/>
      <c r="CK145" s="53"/>
      <c r="CL145" s="53"/>
      <c r="CM145" s="53"/>
      <c r="CN145" s="53"/>
      <c r="CO145" s="53"/>
      <c r="CP145" s="53"/>
      <c r="CQ145" s="53"/>
      <c r="CR145" s="53"/>
      <c r="CS145" s="53">
        <v>80</v>
      </c>
      <c r="CT145" s="54">
        <v>640</v>
      </c>
      <c r="CU145" s="145">
        <v>322</v>
      </c>
      <c r="CV145" s="218">
        <f>Table28211153[[#This Row],[D28 - GD/19]]/Table28211153[[#This Row],[D0 - GD/19]]</f>
        <v>64</v>
      </c>
      <c r="CW145" s="216">
        <f t="shared" si="6"/>
        <v>16</v>
      </c>
      <c r="CX145" s="216">
        <f>Table28211153[[#This Row],[D28 - Phu/13]]/Table28211153[[#This Row],[D0 - Phu/13]]</f>
        <v>4</v>
      </c>
      <c r="CY145" s="216">
        <f>Table28211153[[#This Row],[D28 - WA/19]]/Table28211153[[#This Row],[D0 - WA/19]]</f>
        <v>8</v>
      </c>
      <c r="CZ145" s="216">
        <f>LOG(Table28211153[[#This Row],[GD/19 Fold]],2)</f>
        <v>6</v>
      </c>
      <c r="DA145" s="216">
        <f>LOG(Table28211153[[#This Row],[HK/19 Fold]],2)</f>
        <v>4</v>
      </c>
      <c r="DB145" s="216">
        <f>LOG(Table28211153[[#This Row],[Phu/13 Fold]],2)</f>
        <v>2</v>
      </c>
      <c r="DC145" s="216">
        <f>LOG(Table28211153[[#This Row],[WA/19 Fold]],2)</f>
        <v>3</v>
      </c>
      <c r="DD145" s="217">
        <f>SUM(Table28211153[[#This Row],[GD/19 Log2]:[WA/19 Log2]])</f>
        <v>15</v>
      </c>
    </row>
    <row r="146" spans="1:108" ht="24" customHeight="1">
      <c r="A146" s="78">
        <v>325</v>
      </c>
      <c r="B146" s="77">
        <v>16280</v>
      </c>
      <c r="C146" s="76">
        <v>76</v>
      </c>
      <c r="D146" s="77">
        <v>44111</v>
      </c>
      <c r="E146" s="76">
        <v>28</v>
      </c>
      <c r="F146" s="4" t="s">
        <v>8</v>
      </c>
      <c r="G146" s="215" t="s">
        <v>42</v>
      </c>
      <c r="H146" s="57">
        <v>24.018766849900199</v>
      </c>
      <c r="I146" s="5" t="s">
        <v>174</v>
      </c>
      <c r="J146" s="127" t="s">
        <v>338</v>
      </c>
      <c r="K146" s="53"/>
      <c r="L146" s="53"/>
      <c r="M146" s="53"/>
      <c r="N146" s="53"/>
      <c r="O146" s="53"/>
      <c r="P146" s="53"/>
      <c r="Q146" s="53"/>
      <c r="R146" s="53"/>
      <c r="S146" s="53"/>
      <c r="T146" s="53"/>
      <c r="U146" s="53"/>
      <c r="V146" s="53"/>
      <c r="W146" s="53"/>
      <c r="X146" s="53"/>
      <c r="Y146" s="53"/>
      <c r="Z146" s="53"/>
      <c r="AA146" s="53"/>
      <c r="AB146" s="53"/>
      <c r="AC146" s="53">
        <v>5</v>
      </c>
      <c r="AD146" s="53">
        <v>10</v>
      </c>
      <c r="AE146" s="53">
        <v>5</v>
      </c>
      <c r="AF146" s="53">
        <v>20</v>
      </c>
      <c r="AG146" s="53"/>
      <c r="AH146" s="54"/>
      <c r="AI146" s="141">
        <v>325</v>
      </c>
      <c r="AJ146" s="137"/>
      <c r="AK146" s="54"/>
      <c r="AL146" s="53"/>
      <c r="AM146" s="53"/>
      <c r="AN146" s="53"/>
      <c r="AO146" s="53"/>
      <c r="AP146" s="53"/>
      <c r="AQ146" s="53"/>
      <c r="AR146" s="53"/>
      <c r="AS146" s="53"/>
      <c r="AT146" s="53"/>
      <c r="AU146" s="53"/>
      <c r="AV146" s="53"/>
      <c r="AW146" s="54"/>
      <c r="AX146" s="53"/>
      <c r="AY146" s="54"/>
      <c r="AZ146" s="53"/>
      <c r="BA146" s="54"/>
      <c r="BB146" s="111"/>
      <c r="BC146" s="111"/>
      <c r="BD146" s="111"/>
      <c r="BE146" s="111"/>
      <c r="BF146" s="111"/>
      <c r="BG146" s="111"/>
      <c r="BH146" s="53"/>
      <c r="BI146" s="54"/>
      <c r="BJ146" s="111">
        <v>40</v>
      </c>
      <c r="BK146" s="111">
        <v>80</v>
      </c>
      <c r="BL146" s="111"/>
      <c r="BM146" s="136"/>
      <c r="BN146" s="141">
        <v>325</v>
      </c>
      <c r="BO146" s="137"/>
      <c r="BP146" s="56"/>
      <c r="BQ146" s="55"/>
      <c r="BR146" s="53"/>
      <c r="BS146" s="53"/>
      <c r="BT146" s="53"/>
      <c r="BU146" s="53"/>
      <c r="BV146" s="53"/>
      <c r="BW146" s="53"/>
      <c r="BX146" s="53"/>
      <c r="BY146" s="53"/>
      <c r="BZ146" s="53"/>
      <c r="CA146" s="53"/>
      <c r="CB146" s="53"/>
      <c r="CC146" s="53"/>
      <c r="CD146" s="53"/>
      <c r="CE146" s="53">
        <v>80</v>
      </c>
      <c r="CF146" s="53">
        <v>80</v>
      </c>
      <c r="CG146" s="55"/>
      <c r="CH146" s="53"/>
      <c r="CI146" s="53"/>
      <c r="CJ146" s="53"/>
      <c r="CK146" s="53"/>
      <c r="CL146" s="53"/>
      <c r="CM146" s="53"/>
      <c r="CN146" s="53"/>
      <c r="CO146" s="53"/>
      <c r="CP146" s="53"/>
      <c r="CQ146" s="53"/>
      <c r="CR146" s="53"/>
      <c r="CS146" s="53">
        <v>20</v>
      </c>
      <c r="CT146" s="54">
        <v>40</v>
      </c>
      <c r="CU146" s="141">
        <v>325</v>
      </c>
      <c r="CV146" s="218">
        <f>Table28211153[[#This Row],[D28 - GD/19]]/Table28211153[[#This Row],[D0 - GD/19]]</f>
        <v>4</v>
      </c>
      <c r="CW146" s="216">
        <f t="shared" si="6"/>
        <v>2</v>
      </c>
      <c r="CX146" s="216">
        <f>Table28211153[[#This Row],[D28 - Phu/13]]/Table28211153[[#This Row],[D0 - Phu/13]]</f>
        <v>1</v>
      </c>
      <c r="CY146" s="216">
        <f>Table28211153[[#This Row],[D28 - WA/19]]/Table28211153[[#This Row],[D0 - WA/19]]</f>
        <v>2</v>
      </c>
      <c r="CZ146" s="216">
        <f>LOG(Table28211153[[#This Row],[GD/19 Fold]],2)</f>
        <v>2</v>
      </c>
      <c r="DA146" s="216">
        <f>LOG(Table28211153[[#This Row],[HK/19 Fold]],2)</f>
        <v>1</v>
      </c>
      <c r="DB146" s="216">
        <f>LOG(Table28211153[[#This Row],[Phu/13 Fold]],2)</f>
        <v>0</v>
      </c>
      <c r="DC146" s="216">
        <f>LOG(Table28211153[[#This Row],[WA/19 Fold]],2)</f>
        <v>1</v>
      </c>
      <c r="DD146" s="217">
        <f>SUM(Table28211153[[#This Row],[GD/19 Log2]:[WA/19 Log2]])</f>
        <v>4</v>
      </c>
    </row>
    <row r="147" spans="1:108" ht="24" customHeight="1">
      <c r="A147" s="72">
        <v>328</v>
      </c>
      <c r="B147" s="71">
        <v>26735</v>
      </c>
      <c r="C147" s="70">
        <v>47</v>
      </c>
      <c r="D147" s="71">
        <v>44110</v>
      </c>
      <c r="E147" s="70">
        <v>28</v>
      </c>
      <c r="F147" s="3" t="s">
        <v>7</v>
      </c>
      <c r="G147" s="215" t="s">
        <v>42</v>
      </c>
      <c r="H147" s="57">
        <v>29.819049773366501</v>
      </c>
      <c r="I147" s="98" t="s">
        <v>173</v>
      </c>
      <c r="J147" s="127" t="s">
        <v>338</v>
      </c>
      <c r="K147" s="53"/>
      <c r="L147" s="53"/>
      <c r="M147" s="53"/>
      <c r="N147" s="53"/>
      <c r="O147" s="53"/>
      <c r="P147" s="53"/>
      <c r="Q147" s="53"/>
      <c r="R147" s="53"/>
      <c r="S147" s="53"/>
      <c r="T147" s="53"/>
      <c r="U147" s="53"/>
      <c r="V147" s="53"/>
      <c r="W147" s="53"/>
      <c r="X147" s="53"/>
      <c r="Y147" s="53"/>
      <c r="Z147" s="53"/>
      <c r="AA147" s="53"/>
      <c r="AB147" s="53"/>
      <c r="AC147" s="53">
        <v>5</v>
      </c>
      <c r="AD147" s="53">
        <v>40</v>
      </c>
      <c r="AE147" s="53">
        <v>5</v>
      </c>
      <c r="AF147" s="53">
        <v>80</v>
      </c>
      <c r="AG147" s="53"/>
      <c r="AH147" s="54"/>
      <c r="AI147" s="145">
        <v>328</v>
      </c>
      <c r="AJ147" s="137"/>
      <c r="AK147" s="54"/>
      <c r="AL147" s="53"/>
      <c r="AM147" s="53"/>
      <c r="AN147" s="53"/>
      <c r="AO147" s="53"/>
      <c r="AP147" s="53"/>
      <c r="AQ147" s="53"/>
      <c r="AR147" s="53"/>
      <c r="AS147" s="53"/>
      <c r="AT147" s="53"/>
      <c r="AU147" s="53"/>
      <c r="AV147" s="53"/>
      <c r="AW147" s="54"/>
      <c r="AX147" s="53"/>
      <c r="AY147" s="54"/>
      <c r="AZ147" s="53"/>
      <c r="BA147" s="54"/>
      <c r="BB147" s="111"/>
      <c r="BC147" s="111"/>
      <c r="BD147" s="111"/>
      <c r="BE147" s="111"/>
      <c r="BF147" s="111"/>
      <c r="BG147" s="111"/>
      <c r="BH147" s="53"/>
      <c r="BI147" s="54"/>
      <c r="BJ147" s="111">
        <v>20</v>
      </c>
      <c r="BK147" s="111">
        <v>40</v>
      </c>
      <c r="BL147" s="111"/>
      <c r="BM147" s="136"/>
      <c r="BN147" s="145">
        <v>328</v>
      </c>
      <c r="BO147" s="137"/>
      <c r="BP147" s="56"/>
      <c r="BQ147" s="55"/>
      <c r="BR147" s="53"/>
      <c r="BS147" s="53"/>
      <c r="BT147" s="53"/>
      <c r="BU147" s="53"/>
      <c r="BV147" s="53"/>
      <c r="BW147" s="53"/>
      <c r="BX147" s="53"/>
      <c r="BY147" s="53"/>
      <c r="BZ147" s="53"/>
      <c r="CA147" s="53"/>
      <c r="CB147" s="53"/>
      <c r="CC147" s="53"/>
      <c r="CD147" s="53"/>
      <c r="CE147" s="53">
        <v>5</v>
      </c>
      <c r="CF147" s="53">
        <v>10</v>
      </c>
      <c r="CG147" s="55"/>
      <c r="CH147" s="53"/>
      <c r="CI147" s="53"/>
      <c r="CJ147" s="53"/>
      <c r="CK147" s="53"/>
      <c r="CL147" s="53"/>
      <c r="CM147" s="53"/>
      <c r="CN147" s="53"/>
      <c r="CO147" s="53"/>
      <c r="CP147" s="53"/>
      <c r="CQ147" s="53"/>
      <c r="CR147" s="53"/>
      <c r="CS147" s="53">
        <v>20</v>
      </c>
      <c r="CT147" s="54">
        <v>40</v>
      </c>
      <c r="CU147" s="145">
        <v>328</v>
      </c>
      <c r="CV147" s="218">
        <f>Table28211153[[#This Row],[D28 - GD/19]]/Table28211153[[#This Row],[D0 - GD/19]]</f>
        <v>16</v>
      </c>
      <c r="CW147" s="216">
        <f t="shared" si="6"/>
        <v>2</v>
      </c>
      <c r="CX147" s="216">
        <f>Table28211153[[#This Row],[D28 - Phu/13]]/Table28211153[[#This Row],[D0 - Phu/13]]</f>
        <v>2</v>
      </c>
      <c r="CY147" s="216">
        <f>Table28211153[[#This Row],[D28 - WA/19]]/Table28211153[[#This Row],[D0 - WA/19]]</f>
        <v>2</v>
      </c>
      <c r="CZ147" s="216">
        <f>LOG(Table28211153[[#This Row],[GD/19 Fold]],2)</f>
        <v>4</v>
      </c>
      <c r="DA147" s="216">
        <f>LOG(Table28211153[[#This Row],[HK/19 Fold]],2)</f>
        <v>1</v>
      </c>
      <c r="DB147" s="216">
        <f>LOG(Table28211153[[#This Row],[Phu/13 Fold]],2)</f>
        <v>1</v>
      </c>
      <c r="DC147" s="216">
        <f>LOG(Table28211153[[#This Row],[WA/19 Fold]],2)</f>
        <v>1</v>
      </c>
      <c r="DD147" s="217">
        <f>SUM(Table28211153[[#This Row],[GD/19 Log2]:[WA/19 Log2]])</f>
        <v>7</v>
      </c>
    </row>
    <row r="148" spans="1:108" ht="24" customHeight="1">
      <c r="A148" s="72">
        <v>329</v>
      </c>
      <c r="B148" s="71">
        <v>27251</v>
      </c>
      <c r="C148" s="70">
        <v>46</v>
      </c>
      <c r="D148" s="71">
        <v>44112</v>
      </c>
      <c r="E148" s="70">
        <v>32</v>
      </c>
      <c r="F148" s="3" t="s">
        <v>7</v>
      </c>
      <c r="G148" s="215" t="s">
        <v>42</v>
      </c>
      <c r="H148" s="57">
        <v>31.644843561278702</v>
      </c>
      <c r="I148" s="98" t="s">
        <v>173</v>
      </c>
      <c r="J148" s="127" t="s">
        <v>338</v>
      </c>
      <c r="K148" s="53"/>
      <c r="L148" s="53"/>
      <c r="M148" s="53"/>
      <c r="N148" s="53"/>
      <c r="O148" s="53"/>
      <c r="P148" s="53"/>
      <c r="Q148" s="53"/>
      <c r="R148" s="53"/>
      <c r="S148" s="53"/>
      <c r="T148" s="53"/>
      <c r="U148" s="53"/>
      <c r="V148" s="53"/>
      <c r="W148" s="53"/>
      <c r="X148" s="53"/>
      <c r="Y148" s="53"/>
      <c r="Z148" s="53"/>
      <c r="AA148" s="53"/>
      <c r="AB148" s="53"/>
      <c r="AC148" s="53">
        <v>40</v>
      </c>
      <c r="AD148" s="53">
        <v>40</v>
      </c>
      <c r="AE148" s="53">
        <v>5</v>
      </c>
      <c r="AF148" s="53">
        <v>10</v>
      </c>
      <c r="AG148" s="53"/>
      <c r="AH148" s="54"/>
      <c r="AI148" s="145">
        <v>329</v>
      </c>
      <c r="AJ148" s="137"/>
      <c r="AK148" s="54"/>
      <c r="AL148" s="53"/>
      <c r="AM148" s="53"/>
      <c r="AN148" s="53"/>
      <c r="AO148" s="53"/>
      <c r="AP148" s="53"/>
      <c r="AQ148" s="53"/>
      <c r="AR148" s="53"/>
      <c r="AS148" s="53"/>
      <c r="AT148" s="53"/>
      <c r="AU148" s="53"/>
      <c r="AV148" s="53"/>
      <c r="AW148" s="54"/>
      <c r="AX148" s="53"/>
      <c r="AY148" s="54"/>
      <c r="AZ148" s="53"/>
      <c r="BA148" s="54"/>
      <c r="BB148" s="111"/>
      <c r="BC148" s="111"/>
      <c r="BD148" s="111"/>
      <c r="BE148" s="111"/>
      <c r="BF148" s="111"/>
      <c r="BG148" s="111"/>
      <c r="BH148" s="53"/>
      <c r="BI148" s="54"/>
      <c r="BJ148" s="111">
        <v>20</v>
      </c>
      <c r="BK148" s="111">
        <v>20</v>
      </c>
      <c r="BL148" s="111"/>
      <c r="BM148" s="136"/>
      <c r="BN148" s="145">
        <v>329</v>
      </c>
      <c r="BO148" s="137"/>
      <c r="BP148" s="56"/>
      <c r="BQ148" s="55"/>
      <c r="BR148" s="53"/>
      <c r="BS148" s="53"/>
      <c r="BT148" s="53"/>
      <c r="BU148" s="53"/>
      <c r="BV148" s="53"/>
      <c r="BW148" s="53"/>
      <c r="BX148" s="53"/>
      <c r="BY148" s="53"/>
      <c r="BZ148" s="53"/>
      <c r="CA148" s="53"/>
      <c r="CB148" s="53"/>
      <c r="CC148" s="53"/>
      <c r="CD148" s="53"/>
      <c r="CE148" s="53">
        <v>160</v>
      </c>
      <c r="CF148" s="53">
        <v>160</v>
      </c>
      <c r="CG148" s="55"/>
      <c r="CH148" s="53"/>
      <c r="CI148" s="53"/>
      <c r="CJ148" s="53"/>
      <c r="CK148" s="53"/>
      <c r="CL148" s="53"/>
      <c r="CM148" s="53"/>
      <c r="CN148" s="53"/>
      <c r="CO148" s="53"/>
      <c r="CP148" s="53"/>
      <c r="CQ148" s="53"/>
      <c r="CR148" s="53"/>
      <c r="CS148" s="53">
        <v>80</v>
      </c>
      <c r="CT148" s="54">
        <v>80</v>
      </c>
      <c r="CU148" s="145">
        <v>329</v>
      </c>
      <c r="CV148" s="218">
        <f>Table28211153[[#This Row],[D28 - GD/19]]/Table28211153[[#This Row],[D0 - GD/19]]</f>
        <v>2</v>
      </c>
      <c r="CW148" s="216">
        <f t="shared" si="6"/>
        <v>1</v>
      </c>
      <c r="CX148" s="216">
        <f>Table28211153[[#This Row],[D28 - Phu/13]]/Table28211153[[#This Row],[D0 - Phu/13]]</f>
        <v>1</v>
      </c>
      <c r="CY148" s="216">
        <f>Table28211153[[#This Row],[D28 - WA/19]]/Table28211153[[#This Row],[D0 - WA/19]]</f>
        <v>1</v>
      </c>
      <c r="CZ148" s="216">
        <f>LOG(Table28211153[[#This Row],[GD/19 Fold]],2)</f>
        <v>1</v>
      </c>
      <c r="DA148" s="216">
        <f>LOG(Table28211153[[#This Row],[HK/19 Fold]],2)</f>
        <v>0</v>
      </c>
      <c r="DB148" s="216">
        <f>LOG(Table28211153[[#This Row],[Phu/13 Fold]],2)</f>
        <v>0</v>
      </c>
      <c r="DC148" s="216">
        <f>LOG(Table28211153[[#This Row],[WA/19 Fold]],2)</f>
        <v>0</v>
      </c>
      <c r="DD148" s="217">
        <f>SUM(Table28211153[[#This Row],[GD/19 Log2]:[WA/19 Log2]])</f>
        <v>1</v>
      </c>
    </row>
    <row r="149" spans="1:108" ht="24" customHeight="1">
      <c r="A149" s="72">
        <v>330</v>
      </c>
      <c r="B149" s="71">
        <v>29404</v>
      </c>
      <c r="C149" s="70">
        <v>40</v>
      </c>
      <c r="D149" s="71">
        <v>44134</v>
      </c>
      <c r="E149" s="70">
        <v>31</v>
      </c>
      <c r="F149" s="3" t="s">
        <v>7</v>
      </c>
      <c r="G149" s="215" t="s">
        <v>329</v>
      </c>
      <c r="H149" s="57">
        <v>35.233761098295901</v>
      </c>
      <c r="I149" s="98" t="s">
        <v>173</v>
      </c>
      <c r="J149" s="127" t="s">
        <v>338</v>
      </c>
      <c r="K149" s="53"/>
      <c r="L149" s="53"/>
      <c r="M149" s="53"/>
      <c r="N149" s="53"/>
      <c r="O149" s="53"/>
      <c r="P149" s="53"/>
      <c r="Q149" s="53"/>
      <c r="R149" s="53"/>
      <c r="S149" s="53"/>
      <c r="T149" s="53"/>
      <c r="U149" s="53"/>
      <c r="V149" s="53"/>
      <c r="W149" s="53"/>
      <c r="X149" s="53"/>
      <c r="Y149" s="53"/>
      <c r="Z149" s="53"/>
      <c r="AA149" s="53"/>
      <c r="AB149" s="53"/>
      <c r="AC149" s="53">
        <v>5</v>
      </c>
      <c r="AD149" s="53">
        <v>20</v>
      </c>
      <c r="AE149" s="53">
        <v>5</v>
      </c>
      <c r="AF149" s="53">
        <v>20</v>
      </c>
      <c r="AG149" s="53"/>
      <c r="AH149" s="54"/>
      <c r="AI149" s="145">
        <v>330</v>
      </c>
      <c r="AJ149" s="137"/>
      <c r="AK149" s="54"/>
      <c r="AL149" s="53"/>
      <c r="AM149" s="53"/>
      <c r="AN149" s="53"/>
      <c r="AO149" s="53"/>
      <c r="AP149" s="53"/>
      <c r="AQ149" s="53"/>
      <c r="AR149" s="53"/>
      <c r="AS149" s="53"/>
      <c r="AT149" s="53"/>
      <c r="AU149" s="53"/>
      <c r="AV149" s="53"/>
      <c r="AW149" s="54"/>
      <c r="AX149" s="53"/>
      <c r="AY149" s="54"/>
      <c r="AZ149" s="53"/>
      <c r="BA149" s="54"/>
      <c r="BB149" s="111"/>
      <c r="BC149" s="111"/>
      <c r="BD149" s="111"/>
      <c r="BE149" s="111"/>
      <c r="BF149" s="111"/>
      <c r="BG149" s="111"/>
      <c r="BH149" s="53"/>
      <c r="BI149" s="54"/>
      <c r="BJ149" s="111">
        <v>10</v>
      </c>
      <c r="BK149" s="111">
        <v>40</v>
      </c>
      <c r="BL149" s="111"/>
      <c r="BM149" s="136"/>
      <c r="BN149" s="145">
        <v>330</v>
      </c>
      <c r="BO149" s="137"/>
      <c r="BP149" s="56"/>
      <c r="BQ149" s="55"/>
      <c r="BR149" s="53"/>
      <c r="BS149" s="53"/>
      <c r="BT149" s="53"/>
      <c r="BU149" s="53"/>
      <c r="BV149" s="53"/>
      <c r="BW149" s="53"/>
      <c r="BX149" s="53"/>
      <c r="BY149" s="53"/>
      <c r="BZ149" s="53"/>
      <c r="CA149" s="53"/>
      <c r="CB149" s="53"/>
      <c r="CC149" s="53"/>
      <c r="CD149" s="53"/>
      <c r="CE149" s="53">
        <v>20</v>
      </c>
      <c r="CF149" s="53">
        <v>20</v>
      </c>
      <c r="CG149" s="55"/>
      <c r="CH149" s="53"/>
      <c r="CI149" s="53"/>
      <c r="CJ149" s="53"/>
      <c r="CK149" s="53"/>
      <c r="CL149" s="53"/>
      <c r="CM149" s="53"/>
      <c r="CN149" s="53"/>
      <c r="CO149" s="53"/>
      <c r="CP149" s="53"/>
      <c r="CQ149" s="53"/>
      <c r="CR149" s="53"/>
      <c r="CS149" s="53">
        <v>10</v>
      </c>
      <c r="CT149" s="54">
        <v>20</v>
      </c>
      <c r="CU149" s="145">
        <v>330</v>
      </c>
      <c r="CV149" s="218">
        <f>Table28211153[[#This Row],[D28 - GD/19]]/Table28211153[[#This Row],[D0 - GD/19]]</f>
        <v>4</v>
      </c>
      <c r="CW149" s="216">
        <f t="shared" si="6"/>
        <v>4</v>
      </c>
      <c r="CX149" s="216">
        <f>Table28211153[[#This Row],[D28 - Phu/13]]/Table28211153[[#This Row],[D0 - Phu/13]]</f>
        <v>1</v>
      </c>
      <c r="CY149" s="216">
        <f>Table28211153[[#This Row],[D28 - WA/19]]/Table28211153[[#This Row],[D0 - WA/19]]</f>
        <v>2</v>
      </c>
      <c r="CZ149" s="216">
        <f>LOG(Table28211153[[#This Row],[GD/19 Fold]],2)</f>
        <v>2</v>
      </c>
      <c r="DA149" s="216">
        <f>LOG(Table28211153[[#This Row],[HK/19 Fold]],2)</f>
        <v>2</v>
      </c>
      <c r="DB149" s="216">
        <f>LOG(Table28211153[[#This Row],[Phu/13 Fold]],2)</f>
        <v>0</v>
      </c>
      <c r="DC149" s="216">
        <f>LOG(Table28211153[[#This Row],[WA/19 Fold]],2)</f>
        <v>1</v>
      </c>
      <c r="DD149" s="217">
        <f>SUM(Table28211153[[#This Row],[GD/19 Log2]:[WA/19 Log2]])</f>
        <v>5</v>
      </c>
    </row>
    <row r="150" spans="1:108" ht="24" customHeight="1">
      <c r="A150" s="78">
        <v>332</v>
      </c>
      <c r="B150" s="77">
        <v>18374</v>
      </c>
      <c r="C150" s="76">
        <v>70</v>
      </c>
      <c r="D150" s="77">
        <v>44098</v>
      </c>
      <c r="E150" s="76">
        <v>28</v>
      </c>
      <c r="F150" s="3" t="s">
        <v>7</v>
      </c>
      <c r="G150" s="215" t="s">
        <v>42</v>
      </c>
      <c r="H150" s="57">
        <v>26.969978602839799</v>
      </c>
      <c r="I150" s="5" t="s">
        <v>174</v>
      </c>
      <c r="J150" s="127" t="s">
        <v>338</v>
      </c>
      <c r="K150" s="53"/>
      <c r="L150" s="53"/>
      <c r="M150" s="53"/>
      <c r="N150" s="53"/>
      <c r="O150" s="53"/>
      <c r="P150" s="53"/>
      <c r="Q150" s="53"/>
      <c r="R150" s="53"/>
      <c r="S150" s="53"/>
      <c r="T150" s="53"/>
      <c r="U150" s="53"/>
      <c r="V150" s="53"/>
      <c r="W150" s="53"/>
      <c r="X150" s="53"/>
      <c r="Y150" s="53"/>
      <c r="Z150" s="53"/>
      <c r="AA150" s="53"/>
      <c r="AB150" s="53"/>
      <c r="AC150" s="53">
        <v>5</v>
      </c>
      <c r="AD150" s="53">
        <v>5</v>
      </c>
      <c r="AE150" s="53">
        <v>5</v>
      </c>
      <c r="AF150" s="53">
        <v>5</v>
      </c>
      <c r="AG150" s="53"/>
      <c r="AH150" s="54"/>
      <c r="AI150" s="141">
        <v>332</v>
      </c>
      <c r="AJ150" s="137"/>
      <c r="AK150" s="54"/>
      <c r="AL150" s="53"/>
      <c r="AM150" s="53"/>
      <c r="AN150" s="53"/>
      <c r="AO150" s="53"/>
      <c r="AP150" s="53"/>
      <c r="AQ150" s="53"/>
      <c r="AR150" s="53"/>
      <c r="AS150" s="53"/>
      <c r="AT150" s="53"/>
      <c r="AU150" s="53"/>
      <c r="AV150" s="53"/>
      <c r="AW150" s="54"/>
      <c r="AX150" s="53"/>
      <c r="AY150" s="54"/>
      <c r="AZ150" s="53"/>
      <c r="BA150" s="54"/>
      <c r="BB150" s="111"/>
      <c r="BC150" s="111"/>
      <c r="BD150" s="111"/>
      <c r="BE150" s="111"/>
      <c r="BF150" s="111"/>
      <c r="BG150" s="111"/>
      <c r="BH150" s="53"/>
      <c r="BI150" s="54"/>
      <c r="BJ150" s="111">
        <v>5</v>
      </c>
      <c r="BK150" s="111">
        <v>20</v>
      </c>
      <c r="BL150" s="111"/>
      <c r="BM150" s="136"/>
      <c r="BN150" s="141">
        <v>332</v>
      </c>
      <c r="BO150" s="137"/>
      <c r="BP150" s="56"/>
      <c r="BQ150" s="55"/>
      <c r="BR150" s="53"/>
      <c r="BS150" s="53"/>
      <c r="BT150" s="53"/>
      <c r="BU150" s="53"/>
      <c r="BV150" s="53"/>
      <c r="BW150" s="53"/>
      <c r="BX150" s="53"/>
      <c r="BY150" s="53"/>
      <c r="BZ150" s="53"/>
      <c r="CA150" s="53"/>
      <c r="CB150" s="53"/>
      <c r="CC150" s="53"/>
      <c r="CD150" s="53"/>
      <c r="CE150" s="53">
        <v>5</v>
      </c>
      <c r="CF150" s="53">
        <v>10</v>
      </c>
      <c r="CG150" s="55"/>
      <c r="CH150" s="53"/>
      <c r="CI150" s="53"/>
      <c r="CJ150" s="53"/>
      <c r="CK150" s="53"/>
      <c r="CL150" s="53"/>
      <c r="CM150" s="53"/>
      <c r="CN150" s="53"/>
      <c r="CO150" s="53"/>
      <c r="CP150" s="53"/>
      <c r="CQ150" s="53"/>
      <c r="CR150" s="53"/>
      <c r="CS150" s="53">
        <v>5</v>
      </c>
      <c r="CT150" s="54">
        <v>10</v>
      </c>
      <c r="CU150" s="141">
        <v>332</v>
      </c>
      <c r="CV150" s="218">
        <f>Table28211153[[#This Row],[D28 - GD/19]]/Table28211153[[#This Row],[D0 - GD/19]]</f>
        <v>1</v>
      </c>
      <c r="CW150" s="216">
        <f t="shared" si="6"/>
        <v>4</v>
      </c>
      <c r="CX150" s="216">
        <f>Table28211153[[#This Row],[D28 - Phu/13]]/Table28211153[[#This Row],[D0 - Phu/13]]</f>
        <v>2</v>
      </c>
      <c r="CY150" s="216">
        <f>Table28211153[[#This Row],[D28 - WA/19]]/Table28211153[[#This Row],[D0 - WA/19]]</f>
        <v>2</v>
      </c>
      <c r="CZ150" s="216">
        <f>LOG(Table28211153[[#This Row],[GD/19 Fold]],2)</f>
        <v>0</v>
      </c>
      <c r="DA150" s="216">
        <f>LOG(Table28211153[[#This Row],[HK/19 Fold]],2)</f>
        <v>2</v>
      </c>
      <c r="DB150" s="216">
        <f>LOG(Table28211153[[#This Row],[Phu/13 Fold]],2)</f>
        <v>1</v>
      </c>
      <c r="DC150" s="216">
        <f>LOG(Table28211153[[#This Row],[WA/19 Fold]],2)</f>
        <v>1</v>
      </c>
      <c r="DD150" s="217">
        <f>SUM(Table28211153[[#This Row],[GD/19 Log2]:[WA/19 Log2]])</f>
        <v>4</v>
      </c>
    </row>
    <row r="151" spans="1:108" ht="24" customHeight="1">
      <c r="A151" s="66">
        <v>333</v>
      </c>
      <c r="B151" s="65">
        <v>21467</v>
      </c>
      <c r="C151" s="64">
        <v>62</v>
      </c>
      <c r="D151" s="65">
        <v>44109</v>
      </c>
      <c r="E151" s="64">
        <v>28</v>
      </c>
      <c r="F151" s="3" t="s">
        <v>7</v>
      </c>
      <c r="G151" s="215" t="s">
        <v>42</v>
      </c>
      <c r="H151" s="57">
        <v>32.377588829119397</v>
      </c>
      <c r="I151" s="98" t="s">
        <v>173</v>
      </c>
      <c r="J151" s="127" t="s">
        <v>338</v>
      </c>
      <c r="K151" s="53"/>
      <c r="L151" s="53"/>
      <c r="M151" s="53"/>
      <c r="N151" s="53"/>
      <c r="O151" s="53"/>
      <c r="P151" s="53"/>
      <c r="Q151" s="53"/>
      <c r="R151" s="53"/>
      <c r="S151" s="53"/>
      <c r="T151" s="53"/>
      <c r="U151" s="53"/>
      <c r="V151" s="53"/>
      <c r="W151" s="53"/>
      <c r="X151" s="53"/>
      <c r="Y151" s="53"/>
      <c r="Z151" s="53"/>
      <c r="AA151" s="53"/>
      <c r="AB151" s="53"/>
      <c r="AC151" s="53">
        <v>10</v>
      </c>
      <c r="AD151" s="53">
        <v>20</v>
      </c>
      <c r="AE151" s="53">
        <v>10</v>
      </c>
      <c r="AF151" s="53">
        <v>40</v>
      </c>
      <c r="AG151" s="53"/>
      <c r="AH151" s="54"/>
      <c r="AI151" s="146">
        <v>333</v>
      </c>
      <c r="AJ151" s="137"/>
      <c r="AK151" s="54"/>
      <c r="AL151" s="53"/>
      <c r="AM151" s="53"/>
      <c r="AN151" s="53"/>
      <c r="AO151" s="53"/>
      <c r="AP151" s="53"/>
      <c r="AQ151" s="53"/>
      <c r="AR151" s="53"/>
      <c r="AS151" s="53"/>
      <c r="AT151" s="53"/>
      <c r="AU151" s="53"/>
      <c r="AV151" s="53"/>
      <c r="AW151" s="54"/>
      <c r="AX151" s="53"/>
      <c r="AY151" s="54"/>
      <c r="AZ151" s="53"/>
      <c r="BA151" s="54"/>
      <c r="BB151" s="111"/>
      <c r="BC151" s="111"/>
      <c r="BD151" s="111"/>
      <c r="BE151" s="111"/>
      <c r="BF151" s="111"/>
      <c r="BG151" s="111"/>
      <c r="BH151" s="53"/>
      <c r="BI151" s="54"/>
      <c r="BJ151" s="111">
        <v>160</v>
      </c>
      <c r="BK151" s="111">
        <v>160</v>
      </c>
      <c r="BL151" s="111"/>
      <c r="BM151" s="136"/>
      <c r="BN151" s="146">
        <v>333</v>
      </c>
      <c r="BO151" s="137"/>
      <c r="BP151" s="56"/>
      <c r="BQ151" s="55"/>
      <c r="BR151" s="53"/>
      <c r="BS151" s="53"/>
      <c r="BT151" s="53"/>
      <c r="BU151" s="53"/>
      <c r="BV151" s="53"/>
      <c r="BW151" s="53"/>
      <c r="BX151" s="53"/>
      <c r="BY151" s="53"/>
      <c r="BZ151" s="53"/>
      <c r="CA151" s="53"/>
      <c r="CB151" s="53"/>
      <c r="CC151" s="53"/>
      <c r="CD151" s="53"/>
      <c r="CE151" s="53">
        <v>160</v>
      </c>
      <c r="CF151" s="53">
        <v>160</v>
      </c>
      <c r="CG151" s="55"/>
      <c r="CH151" s="53"/>
      <c r="CI151" s="53"/>
      <c r="CJ151" s="53"/>
      <c r="CK151" s="53"/>
      <c r="CL151" s="53"/>
      <c r="CM151" s="53"/>
      <c r="CN151" s="53"/>
      <c r="CO151" s="53"/>
      <c r="CP151" s="53"/>
      <c r="CQ151" s="53"/>
      <c r="CR151" s="53"/>
      <c r="CS151" s="53">
        <v>40</v>
      </c>
      <c r="CT151" s="54">
        <v>80</v>
      </c>
      <c r="CU151" s="146">
        <v>333</v>
      </c>
      <c r="CV151" s="218">
        <f>Table28211153[[#This Row],[D28 - GD/19]]/Table28211153[[#This Row],[D0 - GD/19]]</f>
        <v>4</v>
      </c>
      <c r="CW151" s="216">
        <f t="shared" si="6"/>
        <v>1</v>
      </c>
      <c r="CX151" s="216">
        <f>Table28211153[[#This Row],[D28 - Phu/13]]/Table28211153[[#This Row],[D0 - Phu/13]]</f>
        <v>1</v>
      </c>
      <c r="CY151" s="216">
        <f>Table28211153[[#This Row],[D28 - WA/19]]/Table28211153[[#This Row],[D0 - WA/19]]</f>
        <v>2</v>
      </c>
      <c r="CZ151" s="216">
        <f>LOG(Table28211153[[#This Row],[GD/19 Fold]],2)</f>
        <v>2</v>
      </c>
      <c r="DA151" s="216">
        <f>LOG(Table28211153[[#This Row],[HK/19 Fold]],2)</f>
        <v>0</v>
      </c>
      <c r="DB151" s="216">
        <f>LOG(Table28211153[[#This Row],[Phu/13 Fold]],2)</f>
        <v>0</v>
      </c>
      <c r="DC151" s="216">
        <f>LOG(Table28211153[[#This Row],[WA/19 Fold]],2)</f>
        <v>1</v>
      </c>
      <c r="DD151" s="217">
        <f>SUM(Table28211153[[#This Row],[GD/19 Log2]:[WA/19 Log2]])</f>
        <v>3</v>
      </c>
    </row>
    <row r="152" spans="1:108" ht="24" customHeight="1">
      <c r="A152" s="78">
        <v>334</v>
      </c>
      <c r="B152" s="77">
        <v>18939</v>
      </c>
      <c r="C152" s="76">
        <v>68</v>
      </c>
      <c r="D152" s="77">
        <v>44096</v>
      </c>
      <c r="E152" s="76">
        <v>28</v>
      </c>
      <c r="F152" s="4" t="s">
        <v>8</v>
      </c>
      <c r="G152" s="215" t="s">
        <v>42</v>
      </c>
      <c r="H152" s="57">
        <v>30.1973256728566</v>
      </c>
      <c r="I152" s="5" t="s">
        <v>174</v>
      </c>
      <c r="J152" s="127" t="s">
        <v>338</v>
      </c>
      <c r="K152" s="53"/>
      <c r="L152" s="53"/>
      <c r="M152" s="53"/>
      <c r="N152" s="53"/>
      <c r="O152" s="53"/>
      <c r="P152" s="53"/>
      <c r="Q152" s="53"/>
      <c r="R152" s="53"/>
      <c r="S152" s="53"/>
      <c r="T152" s="53"/>
      <c r="U152" s="53"/>
      <c r="V152" s="53"/>
      <c r="W152" s="53"/>
      <c r="X152" s="53"/>
      <c r="Y152" s="53"/>
      <c r="Z152" s="53"/>
      <c r="AA152" s="53"/>
      <c r="AB152" s="53"/>
      <c r="AC152" s="53">
        <v>160</v>
      </c>
      <c r="AD152" s="53">
        <v>160</v>
      </c>
      <c r="AE152" s="53">
        <v>320</v>
      </c>
      <c r="AF152" s="53">
        <v>320</v>
      </c>
      <c r="AG152" s="53"/>
      <c r="AH152" s="54"/>
      <c r="AI152" s="141">
        <v>334</v>
      </c>
      <c r="AJ152" s="137"/>
      <c r="AK152" s="54"/>
      <c r="AL152" s="53"/>
      <c r="AM152" s="53"/>
      <c r="AN152" s="53"/>
      <c r="AO152" s="53"/>
      <c r="AP152" s="53"/>
      <c r="AQ152" s="53"/>
      <c r="AR152" s="53"/>
      <c r="AS152" s="53"/>
      <c r="AT152" s="53"/>
      <c r="AU152" s="53"/>
      <c r="AV152" s="53"/>
      <c r="AW152" s="54"/>
      <c r="AX152" s="53"/>
      <c r="AY152" s="54"/>
      <c r="AZ152" s="53"/>
      <c r="BA152" s="54"/>
      <c r="BB152" s="111"/>
      <c r="BC152" s="111"/>
      <c r="BD152" s="111"/>
      <c r="BE152" s="111"/>
      <c r="BF152" s="111"/>
      <c r="BG152" s="111"/>
      <c r="BH152" s="53"/>
      <c r="BI152" s="54"/>
      <c r="BJ152" s="111">
        <v>40</v>
      </c>
      <c r="BK152" s="111">
        <v>80</v>
      </c>
      <c r="BL152" s="111"/>
      <c r="BM152" s="136"/>
      <c r="BN152" s="141">
        <v>334</v>
      </c>
      <c r="BO152" s="137"/>
      <c r="BP152" s="56"/>
      <c r="BQ152" s="55"/>
      <c r="BR152" s="53"/>
      <c r="BS152" s="53"/>
      <c r="BT152" s="53"/>
      <c r="BU152" s="53"/>
      <c r="BV152" s="53"/>
      <c r="BW152" s="53"/>
      <c r="BX152" s="53"/>
      <c r="BY152" s="53"/>
      <c r="BZ152" s="53"/>
      <c r="CA152" s="53"/>
      <c r="CB152" s="53"/>
      <c r="CC152" s="53"/>
      <c r="CD152" s="53"/>
      <c r="CE152" s="53">
        <v>80</v>
      </c>
      <c r="CF152" s="53">
        <v>80</v>
      </c>
      <c r="CG152" s="55"/>
      <c r="CH152" s="53"/>
      <c r="CI152" s="53"/>
      <c r="CJ152" s="53"/>
      <c r="CK152" s="53"/>
      <c r="CL152" s="53"/>
      <c r="CM152" s="53"/>
      <c r="CN152" s="53"/>
      <c r="CO152" s="53"/>
      <c r="CP152" s="53"/>
      <c r="CQ152" s="53"/>
      <c r="CR152" s="53"/>
      <c r="CS152" s="53">
        <v>40</v>
      </c>
      <c r="CT152" s="54">
        <v>80</v>
      </c>
      <c r="CU152" s="141">
        <v>334</v>
      </c>
      <c r="CV152" s="218">
        <f>Table28211153[[#This Row],[D28 - GD/19]]/Table28211153[[#This Row],[D0 - GD/19]]</f>
        <v>1</v>
      </c>
      <c r="CW152" s="216">
        <f t="shared" si="6"/>
        <v>2</v>
      </c>
      <c r="CX152" s="216">
        <f>Table28211153[[#This Row],[D28 - Phu/13]]/Table28211153[[#This Row],[D0 - Phu/13]]</f>
        <v>1</v>
      </c>
      <c r="CY152" s="216">
        <f>Table28211153[[#This Row],[D28 - WA/19]]/Table28211153[[#This Row],[D0 - WA/19]]</f>
        <v>2</v>
      </c>
      <c r="CZ152" s="216">
        <f>LOG(Table28211153[[#This Row],[GD/19 Fold]],2)</f>
        <v>0</v>
      </c>
      <c r="DA152" s="216">
        <f>LOG(Table28211153[[#This Row],[HK/19 Fold]],2)</f>
        <v>1</v>
      </c>
      <c r="DB152" s="216">
        <f>LOG(Table28211153[[#This Row],[Phu/13 Fold]],2)</f>
        <v>0</v>
      </c>
      <c r="DC152" s="216">
        <f>LOG(Table28211153[[#This Row],[WA/19 Fold]],2)</f>
        <v>1</v>
      </c>
      <c r="DD152" s="217">
        <f>SUM(Table28211153[[#This Row],[GD/19 Log2]:[WA/19 Log2]])</f>
        <v>2</v>
      </c>
    </row>
    <row r="153" spans="1:108" ht="24" customHeight="1">
      <c r="A153" s="78">
        <v>335</v>
      </c>
      <c r="B153" s="77">
        <v>18963</v>
      </c>
      <c r="C153" s="76">
        <v>68</v>
      </c>
      <c r="D153" s="77">
        <v>44096</v>
      </c>
      <c r="E153" s="76">
        <v>28</v>
      </c>
      <c r="F153" s="3" t="s">
        <v>7</v>
      </c>
      <c r="G153" s="215" t="s">
        <v>42</v>
      </c>
      <c r="H153" s="57">
        <v>30.5421486855758</v>
      </c>
      <c r="I153" s="5" t="s">
        <v>174</v>
      </c>
      <c r="J153" s="127" t="s">
        <v>338</v>
      </c>
      <c r="K153" s="53"/>
      <c r="L153" s="53"/>
      <c r="M153" s="53"/>
      <c r="N153" s="53"/>
      <c r="O153" s="53"/>
      <c r="P153" s="53"/>
      <c r="Q153" s="53"/>
      <c r="R153" s="53"/>
      <c r="S153" s="53"/>
      <c r="T153" s="53"/>
      <c r="U153" s="53"/>
      <c r="V153" s="53"/>
      <c r="W153" s="53"/>
      <c r="X153" s="53"/>
      <c r="Y153" s="53"/>
      <c r="Z153" s="53"/>
      <c r="AA153" s="53"/>
      <c r="AB153" s="53"/>
      <c r="AC153" s="53">
        <v>20</v>
      </c>
      <c r="AD153" s="53">
        <v>40</v>
      </c>
      <c r="AE153" s="53">
        <v>40</v>
      </c>
      <c r="AF153" s="53">
        <v>80</v>
      </c>
      <c r="AG153" s="53"/>
      <c r="AH153" s="54"/>
      <c r="AI153" s="141">
        <v>335</v>
      </c>
      <c r="AJ153" s="137"/>
      <c r="AK153" s="54"/>
      <c r="AL153" s="53"/>
      <c r="AM153" s="53"/>
      <c r="AN153" s="53"/>
      <c r="AO153" s="53"/>
      <c r="AP153" s="53"/>
      <c r="AQ153" s="53"/>
      <c r="AR153" s="53"/>
      <c r="AS153" s="53"/>
      <c r="AT153" s="53"/>
      <c r="AU153" s="53"/>
      <c r="AV153" s="53"/>
      <c r="AW153" s="54"/>
      <c r="AX153" s="53"/>
      <c r="AY153" s="54"/>
      <c r="AZ153" s="53"/>
      <c r="BA153" s="54"/>
      <c r="BB153" s="111"/>
      <c r="BC153" s="111"/>
      <c r="BD153" s="111"/>
      <c r="BE153" s="111"/>
      <c r="BF153" s="111"/>
      <c r="BG153" s="111"/>
      <c r="BH153" s="53"/>
      <c r="BI153" s="54"/>
      <c r="BJ153" s="111">
        <v>160</v>
      </c>
      <c r="BK153" s="111">
        <v>160</v>
      </c>
      <c r="BL153" s="111"/>
      <c r="BM153" s="136"/>
      <c r="BN153" s="141">
        <v>335</v>
      </c>
      <c r="BO153" s="137"/>
      <c r="BP153" s="56"/>
      <c r="BQ153" s="55"/>
      <c r="BR153" s="53"/>
      <c r="BS153" s="53"/>
      <c r="BT153" s="53"/>
      <c r="BU153" s="53"/>
      <c r="BV153" s="53"/>
      <c r="BW153" s="53"/>
      <c r="BX153" s="53"/>
      <c r="BY153" s="53"/>
      <c r="BZ153" s="53"/>
      <c r="CA153" s="53"/>
      <c r="CB153" s="53"/>
      <c r="CC153" s="53"/>
      <c r="CD153" s="53"/>
      <c r="CE153" s="53">
        <v>10</v>
      </c>
      <c r="CF153" s="53">
        <v>40</v>
      </c>
      <c r="CG153" s="55"/>
      <c r="CH153" s="53"/>
      <c r="CI153" s="53"/>
      <c r="CJ153" s="53"/>
      <c r="CK153" s="53"/>
      <c r="CL153" s="53"/>
      <c r="CM153" s="53"/>
      <c r="CN153" s="53"/>
      <c r="CO153" s="53"/>
      <c r="CP153" s="53"/>
      <c r="CQ153" s="53"/>
      <c r="CR153" s="53"/>
      <c r="CS153" s="53">
        <v>20</v>
      </c>
      <c r="CT153" s="54">
        <v>40</v>
      </c>
      <c r="CU153" s="141">
        <v>335</v>
      </c>
      <c r="CV153" s="218">
        <f>Table28211153[[#This Row],[D28 - GD/19]]/Table28211153[[#This Row],[D0 - GD/19]]</f>
        <v>2</v>
      </c>
      <c r="CW153" s="216">
        <f t="shared" si="6"/>
        <v>1</v>
      </c>
      <c r="CX153" s="216">
        <f>Table28211153[[#This Row],[D28 - Phu/13]]/Table28211153[[#This Row],[D0 - Phu/13]]</f>
        <v>4</v>
      </c>
      <c r="CY153" s="216">
        <f>Table28211153[[#This Row],[D28 - WA/19]]/Table28211153[[#This Row],[D0 - WA/19]]</f>
        <v>2</v>
      </c>
      <c r="CZ153" s="216">
        <f>LOG(Table28211153[[#This Row],[GD/19 Fold]],2)</f>
        <v>1</v>
      </c>
      <c r="DA153" s="216">
        <f>LOG(Table28211153[[#This Row],[HK/19 Fold]],2)</f>
        <v>0</v>
      </c>
      <c r="DB153" s="216">
        <f>LOG(Table28211153[[#This Row],[Phu/13 Fold]],2)</f>
        <v>2</v>
      </c>
      <c r="DC153" s="216">
        <f>LOG(Table28211153[[#This Row],[WA/19 Fold]],2)</f>
        <v>1</v>
      </c>
      <c r="DD153" s="217">
        <f>SUM(Table28211153[[#This Row],[GD/19 Log2]:[WA/19 Log2]])</f>
        <v>4</v>
      </c>
    </row>
    <row r="154" spans="1:108" ht="24" customHeight="1">
      <c r="A154" s="72">
        <v>337</v>
      </c>
      <c r="B154" s="71">
        <v>28165</v>
      </c>
      <c r="C154" s="70">
        <v>43</v>
      </c>
      <c r="D154" s="71">
        <v>44111</v>
      </c>
      <c r="E154" s="70">
        <v>28</v>
      </c>
      <c r="F154" s="3" t="s">
        <v>7</v>
      </c>
      <c r="G154" s="215" t="s">
        <v>42</v>
      </c>
      <c r="H154" s="57">
        <v>23.1772651304208</v>
      </c>
      <c r="I154" s="98" t="s">
        <v>173</v>
      </c>
      <c r="J154" s="127" t="s">
        <v>338</v>
      </c>
      <c r="K154" s="53"/>
      <c r="L154" s="53"/>
      <c r="M154" s="53"/>
      <c r="N154" s="53"/>
      <c r="O154" s="53"/>
      <c r="P154" s="53"/>
      <c r="Q154" s="53"/>
      <c r="R154" s="53"/>
      <c r="S154" s="53"/>
      <c r="T154" s="53"/>
      <c r="U154" s="53"/>
      <c r="V154" s="53"/>
      <c r="W154" s="53"/>
      <c r="X154" s="53"/>
      <c r="Y154" s="53"/>
      <c r="Z154" s="53"/>
      <c r="AA154" s="53"/>
      <c r="AB154" s="53"/>
      <c r="AC154" s="53">
        <v>5</v>
      </c>
      <c r="AD154" s="53">
        <v>10</v>
      </c>
      <c r="AE154" s="53">
        <v>5</v>
      </c>
      <c r="AF154" s="53">
        <v>10</v>
      </c>
      <c r="AG154" s="53"/>
      <c r="AH154" s="54"/>
      <c r="AI154" s="145">
        <v>337</v>
      </c>
      <c r="AJ154" s="137"/>
      <c r="AK154" s="54"/>
      <c r="AL154" s="53"/>
      <c r="AM154" s="53"/>
      <c r="AN154" s="53"/>
      <c r="AO154" s="53"/>
      <c r="AP154" s="53"/>
      <c r="AQ154" s="53"/>
      <c r="AR154" s="53"/>
      <c r="AS154" s="53"/>
      <c r="AT154" s="53"/>
      <c r="AU154" s="53"/>
      <c r="AV154" s="53"/>
      <c r="AW154" s="54"/>
      <c r="AX154" s="53"/>
      <c r="AY154" s="54"/>
      <c r="AZ154" s="53"/>
      <c r="BA154" s="54"/>
      <c r="BB154" s="111"/>
      <c r="BC154" s="111"/>
      <c r="BD154" s="111"/>
      <c r="BE154" s="111"/>
      <c r="BF154" s="111"/>
      <c r="BG154" s="111"/>
      <c r="BH154" s="53"/>
      <c r="BI154" s="54"/>
      <c r="BJ154" s="111">
        <v>40</v>
      </c>
      <c r="BK154" s="111">
        <v>40</v>
      </c>
      <c r="BL154" s="111"/>
      <c r="BM154" s="136"/>
      <c r="BN154" s="145">
        <v>337</v>
      </c>
      <c r="BO154" s="137"/>
      <c r="BP154" s="56"/>
      <c r="BQ154" s="55"/>
      <c r="BR154" s="53"/>
      <c r="BS154" s="53"/>
      <c r="BT154" s="53"/>
      <c r="BU154" s="53"/>
      <c r="BV154" s="53"/>
      <c r="BW154" s="53"/>
      <c r="BX154" s="53"/>
      <c r="BY154" s="53"/>
      <c r="BZ154" s="53"/>
      <c r="CA154" s="53"/>
      <c r="CB154" s="53"/>
      <c r="CC154" s="53"/>
      <c r="CD154" s="53"/>
      <c r="CE154" s="53">
        <v>80</v>
      </c>
      <c r="CF154" s="53">
        <v>40</v>
      </c>
      <c r="CG154" s="55"/>
      <c r="CH154" s="53"/>
      <c r="CI154" s="53"/>
      <c r="CJ154" s="53"/>
      <c r="CK154" s="53"/>
      <c r="CL154" s="53"/>
      <c r="CM154" s="53"/>
      <c r="CN154" s="53"/>
      <c r="CO154" s="53"/>
      <c r="CP154" s="53"/>
      <c r="CQ154" s="53"/>
      <c r="CR154" s="53"/>
      <c r="CS154" s="53">
        <v>80</v>
      </c>
      <c r="CT154" s="54">
        <v>80</v>
      </c>
      <c r="CU154" s="145">
        <v>337</v>
      </c>
      <c r="CV154" s="218">
        <f>Table28211153[[#This Row],[D28 - GD/19]]/Table28211153[[#This Row],[D0 - GD/19]]</f>
        <v>2</v>
      </c>
      <c r="CW154" s="216">
        <f t="shared" si="6"/>
        <v>1</v>
      </c>
      <c r="CX154" s="216">
        <f>Table28211153[[#This Row],[D28 - Phu/13]]/Table28211153[[#This Row],[D0 - Phu/13]]</f>
        <v>0.5</v>
      </c>
      <c r="CY154" s="216">
        <f>Table28211153[[#This Row],[D28 - WA/19]]/Table28211153[[#This Row],[D0 - WA/19]]</f>
        <v>1</v>
      </c>
      <c r="CZ154" s="216">
        <f>LOG(Table28211153[[#This Row],[GD/19 Fold]],2)</f>
        <v>1</v>
      </c>
      <c r="DA154" s="216">
        <f>LOG(Table28211153[[#This Row],[HK/19 Fold]],2)</f>
        <v>0</v>
      </c>
      <c r="DB154" s="216">
        <f>LOG(Table28211153[[#This Row],[Phu/13 Fold]],2)</f>
        <v>-1</v>
      </c>
      <c r="DC154" s="216">
        <f>LOG(Table28211153[[#This Row],[WA/19 Fold]],2)</f>
        <v>0</v>
      </c>
      <c r="DD154" s="217">
        <f>SUM(Table28211153[[#This Row],[GD/19 Log2]:[WA/19 Log2]])</f>
        <v>0</v>
      </c>
    </row>
    <row r="155" spans="1:108" ht="24" customHeight="1">
      <c r="A155" s="78">
        <v>338</v>
      </c>
      <c r="B155" s="77">
        <v>14933</v>
      </c>
      <c r="C155" s="76">
        <v>79</v>
      </c>
      <c r="D155" s="77">
        <v>44096</v>
      </c>
      <c r="E155" s="76">
        <v>28</v>
      </c>
      <c r="F155" s="3" t="s">
        <v>7</v>
      </c>
      <c r="G155" s="215" t="s">
        <v>329</v>
      </c>
      <c r="H155" s="57">
        <v>52.839688926080498</v>
      </c>
      <c r="I155" s="5" t="s">
        <v>174</v>
      </c>
      <c r="J155" s="127" t="s">
        <v>338</v>
      </c>
      <c r="K155" s="53"/>
      <c r="L155" s="53"/>
      <c r="M155" s="53"/>
      <c r="N155" s="53"/>
      <c r="O155" s="53"/>
      <c r="P155" s="53"/>
      <c r="Q155" s="53"/>
      <c r="R155" s="53"/>
      <c r="S155" s="53"/>
      <c r="T155" s="53"/>
      <c r="U155" s="53"/>
      <c r="V155" s="53"/>
      <c r="W155" s="53"/>
      <c r="X155" s="53"/>
      <c r="Y155" s="53"/>
      <c r="Z155" s="53"/>
      <c r="AA155" s="53"/>
      <c r="AB155" s="53"/>
      <c r="AC155" s="53">
        <v>5</v>
      </c>
      <c r="AD155" s="53">
        <v>20</v>
      </c>
      <c r="AE155" s="53">
        <v>5</v>
      </c>
      <c r="AF155" s="53">
        <v>20</v>
      </c>
      <c r="AG155" s="53"/>
      <c r="AH155" s="54"/>
      <c r="AI155" s="141">
        <v>338</v>
      </c>
      <c r="AJ155" s="137"/>
      <c r="AK155" s="54"/>
      <c r="AL155" s="53"/>
      <c r="AM155" s="53"/>
      <c r="AN155" s="53"/>
      <c r="AO155" s="53"/>
      <c r="AP155" s="53"/>
      <c r="AQ155" s="53"/>
      <c r="AR155" s="53"/>
      <c r="AS155" s="53"/>
      <c r="AT155" s="53"/>
      <c r="AU155" s="53"/>
      <c r="AV155" s="53"/>
      <c r="AW155" s="54"/>
      <c r="AX155" s="53"/>
      <c r="AY155" s="54"/>
      <c r="AZ155" s="53"/>
      <c r="BA155" s="54"/>
      <c r="BB155" s="111"/>
      <c r="BC155" s="111"/>
      <c r="BD155" s="111"/>
      <c r="BE155" s="111"/>
      <c r="BF155" s="111"/>
      <c r="BG155" s="111"/>
      <c r="BH155" s="53"/>
      <c r="BI155" s="54"/>
      <c r="BJ155" s="111">
        <v>20</v>
      </c>
      <c r="BK155" s="111">
        <v>40</v>
      </c>
      <c r="BL155" s="111"/>
      <c r="BM155" s="136"/>
      <c r="BN155" s="141">
        <v>338</v>
      </c>
      <c r="BO155" s="137"/>
      <c r="BP155" s="56"/>
      <c r="BQ155" s="55"/>
      <c r="BR155" s="53"/>
      <c r="BS155" s="53"/>
      <c r="BT155" s="53"/>
      <c r="BU155" s="53"/>
      <c r="BV155" s="53"/>
      <c r="BW155" s="53"/>
      <c r="BX155" s="53"/>
      <c r="BY155" s="53"/>
      <c r="BZ155" s="53"/>
      <c r="CA155" s="53"/>
      <c r="CB155" s="53"/>
      <c r="CC155" s="53"/>
      <c r="CD155" s="53"/>
      <c r="CE155" s="53">
        <v>20</v>
      </c>
      <c r="CF155" s="53">
        <v>40</v>
      </c>
      <c r="CG155" s="55"/>
      <c r="CH155" s="53"/>
      <c r="CI155" s="53"/>
      <c r="CJ155" s="53"/>
      <c r="CK155" s="53"/>
      <c r="CL155" s="53"/>
      <c r="CM155" s="53"/>
      <c r="CN155" s="53"/>
      <c r="CO155" s="53"/>
      <c r="CP155" s="53"/>
      <c r="CQ155" s="53"/>
      <c r="CR155" s="53"/>
      <c r="CS155" s="53">
        <v>10</v>
      </c>
      <c r="CT155" s="54">
        <v>20</v>
      </c>
      <c r="CU155" s="141">
        <v>338</v>
      </c>
      <c r="CV155" s="218">
        <f>Table28211153[[#This Row],[D28 - GD/19]]/Table28211153[[#This Row],[D0 - GD/19]]</f>
        <v>4</v>
      </c>
      <c r="CW155" s="216">
        <f t="shared" si="6"/>
        <v>2</v>
      </c>
      <c r="CX155" s="216">
        <f>Table28211153[[#This Row],[D28 - Phu/13]]/Table28211153[[#This Row],[D0 - Phu/13]]</f>
        <v>2</v>
      </c>
      <c r="CY155" s="216">
        <f>Table28211153[[#This Row],[D28 - WA/19]]/Table28211153[[#This Row],[D0 - WA/19]]</f>
        <v>2</v>
      </c>
      <c r="CZ155" s="216">
        <f>LOG(Table28211153[[#This Row],[GD/19 Fold]],2)</f>
        <v>2</v>
      </c>
      <c r="DA155" s="216">
        <f>LOG(Table28211153[[#This Row],[HK/19 Fold]],2)</f>
        <v>1</v>
      </c>
      <c r="DB155" s="216">
        <f>LOG(Table28211153[[#This Row],[Phu/13 Fold]],2)</f>
        <v>1</v>
      </c>
      <c r="DC155" s="216">
        <f>LOG(Table28211153[[#This Row],[WA/19 Fold]],2)</f>
        <v>1</v>
      </c>
      <c r="DD155" s="217">
        <f>SUM(Table28211153[[#This Row],[GD/19 Log2]:[WA/19 Log2]])</f>
        <v>5</v>
      </c>
    </row>
    <row r="156" spans="1:108" ht="24" customHeight="1">
      <c r="A156" s="78">
        <v>339</v>
      </c>
      <c r="B156" s="77">
        <v>18861</v>
      </c>
      <c r="C156" s="76">
        <v>69</v>
      </c>
      <c r="D156" s="77">
        <v>44097</v>
      </c>
      <c r="E156" s="76">
        <v>28</v>
      </c>
      <c r="F156" s="4" t="s">
        <v>8</v>
      </c>
      <c r="G156" s="215" t="s">
        <v>42</v>
      </c>
      <c r="H156" s="57">
        <v>26.579139548507701</v>
      </c>
      <c r="I156" s="5" t="s">
        <v>174</v>
      </c>
      <c r="J156" s="127" t="s">
        <v>338</v>
      </c>
      <c r="K156" s="53"/>
      <c r="L156" s="53"/>
      <c r="M156" s="53"/>
      <c r="N156" s="53"/>
      <c r="O156" s="53"/>
      <c r="P156" s="53"/>
      <c r="Q156" s="53"/>
      <c r="R156" s="53"/>
      <c r="S156" s="53"/>
      <c r="T156" s="53"/>
      <c r="U156" s="53"/>
      <c r="V156" s="53"/>
      <c r="W156" s="53"/>
      <c r="X156" s="53"/>
      <c r="Y156" s="53"/>
      <c r="Z156" s="53"/>
      <c r="AA156" s="53"/>
      <c r="AB156" s="53"/>
      <c r="AC156" s="53">
        <v>10</v>
      </c>
      <c r="AD156" s="53">
        <v>10</v>
      </c>
      <c r="AE156" s="53">
        <v>5</v>
      </c>
      <c r="AF156" s="53">
        <v>10</v>
      </c>
      <c r="AG156" s="53"/>
      <c r="AH156" s="54"/>
      <c r="AI156" s="141">
        <v>339</v>
      </c>
      <c r="AJ156" s="137"/>
      <c r="AK156" s="54"/>
      <c r="AL156" s="53"/>
      <c r="AM156" s="53"/>
      <c r="AN156" s="53"/>
      <c r="AO156" s="53"/>
      <c r="AP156" s="53"/>
      <c r="AQ156" s="53"/>
      <c r="AR156" s="53"/>
      <c r="AS156" s="53"/>
      <c r="AT156" s="53"/>
      <c r="AU156" s="53"/>
      <c r="AV156" s="53"/>
      <c r="AW156" s="54"/>
      <c r="AX156" s="53"/>
      <c r="AY156" s="54"/>
      <c r="AZ156" s="53"/>
      <c r="BA156" s="54"/>
      <c r="BB156" s="111"/>
      <c r="BC156" s="111"/>
      <c r="BD156" s="111"/>
      <c r="BE156" s="111"/>
      <c r="BF156" s="111"/>
      <c r="BG156" s="111"/>
      <c r="BH156" s="53"/>
      <c r="BI156" s="54"/>
      <c r="BJ156" s="111">
        <v>80</v>
      </c>
      <c r="BK156" s="111">
        <v>80</v>
      </c>
      <c r="BL156" s="111"/>
      <c r="BM156" s="136"/>
      <c r="BN156" s="141">
        <v>339</v>
      </c>
      <c r="BO156" s="137"/>
      <c r="BP156" s="56"/>
      <c r="BQ156" s="55"/>
      <c r="BR156" s="53"/>
      <c r="BS156" s="53"/>
      <c r="BT156" s="53"/>
      <c r="BU156" s="53"/>
      <c r="BV156" s="53"/>
      <c r="BW156" s="53"/>
      <c r="BX156" s="53"/>
      <c r="BY156" s="53"/>
      <c r="BZ156" s="53"/>
      <c r="CA156" s="53"/>
      <c r="CB156" s="53"/>
      <c r="CC156" s="53"/>
      <c r="CD156" s="53"/>
      <c r="CE156" s="53">
        <v>160</v>
      </c>
      <c r="CF156" s="53">
        <v>320</v>
      </c>
      <c r="CG156" s="55"/>
      <c r="CH156" s="53"/>
      <c r="CI156" s="53"/>
      <c r="CJ156" s="53"/>
      <c r="CK156" s="53"/>
      <c r="CL156" s="53"/>
      <c r="CM156" s="53"/>
      <c r="CN156" s="53"/>
      <c r="CO156" s="53"/>
      <c r="CP156" s="53"/>
      <c r="CQ156" s="53"/>
      <c r="CR156" s="53"/>
      <c r="CS156" s="53">
        <v>40</v>
      </c>
      <c r="CT156" s="54">
        <v>40</v>
      </c>
      <c r="CU156" s="141">
        <v>339</v>
      </c>
      <c r="CV156" s="218">
        <f>Table28211153[[#This Row],[D28 - GD/19]]/Table28211153[[#This Row],[D0 - GD/19]]</f>
        <v>2</v>
      </c>
      <c r="CW156" s="216">
        <f t="shared" si="6"/>
        <v>1</v>
      </c>
      <c r="CX156" s="216">
        <f>Table28211153[[#This Row],[D28 - Phu/13]]/Table28211153[[#This Row],[D0 - Phu/13]]</f>
        <v>2</v>
      </c>
      <c r="CY156" s="216">
        <f>Table28211153[[#This Row],[D28 - WA/19]]/Table28211153[[#This Row],[D0 - WA/19]]</f>
        <v>1</v>
      </c>
      <c r="CZ156" s="216">
        <f>LOG(Table28211153[[#This Row],[GD/19 Fold]],2)</f>
        <v>1</v>
      </c>
      <c r="DA156" s="216">
        <f>LOG(Table28211153[[#This Row],[HK/19 Fold]],2)</f>
        <v>0</v>
      </c>
      <c r="DB156" s="216">
        <f>LOG(Table28211153[[#This Row],[Phu/13 Fold]],2)</f>
        <v>1</v>
      </c>
      <c r="DC156" s="216">
        <f>LOG(Table28211153[[#This Row],[WA/19 Fold]],2)</f>
        <v>0</v>
      </c>
      <c r="DD156" s="217">
        <f>SUM(Table28211153[[#This Row],[GD/19 Log2]:[WA/19 Log2]])</f>
        <v>2</v>
      </c>
    </row>
    <row r="157" spans="1:108" ht="24" customHeight="1">
      <c r="A157" s="66">
        <v>340</v>
      </c>
      <c r="B157" s="65">
        <v>25451</v>
      </c>
      <c r="C157" s="64">
        <v>51</v>
      </c>
      <c r="D157" s="65">
        <v>44139</v>
      </c>
      <c r="E157" s="64">
        <v>28</v>
      </c>
      <c r="F157" s="4" t="s">
        <v>8</v>
      </c>
      <c r="G157" s="215" t="s">
        <v>42</v>
      </c>
      <c r="H157" s="57">
        <v>24.954855720191301</v>
      </c>
      <c r="I157" s="98" t="s">
        <v>173</v>
      </c>
      <c r="J157" s="127" t="s">
        <v>338</v>
      </c>
      <c r="K157" s="53"/>
      <c r="L157" s="53"/>
      <c r="M157" s="53"/>
      <c r="N157" s="53"/>
      <c r="O157" s="53"/>
      <c r="P157" s="53"/>
      <c r="Q157" s="53"/>
      <c r="R157" s="53"/>
      <c r="S157" s="53"/>
      <c r="T157" s="53"/>
      <c r="U157" s="53"/>
      <c r="V157" s="53"/>
      <c r="W157" s="53"/>
      <c r="X157" s="53"/>
      <c r="Y157" s="53"/>
      <c r="Z157" s="53"/>
      <c r="AA157" s="53"/>
      <c r="AB157" s="53"/>
      <c r="AC157" s="53">
        <v>5</v>
      </c>
      <c r="AD157" s="53">
        <v>5</v>
      </c>
      <c r="AE157" s="53">
        <v>5</v>
      </c>
      <c r="AF157" s="53">
        <v>5</v>
      </c>
      <c r="AG157" s="53"/>
      <c r="AH157" s="54"/>
      <c r="AI157" s="146">
        <v>340</v>
      </c>
      <c r="AJ157" s="137"/>
      <c r="AK157" s="54"/>
      <c r="AL157" s="53"/>
      <c r="AM157" s="53"/>
      <c r="AN157" s="53"/>
      <c r="AO157" s="53"/>
      <c r="AP157" s="53"/>
      <c r="AQ157" s="53"/>
      <c r="AR157" s="53"/>
      <c r="AS157" s="53"/>
      <c r="AT157" s="53"/>
      <c r="AU157" s="53"/>
      <c r="AV157" s="53"/>
      <c r="AW157" s="54"/>
      <c r="AX157" s="53"/>
      <c r="AY157" s="54"/>
      <c r="AZ157" s="53"/>
      <c r="BA157" s="54"/>
      <c r="BB157" s="111"/>
      <c r="BC157" s="111"/>
      <c r="BD157" s="111"/>
      <c r="BE157" s="111"/>
      <c r="BF157" s="111"/>
      <c r="BG157" s="111"/>
      <c r="BH157" s="53"/>
      <c r="BI157" s="54"/>
      <c r="BJ157" s="111">
        <v>40</v>
      </c>
      <c r="BK157" s="111">
        <v>40</v>
      </c>
      <c r="BL157" s="111"/>
      <c r="BM157" s="136"/>
      <c r="BN157" s="146">
        <v>340</v>
      </c>
      <c r="BO157" s="137"/>
      <c r="BP157" s="56"/>
      <c r="BQ157" s="55"/>
      <c r="BR157" s="53"/>
      <c r="BS157" s="53"/>
      <c r="BT157" s="53"/>
      <c r="BU157" s="53"/>
      <c r="BV157" s="53"/>
      <c r="BW157" s="53"/>
      <c r="BX157" s="53"/>
      <c r="BY157" s="53"/>
      <c r="BZ157" s="53"/>
      <c r="CA157" s="53"/>
      <c r="CB157" s="53"/>
      <c r="CC157" s="53"/>
      <c r="CD157" s="53"/>
      <c r="CE157" s="53">
        <v>160</v>
      </c>
      <c r="CF157" s="53">
        <v>160</v>
      </c>
      <c r="CG157" s="55"/>
      <c r="CH157" s="53"/>
      <c r="CI157" s="53"/>
      <c r="CJ157" s="53"/>
      <c r="CK157" s="53"/>
      <c r="CL157" s="53"/>
      <c r="CM157" s="53"/>
      <c r="CN157" s="53"/>
      <c r="CO157" s="53"/>
      <c r="CP157" s="53"/>
      <c r="CQ157" s="53"/>
      <c r="CR157" s="53"/>
      <c r="CS157" s="53">
        <v>160</v>
      </c>
      <c r="CT157" s="54">
        <v>160</v>
      </c>
      <c r="CU157" s="146">
        <v>340</v>
      </c>
      <c r="CV157" s="218">
        <f>Table28211153[[#This Row],[D28 - GD/19]]/Table28211153[[#This Row],[D0 - GD/19]]</f>
        <v>1</v>
      </c>
      <c r="CW157" s="216">
        <f t="shared" si="6"/>
        <v>1</v>
      </c>
      <c r="CX157" s="216">
        <f>Table28211153[[#This Row],[D28 - Phu/13]]/Table28211153[[#This Row],[D0 - Phu/13]]</f>
        <v>1</v>
      </c>
      <c r="CY157" s="216">
        <f>Table28211153[[#This Row],[D28 - WA/19]]/Table28211153[[#This Row],[D0 - WA/19]]</f>
        <v>1</v>
      </c>
      <c r="CZ157" s="216">
        <f>LOG(Table28211153[[#This Row],[GD/19 Fold]],2)</f>
        <v>0</v>
      </c>
      <c r="DA157" s="216">
        <f>LOG(Table28211153[[#This Row],[HK/19 Fold]],2)</f>
        <v>0</v>
      </c>
      <c r="DB157" s="216">
        <f>LOG(Table28211153[[#This Row],[Phu/13 Fold]],2)</f>
        <v>0</v>
      </c>
      <c r="DC157" s="216">
        <f>LOG(Table28211153[[#This Row],[WA/19 Fold]],2)</f>
        <v>0</v>
      </c>
      <c r="DD157" s="217">
        <f>SUM(Table28211153[[#This Row],[GD/19 Log2]:[WA/19 Log2]])</f>
        <v>0</v>
      </c>
    </row>
    <row r="158" spans="1:108" ht="24" customHeight="1">
      <c r="A158" s="78">
        <v>343</v>
      </c>
      <c r="B158" s="77">
        <v>16650</v>
      </c>
      <c r="C158" s="76">
        <v>75</v>
      </c>
      <c r="D158" s="77">
        <v>44089</v>
      </c>
      <c r="E158" s="76">
        <v>28</v>
      </c>
      <c r="F158" s="4" t="s">
        <v>8</v>
      </c>
      <c r="G158" s="215" t="s">
        <v>42</v>
      </c>
      <c r="H158" s="57">
        <v>37.3550736743626</v>
      </c>
      <c r="I158" s="5" t="s">
        <v>174</v>
      </c>
      <c r="J158" s="127" t="s">
        <v>338</v>
      </c>
      <c r="K158" s="53"/>
      <c r="L158" s="53"/>
      <c r="M158" s="53"/>
      <c r="N158" s="53"/>
      <c r="O158" s="53"/>
      <c r="P158" s="53"/>
      <c r="Q158" s="53"/>
      <c r="R158" s="53"/>
      <c r="S158" s="53"/>
      <c r="T158" s="53"/>
      <c r="U158" s="53"/>
      <c r="V158" s="53"/>
      <c r="W158" s="53"/>
      <c r="X158" s="53"/>
      <c r="Y158" s="53"/>
      <c r="Z158" s="53"/>
      <c r="AA158" s="53"/>
      <c r="AB158" s="53"/>
      <c r="AC158" s="53">
        <v>5</v>
      </c>
      <c r="AD158" s="53">
        <v>5</v>
      </c>
      <c r="AE158" s="53">
        <v>5</v>
      </c>
      <c r="AF158" s="53">
        <v>5</v>
      </c>
      <c r="AG158" s="53"/>
      <c r="AH158" s="54"/>
      <c r="AI158" s="141">
        <v>343</v>
      </c>
      <c r="AJ158" s="137"/>
      <c r="AK158" s="54"/>
      <c r="AL158" s="53"/>
      <c r="AM158" s="53"/>
      <c r="AN158" s="53"/>
      <c r="AO158" s="53"/>
      <c r="AP158" s="53"/>
      <c r="AQ158" s="53"/>
      <c r="AR158" s="53"/>
      <c r="AS158" s="53"/>
      <c r="AT158" s="53"/>
      <c r="AU158" s="53"/>
      <c r="AV158" s="53"/>
      <c r="AW158" s="54"/>
      <c r="AX158" s="53"/>
      <c r="AY158" s="54"/>
      <c r="AZ158" s="53"/>
      <c r="BA158" s="54"/>
      <c r="BB158" s="111"/>
      <c r="BC158" s="111"/>
      <c r="BD158" s="111"/>
      <c r="BE158" s="111"/>
      <c r="BF158" s="111"/>
      <c r="BG158" s="111"/>
      <c r="BH158" s="53"/>
      <c r="BI158" s="54"/>
      <c r="BJ158" s="111">
        <v>20</v>
      </c>
      <c r="BK158" s="111">
        <v>40</v>
      </c>
      <c r="BL158" s="111"/>
      <c r="BM158" s="136"/>
      <c r="BN158" s="141">
        <v>343</v>
      </c>
      <c r="BO158" s="137"/>
      <c r="BP158" s="56"/>
      <c r="BQ158" s="55"/>
      <c r="BR158" s="53"/>
      <c r="BS158" s="53"/>
      <c r="BT158" s="53"/>
      <c r="BU158" s="53"/>
      <c r="BV158" s="53"/>
      <c r="BW158" s="53"/>
      <c r="BX158" s="53"/>
      <c r="BY158" s="53"/>
      <c r="BZ158" s="53"/>
      <c r="CA158" s="53"/>
      <c r="CB158" s="53"/>
      <c r="CC158" s="53"/>
      <c r="CD158" s="53"/>
      <c r="CE158" s="53">
        <v>10</v>
      </c>
      <c r="CF158" s="53">
        <v>20</v>
      </c>
      <c r="CG158" s="55"/>
      <c r="CH158" s="53"/>
      <c r="CI158" s="53"/>
      <c r="CJ158" s="53"/>
      <c r="CK158" s="53"/>
      <c r="CL158" s="53"/>
      <c r="CM158" s="53"/>
      <c r="CN158" s="53"/>
      <c r="CO158" s="53"/>
      <c r="CP158" s="53"/>
      <c r="CQ158" s="53"/>
      <c r="CR158" s="53"/>
      <c r="CS158" s="53">
        <v>80</v>
      </c>
      <c r="CT158" s="54">
        <v>80</v>
      </c>
      <c r="CU158" s="141">
        <v>343</v>
      </c>
      <c r="CV158" s="218">
        <f>Table28211153[[#This Row],[D28 - GD/19]]/Table28211153[[#This Row],[D0 - GD/19]]</f>
        <v>1</v>
      </c>
      <c r="CW158" s="216">
        <f t="shared" si="6"/>
        <v>2</v>
      </c>
      <c r="CX158" s="216">
        <f>Table28211153[[#This Row],[D28 - Phu/13]]/Table28211153[[#This Row],[D0 - Phu/13]]</f>
        <v>2</v>
      </c>
      <c r="CY158" s="216">
        <f>Table28211153[[#This Row],[D28 - WA/19]]/Table28211153[[#This Row],[D0 - WA/19]]</f>
        <v>1</v>
      </c>
      <c r="CZ158" s="216">
        <f>LOG(Table28211153[[#This Row],[GD/19 Fold]],2)</f>
        <v>0</v>
      </c>
      <c r="DA158" s="216">
        <f>LOG(Table28211153[[#This Row],[HK/19 Fold]],2)</f>
        <v>1</v>
      </c>
      <c r="DB158" s="216">
        <f>LOG(Table28211153[[#This Row],[Phu/13 Fold]],2)</f>
        <v>1</v>
      </c>
      <c r="DC158" s="216">
        <f>LOG(Table28211153[[#This Row],[WA/19 Fold]],2)</f>
        <v>0</v>
      </c>
      <c r="DD158" s="217">
        <f>SUM(Table28211153[[#This Row],[GD/19 Log2]:[WA/19 Log2]])</f>
        <v>2</v>
      </c>
    </row>
    <row r="159" spans="1:108" ht="24" customHeight="1">
      <c r="A159" s="78">
        <v>344</v>
      </c>
      <c r="B159" s="77">
        <v>18063</v>
      </c>
      <c r="C159" s="76">
        <v>71</v>
      </c>
      <c r="D159" s="77">
        <v>44105</v>
      </c>
      <c r="E159" s="76">
        <v>28</v>
      </c>
      <c r="F159" s="3" t="s">
        <v>7</v>
      </c>
      <c r="G159" s="215" t="s">
        <v>42</v>
      </c>
      <c r="H159" s="57">
        <v>29.169665232401801</v>
      </c>
      <c r="I159" s="5" t="s">
        <v>174</v>
      </c>
      <c r="J159" s="127" t="s">
        <v>338</v>
      </c>
      <c r="K159" s="53"/>
      <c r="L159" s="53"/>
      <c r="M159" s="53"/>
      <c r="N159" s="53"/>
      <c r="O159" s="53"/>
      <c r="P159" s="53"/>
      <c r="Q159" s="53"/>
      <c r="R159" s="53"/>
      <c r="S159" s="53"/>
      <c r="T159" s="53"/>
      <c r="U159" s="53"/>
      <c r="V159" s="53"/>
      <c r="W159" s="53"/>
      <c r="X159" s="53"/>
      <c r="Y159" s="53"/>
      <c r="Z159" s="53"/>
      <c r="AA159" s="53"/>
      <c r="AB159" s="53"/>
      <c r="AC159" s="53">
        <v>10</v>
      </c>
      <c r="AD159" s="53">
        <v>20</v>
      </c>
      <c r="AE159" s="53">
        <v>5</v>
      </c>
      <c r="AF159" s="53">
        <v>20</v>
      </c>
      <c r="AG159" s="53"/>
      <c r="AH159" s="54"/>
      <c r="AI159" s="141">
        <v>344</v>
      </c>
      <c r="AJ159" s="137"/>
      <c r="AK159" s="54"/>
      <c r="AL159" s="53"/>
      <c r="AM159" s="53"/>
      <c r="AN159" s="53"/>
      <c r="AO159" s="53"/>
      <c r="AP159" s="53"/>
      <c r="AQ159" s="53"/>
      <c r="AR159" s="53"/>
      <c r="AS159" s="53"/>
      <c r="AT159" s="53"/>
      <c r="AU159" s="53"/>
      <c r="AV159" s="53"/>
      <c r="AW159" s="54"/>
      <c r="AX159" s="53"/>
      <c r="AY159" s="54"/>
      <c r="AZ159" s="53"/>
      <c r="BA159" s="54"/>
      <c r="BB159" s="111"/>
      <c r="BC159" s="111"/>
      <c r="BD159" s="111"/>
      <c r="BE159" s="111"/>
      <c r="BF159" s="111"/>
      <c r="BG159" s="111"/>
      <c r="BH159" s="53"/>
      <c r="BI159" s="54"/>
      <c r="BJ159" s="111">
        <v>10</v>
      </c>
      <c r="BK159" s="111">
        <v>10</v>
      </c>
      <c r="BL159" s="111"/>
      <c r="BM159" s="136"/>
      <c r="BN159" s="141">
        <v>344</v>
      </c>
      <c r="BO159" s="137"/>
      <c r="BP159" s="56"/>
      <c r="BQ159" s="55"/>
      <c r="BR159" s="53"/>
      <c r="BS159" s="53"/>
      <c r="BT159" s="53"/>
      <c r="BU159" s="53"/>
      <c r="BV159" s="53"/>
      <c r="BW159" s="53"/>
      <c r="BX159" s="53"/>
      <c r="BY159" s="53"/>
      <c r="BZ159" s="53"/>
      <c r="CA159" s="53"/>
      <c r="CB159" s="53"/>
      <c r="CC159" s="53"/>
      <c r="CD159" s="53"/>
      <c r="CE159" s="53">
        <v>40</v>
      </c>
      <c r="CF159" s="53">
        <v>80</v>
      </c>
      <c r="CG159" s="55"/>
      <c r="CH159" s="53"/>
      <c r="CI159" s="53"/>
      <c r="CJ159" s="53"/>
      <c r="CK159" s="53"/>
      <c r="CL159" s="53"/>
      <c r="CM159" s="53"/>
      <c r="CN159" s="53"/>
      <c r="CO159" s="53"/>
      <c r="CP159" s="53"/>
      <c r="CQ159" s="53"/>
      <c r="CR159" s="53"/>
      <c r="CS159" s="53">
        <v>10</v>
      </c>
      <c r="CT159" s="54">
        <v>40</v>
      </c>
      <c r="CU159" s="141">
        <v>344</v>
      </c>
      <c r="CV159" s="218">
        <f>Table28211153[[#This Row],[D28 - GD/19]]/Table28211153[[#This Row],[D0 - GD/19]]</f>
        <v>4</v>
      </c>
      <c r="CW159" s="216">
        <f t="shared" si="6"/>
        <v>1</v>
      </c>
      <c r="CX159" s="216">
        <f>Table28211153[[#This Row],[D28 - Phu/13]]/Table28211153[[#This Row],[D0 - Phu/13]]</f>
        <v>2</v>
      </c>
      <c r="CY159" s="216">
        <f>Table28211153[[#This Row],[D28 - WA/19]]/Table28211153[[#This Row],[D0 - WA/19]]</f>
        <v>4</v>
      </c>
      <c r="CZ159" s="216">
        <f>LOG(Table28211153[[#This Row],[GD/19 Fold]],2)</f>
        <v>2</v>
      </c>
      <c r="DA159" s="216">
        <f>LOG(Table28211153[[#This Row],[HK/19 Fold]],2)</f>
        <v>0</v>
      </c>
      <c r="DB159" s="216">
        <f>LOG(Table28211153[[#This Row],[Phu/13 Fold]],2)</f>
        <v>1</v>
      </c>
      <c r="DC159" s="216">
        <f>LOG(Table28211153[[#This Row],[WA/19 Fold]],2)</f>
        <v>2</v>
      </c>
      <c r="DD159" s="217">
        <f>SUM(Table28211153[[#This Row],[GD/19 Log2]:[WA/19 Log2]])</f>
        <v>5</v>
      </c>
    </row>
    <row r="160" spans="1:108" ht="24" customHeight="1">
      <c r="A160" s="78">
        <v>345</v>
      </c>
      <c r="B160" s="77">
        <v>18071</v>
      </c>
      <c r="C160" s="76">
        <v>71</v>
      </c>
      <c r="D160" s="77">
        <v>44090</v>
      </c>
      <c r="E160" s="76">
        <v>28</v>
      </c>
      <c r="F160" s="3" t="s">
        <v>7</v>
      </c>
      <c r="G160" s="215" t="s">
        <v>42</v>
      </c>
      <c r="H160" s="57">
        <v>25.3125</v>
      </c>
      <c r="I160" s="5" t="s">
        <v>174</v>
      </c>
      <c r="J160" s="127" t="s">
        <v>338</v>
      </c>
      <c r="K160" s="53"/>
      <c r="L160" s="53"/>
      <c r="M160" s="53"/>
      <c r="N160" s="53"/>
      <c r="O160" s="53"/>
      <c r="P160" s="53"/>
      <c r="Q160" s="53"/>
      <c r="R160" s="53"/>
      <c r="S160" s="53"/>
      <c r="T160" s="53"/>
      <c r="U160" s="53"/>
      <c r="V160" s="53"/>
      <c r="W160" s="53"/>
      <c r="X160" s="53"/>
      <c r="Y160" s="53"/>
      <c r="Z160" s="53"/>
      <c r="AA160" s="53"/>
      <c r="AB160" s="53"/>
      <c r="AC160" s="53">
        <v>5</v>
      </c>
      <c r="AD160" s="53">
        <v>40</v>
      </c>
      <c r="AE160" s="53">
        <v>5</v>
      </c>
      <c r="AF160" s="53">
        <v>20</v>
      </c>
      <c r="AG160" s="53"/>
      <c r="AH160" s="54"/>
      <c r="AI160" s="141">
        <v>345</v>
      </c>
      <c r="AJ160" s="137"/>
      <c r="AK160" s="54"/>
      <c r="AL160" s="53"/>
      <c r="AM160" s="53"/>
      <c r="AN160" s="53"/>
      <c r="AO160" s="53"/>
      <c r="AP160" s="53"/>
      <c r="AQ160" s="53"/>
      <c r="AR160" s="53"/>
      <c r="AS160" s="53"/>
      <c r="AT160" s="53"/>
      <c r="AU160" s="53"/>
      <c r="AV160" s="53"/>
      <c r="AW160" s="54"/>
      <c r="AX160" s="53"/>
      <c r="AY160" s="54"/>
      <c r="AZ160" s="53"/>
      <c r="BA160" s="54"/>
      <c r="BB160" s="111"/>
      <c r="BC160" s="111"/>
      <c r="BD160" s="111"/>
      <c r="BE160" s="111"/>
      <c r="BF160" s="111"/>
      <c r="BG160" s="111"/>
      <c r="BH160" s="53"/>
      <c r="BI160" s="54"/>
      <c r="BJ160" s="111">
        <v>20</v>
      </c>
      <c r="BK160" s="111">
        <v>80</v>
      </c>
      <c r="BL160" s="111"/>
      <c r="BM160" s="136"/>
      <c r="BN160" s="141">
        <v>345</v>
      </c>
      <c r="BO160" s="137"/>
      <c r="BP160" s="56"/>
      <c r="BQ160" s="55"/>
      <c r="BR160" s="53"/>
      <c r="BS160" s="53"/>
      <c r="BT160" s="53"/>
      <c r="BU160" s="53"/>
      <c r="BV160" s="53"/>
      <c r="BW160" s="53"/>
      <c r="BX160" s="53"/>
      <c r="BY160" s="53"/>
      <c r="BZ160" s="53"/>
      <c r="CA160" s="53"/>
      <c r="CB160" s="53"/>
      <c r="CC160" s="53"/>
      <c r="CD160" s="53"/>
      <c r="CE160" s="53">
        <v>10</v>
      </c>
      <c r="CF160" s="53">
        <v>160</v>
      </c>
      <c r="CG160" s="55"/>
      <c r="CH160" s="53"/>
      <c r="CI160" s="53"/>
      <c r="CJ160" s="53"/>
      <c r="CK160" s="53"/>
      <c r="CL160" s="53"/>
      <c r="CM160" s="53"/>
      <c r="CN160" s="53"/>
      <c r="CO160" s="53"/>
      <c r="CP160" s="53"/>
      <c r="CQ160" s="53"/>
      <c r="CR160" s="53"/>
      <c r="CS160" s="53">
        <v>40</v>
      </c>
      <c r="CT160" s="54">
        <v>160</v>
      </c>
      <c r="CU160" s="141">
        <v>345</v>
      </c>
      <c r="CV160" s="218">
        <f>Table28211153[[#This Row],[D28 - GD/19]]/Table28211153[[#This Row],[D0 - GD/19]]</f>
        <v>4</v>
      </c>
      <c r="CW160" s="216">
        <f t="shared" si="6"/>
        <v>4</v>
      </c>
      <c r="CX160" s="216">
        <f>Table28211153[[#This Row],[D28 - Phu/13]]/Table28211153[[#This Row],[D0 - Phu/13]]</f>
        <v>16</v>
      </c>
      <c r="CY160" s="216">
        <f>Table28211153[[#This Row],[D28 - WA/19]]/Table28211153[[#This Row],[D0 - WA/19]]</f>
        <v>4</v>
      </c>
      <c r="CZ160" s="216">
        <f>LOG(Table28211153[[#This Row],[GD/19 Fold]],2)</f>
        <v>2</v>
      </c>
      <c r="DA160" s="216">
        <f>LOG(Table28211153[[#This Row],[HK/19 Fold]],2)</f>
        <v>2</v>
      </c>
      <c r="DB160" s="216">
        <f>LOG(Table28211153[[#This Row],[Phu/13 Fold]],2)</f>
        <v>4</v>
      </c>
      <c r="DC160" s="216">
        <f>LOG(Table28211153[[#This Row],[WA/19 Fold]],2)</f>
        <v>2</v>
      </c>
      <c r="DD160" s="217">
        <f>SUM(Table28211153[[#This Row],[GD/19 Log2]:[WA/19 Log2]])</f>
        <v>10</v>
      </c>
    </row>
    <row r="161" spans="1:108" ht="24" customHeight="1">
      <c r="A161" s="78">
        <v>346</v>
      </c>
      <c r="B161" s="77">
        <v>19472</v>
      </c>
      <c r="C161" s="76">
        <v>67</v>
      </c>
      <c r="D161" s="77">
        <v>44102</v>
      </c>
      <c r="E161" s="76">
        <v>28</v>
      </c>
      <c r="F161" s="3" t="s">
        <v>7</v>
      </c>
      <c r="G161" s="215" t="s">
        <v>42</v>
      </c>
      <c r="H161" s="57">
        <v>28.763482554396699</v>
      </c>
      <c r="I161" s="5" t="s">
        <v>174</v>
      </c>
      <c r="J161" s="127" t="s">
        <v>338</v>
      </c>
      <c r="K161" s="53"/>
      <c r="L161" s="53"/>
      <c r="M161" s="53"/>
      <c r="N161" s="53"/>
      <c r="O161" s="53"/>
      <c r="P161" s="53"/>
      <c r="Q161" s="53"/>
      <c r="R161" s="53"/>
      <c r="S161" s="53"/>
      <c r="T161" s="53"/>
      <c r="U161" s="53"/>
      <c r="V161" s="53"/>
      <c r="W161" s="53"/>
      <c r="X161" s="53"/>
      <c r="Y161" s="53"/>
      <c r="Z161" s="53"/>
      <c r="AA161" s="53"/>
      <c r="AB161" s="53"/>
      <c r="AC161" s="53">
        <v>40</v>
      </c>
      <c r="AD161" s="53">
        <v>160</v>
      </c>
      <c r="AE161" s="53">
        <v>5</v>
      </c>
      <c r="AF161" s="53">
        <v>160</v>
      </c>
      <c r="AG161" s="53"/>
      <c r="AH161" s="54"/>
      <c r="AI161" s="141">
        <v>346</v>
      </c>
      <c r="AJ161" s="137"/>
      <c r="AK161" s="54"/>
      <c r="AL161" s="53"/>
      <c r="AM161" s="53"/>
      <c r="AN161" s="53"/>
      <c r="AO161" s="53"/>
      <c r="AP161" s="53"/>
      <c r="AQ161" s="53"/>
      <c r="AR161" s="53"/>
      <c r="AS161" s="53"/>
      <c r="AT161" s="53"/>
      <c r="AU161" s="53"/>
      <c r="AV161" s="53"/>
      <c r="AW161" s="54"/>
      <c r="AX161" s="53"/>
      <c r="AY161" s="54"/>
      <c r="AZ161" s="53"/>
      <c r="BA161" s="54"/>
      <c r="BB161" s="111"/>
      <c r="BC161" s="111"/>
      <c r="BD161" s="111"/>
      <c r="BE161" s="111"/>
      <c r="BF161" s="111"/>
      <c r="BG161" s="111"/>
      <c r="BH161" s="53"/>
      <c r="BI161" s="54"/>
      <c r="BJ161" s="111">
        <v>80</v>
      </c>
      <c r="BK161" s="111">
        <v>80</v>
      </c>
      <c r="BL161" s="111"/>
      <c r="BM161" s="136"/>
      <c r="BN161" s="141">
        <v>346</v>
      </c>
      <c r="BO161" s="137"/>
      <c r="BP161" s="56"/>
      <c r="BQ161" s="55"/>
      <c r="BR161" s="53"/>
      <c r="BS161" s="53"/>
      <c r="BT161" s="53"/>
      <c r="BU161" s="53"/>
      <c r="BV161" s="53"/>
      <c r="BW161" s="53"/>
      <c r="BX161" s="53"/>
      <c r="BY161" s="53"/>
      <c r="BZ161" s="53"/>
      <c r="CA161" s="53"/>
      <c r="CB161" s="53"/>
      <c r="CC161" s="53"/>
      <c r="CD161" s="53"/>
      <c r="CE161" s="53">
        <v>5</v>
      </c>
      <c r="CF161" s="53">
        <v>10</v>
      </c>
      <c r="CG161" s="55"/>
      <c r="CH161" s="53"/>
      <c r="CI161" s="53"/>
      <c r="CJ161" s="53"/>
      <c r="CK161" s="53"/>
      <c r="CL161" s="53"/>
      <c r="CM161" s="53"/>
      <c r="CN161" s="53"/>
      <c r="CO161" s="53"/>
      <c r="CP161" s="53"/>
      <c r="CQ161" s="53"/>
      <c r="CR161" s="53"/>
      <c r="CS161" s="53">
        <v>5</v>
      </c>
      <c r="CT161" s="54">
        <v>10</v>
      </c>
      <c r="CU161" s="141">
        <v>346</v>
      </c>
      <c r="CV161" s="218">
        <f>Table28211153[[#This Row],[D28 - GD/19]]/Table28211153[[#This Row],[D0 - GD/19]]</f>
        <v>32</v>
      </c>
      <c r="CW161" s="216">
        <f t="shared" si="6"/>
        <v>1</v>
      </c>
      <c r="CX161" s="216">
        <f>Table28211153[[#This Row],[D28 - Phu/13]]/Table28211153[[#This Row],[D0 - Phu/13]]</f>
        <v>2</v>
      </c>
      <c r="CY161" s="216">
        <f>Table28211153[[#This Row],[D28 - WA/19]]/Table28211153[[#This Row],[D0 - WA/19]]</f>
        <v>2</v>
      </c>
      <c r="CZ161" s="216">
        <f>LOG(Table28211153[[#This Row],[GD/19 Fold]],2)</f>
        <v>5</v>
      </c>
      <c r="DA161" s="216">
        <f>LOG(Table28211153[[#This Row],[HK/19 Fold]],2)</f>
        <v>0</v>
      </c>
      <c r="DB161" s="216">
        <f>LOG(Table28211153[[#This Row],[Phu/13 Fold]],2)</f>
        <v>1</v>
      </c>
      <c r="DC161" s="216">
        <f>LOG(Table28211153[[#This Row],[WA/19 Fold]],2)</f>
        <v>1</v>
      </c>
      <c r="DD161" s="217">
        <f>SUM(Table28211153[[#This Row],[GD/19 Log2]:[WA/19 Log2]])</f>
        <v>7</v>
      </c>
    </row>
    <row r="162" spans="1:108" ht="24" customHeight="1">
      <c r="A162" s="66">
        <v>347</v>
      </c>
      <c r="B162" s="65">
        <v>21485</v>
      </c>
      <c r="C162" s="64">
        <v>61</v>
      </c>
      <c r="D162" s="65">
        <v>44106</v>
      </c>
      <c r="E162" s="64">
        <v>28</v>
      </c>
      <c r="F162" s="4" t="s">
        <v>8</v>
      </c>
      <c r="G162" s="215" t="s">
        <v>42</v>
      </c>
      <c r="H162" s="57">
        <v>27.3819454597053</v>
      </c>
      <c r="I162" s="98" t="s">
        <v>173</v>
      </c>
      <c r="J162" s="127" t="s">
        <v>338</v>
      </c>
      <c r="K162" s="53"/>
      <c r="L162" s="53"/>
      <c r="M162" s="53"/>
      <c r="N162" s="53"/>
      <c r="O162" s="53"/>
      <c r="P162" s="53"/>
      <c r="Q162" s="53"/>
      <c r="R162" s="53"/>
      <c r="S162" s="53"/>
      <c r="T162" s="53"/>
      <c r="U162" s="53"/>
      <c r="V162" s="53"/>
      <c r="W162" s="53"/>
      <c r="X162" s="53"/>
      <c r="Y162" s="53"/>
      <c r="Z162" s="53"/>
      <c r="AA162" s="53"/>
      <c r="AB162" s="53"/>
      <c r="AC162" s="53">
        <v>40</v>
      </c>
      <c r="AD162" s="53">
        <v>160</v>
      </c>
      <c r="AE162" s="53">
        <v>40</v>
      </c>
      <c r="AF162" s="53">
        <v>320</v>
      </c>
      <c r="AG162" s="53"/>
      <c r="AH162" s="54"/>
      <c r="AI162" s="146">
        <v>347</v>
      </c>
      <c r="AJ162" s="137"/>
      <c r="AK162" s="54"/>
      <c r="AL162" s="53"/>
      <c r="AM162" s="53"/>
      <c r="AN162" s="53"/>
      <c r="AO162" s="53"/>
      <c r="AP162" s="53"/>
      <c r="AQ162" s="53"/>
      <c r="AR162" s="53"/>
      <c r="AS162" s="53"/>
      <c r="AT162" s="53"/>
      <c r="AU162" s="53"/>
      <c r="AV162" s="53"/>
      <c r="AW162" s="54"/>
      <c r="AX162" s="53"/>
      <c r="AY162" s="54"/>
      <c r="AZ162" s="53"/>
      <c r="BA162" s="54"/>
      <c r="BB162" s="111"/>
      <c r="BC162" s="111"/>
      <c r="BD162" s="111"/>
      <c r="BE162" s="111"/>
      <c r="BF162" s="111"/>
      <c r="BG162" s="111"/>
      <c r="BH162" s="53"/>
      <c r="BI162" s="54"/>
      <c r="BJ162" s="111">
        <v>80</v>
      </c>
      <c r="BK162" s="111">
        <v>80</v>
      </c>
      <c r="BL162" s="111"/>
      <c r="BM162" s="136"/>
      <c r="BN162" s="146">
        <v>347</v>
      </c>
      <c r="BO162" s="137"/>
      <c r="BP162" s="56"/>
      <c r="BQ162" s="55"/>
      <c r="BR162" s="53"/>
      <c r="BS162" s="53"/>
      <c r="BT162" s="53"/>
      <c r="BU162" s="53"/>
      <c r="BV162" s="53"/>
      <c r="BW162" s="53"/>
      <c r="BX162" s="53"/>
      <c r="BY162" s="53"/>
      <c r="BZ162" s="53"/>
      <c r="CA162" s="53"/>
      <c r="CB162" s="53"/>
      <c r="CC162" s="53"/>
      <c r="CD162" s="53"/>
      <c r="CE162" s="53">
        <v>80</v>
      </c>
      <c r="CF162" s="53">
        <v>80</v>
      </c>
      <c r="CG162" s="55"/>
      <c r="CH162" s="53"/>
      <c r="CI162" s="53"/>
      <c r="CJ162" s="53"/>
      <c r="CK162" s="53"/>
      <c r="CL162" s="53"/>
      <c r="CM162" s="53"/>
      <c r="CN162" s="53"/>
      <c r="CO162" s="53"/>
      <c r="CP162" s="53"/>
      <c r="CQ162" s="53"/>
      <c r="CR162" s="53"/>
      <c r="CS162" s="53">
        <v>20</v>
      </c>
      <c r="CT162" s="54">
        <v>40</v>
      </c>
      <c r="CU162" s="146">
        <v>347</v>
      </c>
      <c r="CV162" s="218">
        <f>Table28211153[[#This Row],[D28 - GD/19]]/Table28211153[[#This Row],[D0 - GD/19]]</f>
        <v>8</v>
      </c>
      <c r="CW162" s="216">
        <f t="shared" si="6"/>
        <v>1</v>
      </c>
      <c r="CX162" s="216">
        <f>Table28211153[[#This Row],[D28 - Phu/13]]/Table28211153[[#This Row],[D0 - Phu/13]]</f>
        <v>1</v>
      </c>
      <c r="CY162" s="216">
        <f>Table28211153[[#This Row],[D28 - WA/19]]/Table28211153[[#This Row],[D0 - WA/19]]</f>
        <v>2</v>
      </c>
      <c r="CZ162" s="216">
        <f>LOG(Table28211153[[#This Row],[GD/19 Fold]],2)</f>
        <v>3</v>
      </c>
      <c r="DA162" s="216">
        <f>LOG(Table28211153[[#This Row],[HK/19 Fold]],2)</f>
        <v>0</v>
      </c>
      <c r="DB162" s="216">
        <f>LOG(Table28211153[[#This Row],[Phu/13 Fold]],2)</f>
        <v>0</v>
      </c>
      <c r="DC162" s="216">
        <f>LOG(Table28211153[[#This Row],[WA/19 Fold]],2)</f>
        <v>1</v>
      </c>
      <c r="DD162" s="217">
        <f>SUM(Table28211153[[#This Row],[GD/19 Log2]:[WA/19 Log2]])</f>
        <v>4</v>
      </c>
    </row>
    <row r="163" spans="1:108" ht="24" customHeight="1">
      <c r="A163" s="78">
        <v>348</v>
      </c>
      <c r="B163" s="77">
        <v>19612</v>
      </c>
      <c r="C163" s="76">
        <v>67</v>
      </c>
      <c r="D163" s="77">
        <v>44103</v>
      </c>
      <c r="E163" s="76">
        <v>28</v>
      </c>
      <c r="F163" s="3" t="s">
        <v>7</v>
      </c>
      <c r="G163" s="215" t="s">
        <v>42</v>
      </c>
      <c r="H163" s="57">
        <v>27.6819197785446</v>
      </c>
      <c r="I163" s="5" t="s">
        <v>174</v>
      </c>
      <c r="J163" s="127" t="s">
        <v>338</v>
      </c>
      <c r="K163" s="53"/>
      <c r="L163" s="53"/>
      <c r="M163" s="53"/>
      <c r="N163" s="53"/>
      <c r="O163" s="53"/>
      <c r="P163" s="53"/>
      <c r="Q163" s="53"/>
      <c r="R163" s="53"/>
      <c r="S163" s="53"/>
      <c r="T163" s="53"/>
      <c r="U163" s="53"/>
      <c r="V163" s="53"/>
      <c r="W163" s="53"/>
      <c r="X163" s="53"/>
      <c r="Y163" s="53"/>
      <c r="Z163" s="53"/>
      <c r="AA163" s="53"/>
      <c r="AB163" s="53"/>
      <c r="AC163" s="53">
        <v>80</v>
      </c>
      <c r="AD163" s="53">
        <v>40</v>
      </c>
      <c r="AE163" s="53">
        <v>160</v>
      </c>
      <c r="AF163" s="53">
        <v>80</v>
      </c>
      <c r="AG163" s="53"/>
      <c r="AH163" s="54"/>
      <c r="AI163" s="141">
        <v>348</v>
      </c>
      <c r="AJ163" s="137"/>
      <c r="AK163" s="54"/>
      <c r="AL163" s="53"/>
      <c r="AM163" s="53"/>
      <c r="AN163" s="53"/>
      <c r="AO163" s="53"/>
      <c r="AP163" s="53"/>
      <c r="AQ163" s="53"/>
      <c r="AR163" s="53"/>
      <c r="AS163" s="53"/>
      <c r="AT163" s="53"/>
      <c r="AU163" s="53"/>
      <c r="AV163" s="53"/>
      <c r="AW163" s="54"/>
      <c r="AX163" s="53"/>
      <c r="AY163" s="54"/>
      <c r="AZ163" s="53"/>
      <c r="BA163" s="54"/>
      <c r="BB163" s="111"/>
      <c r="BC163" s="111"/>
      <c r="BD163" s="111"/>
      <c r="BE163" s="111"/>
      <c r="BF163" s="111"/>
      <c r="BG163" s="111"/>
      <c r="BH163" s="53"/>
      <c r="BI163" s="54"/>
      <c r="BJ163" s="111">
        <v>160</v>
      </c>
      <c r="BK163" s="111">
        <v>160</v>
      </c>
      <c r="BL163" s="111"/>
      <c r="BM163" s="136"/>
      <c r="BN163" s="141">
        <v>348</v>
      </c>
      <c r="BO163" s="137"/>
      <c r="BP163" s="56"/>
      <c r="BQ163" s="55"/>
      <c r="BR163" s="53"/>
      <c r="BS163" s="53"/>
      <c r="BT163" s="53"/>
      <c r="BU163" s="53"/>
      <c r="BV163" s="53"/>
      <c r="BW163" s="53"/>
      <c r="BX163" s="53"/>
      <c r="BY163" s="53"/>
      <c r="BZ163" s="53"/>
      <c r="CA163" s="53"/>
      <c r="CB163" s="53"/>
      <c r="CC163" s="53"/>
      <c r="CD163" s="53"/>
      <c r="CE163" s="53">
        <v>40</v>
      </c>
      <c r="CF163" s="53">
        <v>20</v>
      </c>
      <c r="CG163" s="55"/>
      <c r="CH163" s="53"/>
      <c r="CI163" s="53"/>
      <c r="CJ163" s="53"/>
      <c r="CK163" s="53"/>
      <c r="CL163" s="53"/>
      <c r="CM163" s="53"/>
      <c r="CN163" s="53"/>
      <c r="CO163" s="53"/>
      <c r="CP163" s="53"/>
      <c r="CQ163" s="53"/>
      <c r="CR163" s="53"/>
      <c r="CS163" s="53">
        <v>20</v>
      </c>
      <c r="CT163" s="54">
        <v>20</v>
      </c>
      <c r="CU163" s="141">
        <v>348</v>
      </c>
      <c r="CV163" s="218">
        <f>Table28211153[[#This Row],[D28 - GD/19]]/Table28211153[[#This Row],[D0 - GD/19]]</f>
        <v>0.5</v>
      </c>
      <c r="CW163" s="216">
        <f t="shared" si="6"/>
        <v>1</v>
      </c>
      <c r="CX163" s="216">
        <f>Table28211153[[#This Row],[D28 - Phu/13]]/Table28211153[[#This Row],[D0 - Phu/13]]</f>
        <v>0.5</v>
      </c>
      <c r="CY163" s="216">
        <f>Table28211153[[#This Row],[D28 - WA/19]]/Table28211153[[#This Row],[D0 - WA/19]]</f>
        <v>1</v>
      </c>
      <c r="CZ163" s="216">
        <f>LOG(Table28211153[[#This Row],[GD/19 Fold]],2)</f>
        <v>-1</v>
      </c>
      <c r="DA163" s="216">
        <f>LOG(Table28211153[[#This Row],[HK/19 Fold]],2)</f>
        <v>0</v>
      </c>
      <c r="DB163" s="216">
        <f>LOG(Table28211153[[#This Row],[Phu/13 Fold]],2)</f>
        <v>-1</v>
      </c>
      <c r="DC163" s="216">
        <f>LOG(Table28211153[[#This Row],[WA/19 Fold]],2)</f>
        <v>0</v>
      </c>
      <c r="DD163" s="217">
        <f>SUM(Table28211153[[#This Row],[GD/19 Log2]:[WA/19 Log2]])</f>
        <v>-2</v>
      </c>
    </row>
    <row r="164" spans="1:108" ht="24" customHeight="1">
      <c r="A164" s="66">
        <v>349</v>
      </c>
      <c r="B164" s="65">
        <v>24511</v>
      </c>
      <c r="C164" s="64">
        <v>53</v>
      </c>
      <c r="D164" s="65">
        <v>44105</v>
      </c>
      <c r="E164" s="64">
        <v>28</v>
      </c>
      <c r="F164" s="3" t="s">
        <v>7</v>
      </c>
      <c r="G164" s="215" t="s">
        <v>42</v>
      </c>
      <c r="H164" s="57">
        <v>22.228274676657701</v>
      </c>
      <c r="I164" s="98" t="s">
        <v>173</v>
      </c>
      <c r="J164" s="127" t="s">
        <v>338</v>
      </c>
      <c r="K164" s="53"/>
      <c r="L164" s="53"/>
      <c r="M164" s="53"/>
      <c r="N164" s="53"/>
      <c r="O164" s="53"/>
      <c r="P164" s="53"/>
      <c r="Q164" s="53"/>
      <c r="R164" s="53"/>
      <c r="S164" s="53"/>
      <c r="T164" s="53"/>
      <c r="U164" s="53"/>
      <c r="V164" s="53"/>
      <c r="W164" s="53"/>
      <c r="X164" s="53"/>
      <c r="Y164" s="53"/>
      <c r="Z164" s="53"/>
      <c r="AA164" s="53"/>
      <c r="AB164" s="53"/>
      <c r="AC164" s="53">
        <v>5</v>
      </c>
      <c r="AD164" s="53">
        <v>20</v>
      </c>
      <c r="AE164" s="53">
        <v>5</v>
      </c>
      <c r="AF164" s="53">
        <v>20</v>
      </c>
      <c r="AG164" s="53"/>
      <c r="AH164" s="54"/>
      <c r="AI164" s="146">
        <v>349</v>
      </c>
      <c r="AJ164" s="137"/>
      <c r="AK164" s="54"/>
      <c r="AL164" s="53"/>
      <c r="AM164" s="53"/>
      <c r="AN164" s="53"/>
      <c r="AO164" s="53"/>
      <c r="AP164" s="53"/>
      <c r="AQ164" s="53"/>
      <c r="AR164" s="53"/>
      <c r="AS164" s="53"/>
      <c r="AT164" s="53"/>
      <c r="AU164" s="53"/>
      <c r="AV164" s="53"/>
      <c r="AW164" s="54"/>
      <c r="AX164" s="53"/>
      <c r="AY164" s="54"/>
      <c r="AZ164" s="53"/>
      <c r="BA164" s="54"/>
      <c r="BB164" s="111"/>
      <c r="BC164" s="111"/>
      <c r="BD164" s="111"/>
      <c r="BE164" s="111"/>
      <c r="BF164" s="111"/>
      <c r="BG164" s="111"/>
      <c r="BH164" s="53"/>
      <c r="BI164" s="54"/>
      <c r="BJ164" s="111">
        <v>10</v>
      </c>
      <c r="BK164" s="111">
        <v>50</v>
      </c>
      <c r="BL164" s="111"/>
      <c r="BM164" s="136"/>
      <c r="BN164" s="146">
        <v>349</v>
      </c>
      <c r="BO164" s="137"/>
      <c r="BP164" s="56"/>
      <c r="BQ164" s="55"/>
      <c r="BR164" s="53"/>
      <c r="BS164" s="53"/>
      <c r="BT164" s="53"/>
      <c r="BU164" s="53"/>
      <c r="BV164" s="53"/>
      <c r="BW164" s="53"/>
      <c r="BX164" s="53"/>
      <c r="BY164" s="53"/>
      <c r="BZ164" s="53"/>
      <c r="CA164" s="53"/>
      <c r="CB164" s="53"/>
      <c r="CC164" s="53"/>
      <c r="CD164" s="53"/>
      <c r="CE164" s="53">
        <v>80</v>
      </c>
      <c r="CF164" s="53">
        <v>80</v>
      </c>
      <c r="CG164" s="55"/>
      <c r="CH164" s="53"/>
      <c r="CI164" s="53"/>
      <c r="CJ164" s="53"/>
      <c r="CK164" s="53"/>
      <c r="CL164" s="53"/>
      <c r="CM164" s="53"/>
      <c r="CN164" s="53"/>
      <c r="CO164" s="53"/>
      <c r="CP164" s="53"/>
      <c r="CQ164" s="53"/>
      <c r="CR164" s="53"/>
      <c r="CS164" s="53">
        <v>20</v>
      </c>
      <c r="CT164" s="54">
        <v>40</v>
      </c>
      <c r="CU164" s="146">
        <v>349</v>
      </c>
      <c r="CV164" s="218">
        <f>Table28211153[[#This Row],[D28 - GD/19]]/Table28211153[[#This Row],[D0 - GD/19]]</f>
        <v>4</v>
      </c>
      <c r="CW164" s="216">
        <f t="shared" si="6"/>
        <v>5</v>
      </c>
      <c r="CX164" s="216">
        <f>Table28211153[[#This Row],[D28 - Phu/13]]/Table28211153[[#This Row],[D0 - Phu/13]]</f>
        <v>1</v>
      </c>
      <c r="CY164" s="216">
        <f>Table28211153[[#This Row],[D28 - WA/19]]/Table28211153[[#This Row],[D0 - WA/19]]</f>
        <v>2</v>
      </c>
      <c r="CZ164" s="216">
        <f>LOG(Table28211153[[#This Row],[GD/19 Fold]],2)</f>
        <v>2</v>
      </c>
      <c r="DA164" s="216">
        <f>LOG(Table28211153[[#This Row],[HK/19 Fold]],2)</f>
        <v>2.3219280948873622</v>
      </c>
      <c r="DB164" s="216">
        <f>LOG(Table28211153[[#This Row],[Phu/13 Fold]],2)</f>
        <v>0</v>
      </c>
      <c r="DC164" s="216">
        <f>LOG(Table28211153[[#This Row],[WA/19 Fold]],2)</f>
        <v>1</v>
      </c>
      <c r="DD164" s="217">
        <f>SUM(Table28211153[[#This Row],[GD/19 Log2]:[WA/19 Log2]])</f>
        <v>5.3219280948873617</v>
      </c>
    </row>
    <row r="165" spans="1:108" ht="24" customHeight="1">
      <c r="A165" s="66">
        <v>352</v>
      </c>
      <c r="B165" s="65">
        <v>22347</v>
      </c>
      <c r="C165" s="64">
        <v>59</v>
      </c>
      <c r="D165" s="65">
        <v>44103</v>
      </c>
      <c r="E165" s="64">
        <v>28</v>
      </c>
      <c r="F165" s="4" t="s">
        <v>8</v>
      </c>
      <c r="G165" s="215" t="s">
        <v>42</v>
      </c>
      <c r="H165" s="57">
        <v>27.427151307823699</v>
      </c>
      <c r="I165" s="98" t="s">
        <v>173</v>
      </c>
      <c r="J165" s="127" t="s">
        <v>338</v>
      </c>
      <c r="K165" s="53"/>
      <c r="L165" s="53"/>
      <c r="M165" s="53"/>
      <c r="N165" s="53"/>
      <c r="O165" s="53"/>
      <c r="P165" s="53"/>
      <c r="Q165" s="53"/>
      <c r="R165" s="53"/>
      <c r="S165" s="53"/>
      <c r="T165" s="53"/>
      <c r="U165" s="53"/>
      <c r="V165" s="53"/>
      <c r="W165" s="53"/>
      <c r="X165" s="53"/>
      <c r="Y165" s="53"/>
      <c r="Z165" s="53"/>
      <c r="AA165" s="53"/>
      <c r="AB165" s="53"/>
      <c r="AC165" s="53">
        <v>40</v>
      </c>
      <c r="AD165" s="53">
        <v>160</v>
      </c>
      <c r="AE165" s="53">
        <v>40</v>
      </c>
      <c r="AF165" s="53">
        <v>320</v>
      </c>
      <c r="AG165" s="53"/>
      <c r="AH165" s="54"/>
      <c r="AI165" s="146">
        <v>352</v>
      </c>
      <c r="AJ165" s="137"/>
      <c r="AK165" s="54"/>
      <c r="AL165" s="53"/>
      <c r="AM165" s="53"/>
      <c r="AN165" s="53"/>
      <c r="AO165" s="53"/>
      <c r="AP165" s="53"/>
      <c r="AQ165" s="53"/>
      <c r="AR165" s="53"/>
      <c r="AS165" s="53"/>
      <c r="AT165" s="53"/>
      <c r="AU165" s="53"/>
      <c r="AV165" s="53"/>
      <c r="AW165" s="54"/>
      <c r="AX165" s="53"/>
      <c r="AY165" s="54"/>
      <c r="AZ165" s="53"/>
      <c r="BA165" s="54"/>
      <c r="BB165" s="111"/>
      <c r="BC165" s="111"/>
      <c r="BD165" s="111"/>
      <c r="BE165" s="111"/>
      <c r="BF165" s="111"/>
      <c r="BG165" s="111"/>
      <c r="BH165" s="53"/>
      <c r="BI165" s="54"/>
      <c r="BJ165" s="111">
        <v>10</v>
      </c>
      <c r="BK165" s="111">
        <v>80</v>
      </c>
      <c r="BL165" s="111"/>
      <c r="BM165" s="136"/>
      <c r="BN165" s="146">
        <v>352</v>
      </c>
      <c r="BO165" s="137"/>
      <c r="BP165" s="56"/>
      <c r="BQ165" s="55"/>
      <c r="BR165" s="53"/>
      <c r="BS165" s="53"/>
      <c r="BT165" s="53"/>
      <c r="BU165" s="53"/>
      <c r="BV165" s="53"/>
      <c r="BW165" s="53"/>
      <c r="BX165" s="53"/>
      <c r="BY165" s="53"/>
      <c r="BZ165" s="53"/>
      <c r="CA165" s="53"/>
      <c r="CB165" s="53"/>
      <c r="CC165" s="53"/>
      <c r="CD165" s="53"/>
      <c r="CE165" s="53">
        <v>80</v>
      </c>
      <c r="CF165" s="53">
        <v>160</v>
      </c>
      <c r="CG165" s="55"/>
      <c r="CH165" s="53"/>
      <c r="CI165" s="53"/>
      <c r="CJ165" s="53"/>
      <c r="CK165" s="53"/>
      <c r="CL165" s="53"/>
      <c r="CM165" s="53"/>
      <c r="CN165" s="53"/>
      <c r="CO165" s="53"/>
      <c r="CP165" s="53"/>
      <c r="CQ165" s="53"/>
      <c r="CR165" s="53"/>
      <c r="CS165" s="53">
        <v>40</v>
      </c>
      <c r="CT165" s="54">
        <v>80</v>
      </c>
      <c r="CU165" s="146">
        <v>352</v>
      </c>
      <c r="CV165" s="218">
        <f>Table28211153[[#This Row],[D28 - GD/19]]/Table28211153[[#This Row],[D0 - GD/19]]</f>
        <v>8</v>
      </c>
      <c r="CW165" s="216">
        <f t="shared" si="6"/>
        <v>8</v>
      </c>
      <c r="CX165" s="216">
        <f>Table28211153[[#This Row],[D28 - Phu/13]]/Table28211153[[#This Row],[D0 - Phu/13]]</f>
        <v>2</v>
      </c>
      <c r="CY165" s="216">
        <f>Table28211153[[#This Row],[D28 - WA/19]]/Table28211153[[#This Row],[D0 - WA/19]]</f>
        <v>2</v>
      </c>
      <c r="CZ165" s="216">
        <f>LOG(Table28211153[[#This Row],[GD/19 Fold]],2)</f>
        <v>3</v>
      </c>
      <c r="DA165" s="216">
        <f>LOG(Table28211153[[#This Row],[HK/19 Fold]],2)</f>
        <v>3</v>
      </c>
      <c r="DB165" s="216">
        <f>LOG(Table28211153[[#This Row],[Phu/13 Fold]],2)</f>
        <v>1</v>
      </c>
      <c r="DC165" s="216">
        <f>LOG(Table28211153[[#This Row],[WA/19 Fold]],2)</f>
        <v>1</v>
      </c>
      <c r="DD165" s="217">
        <f>SUM(Table28211153[[#This Row],[GD/19 Log2]:[WA/19 Log2]])</f>
        <v>8</v>
      </c>
    </row>
    <row r="166" spans="1:108" ht="24" customHeight="1">
      <c r="A166" s="78">
        <v>353</v>
      </c>
      <c r="B166" s="77">
        <v>17401</v>
      </c>
      <c r="C166" s="76">
        <v>73</v>
      </c>
      <c r="D166" s="77">
        <v>44096</v>
      </c>
      <c r="E166" s="76">
        <v>28</v>
      </c>
      <c r="F166" s="4" t="s">
        <v>8</v>
      </c>
      <c r="G166" s="215" t="s">
        <v>42</v>
      </c>
      <c r="H166" s="57">
        <v>27.5741885483495</v>
      </c>
      <c r="I166" s="5" t="s">
        <v>174</v>
      </c>
      <c r="J166" s="127" t="s">
        <v>338</v>
      </c>
      <c r="K166" s="53"/>
      <c r="L166" s="53"/>
      <c r="M166" s="53"/>
      <c r="N166" s="53"/>
      <c r="O166" s="53"/>
      <c r="P166" s="53"/>
      <c r="Q166" s="53"/>
      <c r="R166" s="53"/>
      <c r="S166" s="53"/>
      <c r="T166" s="53"/>
      <c r="U166" s="53"/>
      <c r="V166" s="53"/>
      <c r="W166" s="53"/>
      <c r="X166" s="53"/>
      <c r="Y166" s="53"/>
      <c r="Z166" s="53"/>
      <c r="AA166" s="53"/>
      <c r="AB166" s="53"/>
      <c r="AC166" s="53">
        <v>20</v>
      </c>
      <c r="AD166" s="53">
        <v>20</v>
      </c>
      <c r="AE166" s="53">
        <v>5</v>
      </c>
      <c r="AF166" s="53">
        <v>5</v>
      </c>
      <c r="AG166" s="53"/>
      <c r="AH166" s="54"/>
      <c r="AI166" s="141">
        <v>353</v>
      </c>
      <c r="AJ166" s="137"/>
      <c r="AK166" s="54"/>
      <c r="AL166" s="53"/>
      <c r="AM166" s="53"/>
      <c r="AN166" s="53"/>
      <c r="AO166" s="53"/>
      <c r="AP166" s="53"/>
      <c r="AQ166" s="53"/>
      <c r="AR166" s="53"/>
      <c r="AS166" s="53"/>
      <c r="AT166" s="53"/>
      <c r="AU166" s="53"/>
      <c r="AV166" s="53"/>
      <c r="AW166" s="54"/>
      <c r="AX166" s="53"/>
      <c r="AY166" s="54"/>
      <c r="AZ166" s="53"/>
      <c r="BA166" s="54"/>
      <c r="BB166" s="111"/>
      <c r="BC166" s="111"/>
      <c r="BD166" s="111"/>
      <c r="BE166" s="111"/>
      <c r="BF166" s="111"/>
      <c r="BG166" s="111"/>
      <c r="BH166" s="53"/>
      <c r="BI166" s="54"/>
      <c r="BJ166" s="111">
        <v>160</v>
      </c>
      <c r="BK166" s="111">
        <v>160</v>
      </c>
      <c r="BL166" s="111"/>
      <c r="BM166" s="136"/>
      <c r="BN166" s="141">
        <v>353</v>
      </c>
      <c r="BO166" s="137"/>
      <c r="BP166" s="56"/>
      <c r="BQ166" s="55"/>
      <c r="BR166" s="53"/>
      <c r="BS166" s="53"/>
      <c r="BT166" s="53"/>
      <c r="BU166" s="53"/>
      <c r="BV166" s="53"/>
      <c r="BW166" s="53"/>
      <c r="BX166" s="53"/>
      <c r="BY166" s="53"/>
      <c r="BZ166" s="53"/>
      <c r="CA166" s="53"/>
      <c r="CB166" s="53"/>
      <c r="CC166" s="53"/>
      <c r="CD166" s="53"/>
      <c r="CE166" s="53">
        <v>10</v>
      </c>
      <c r="CF166" s="53">
        <v>20</v>
      </c>
      <c r="CG166" s="55"/>
      <c r="CH166" s="53"/>
      <c r="CI166" s="53"/>
      <c r="CJ166" s="53"/>
      <c r="CK166" s="53"/>
      <c r="CL166" s="53"/>
      <c r="CM166" s="53"/>
      <c r="CN166" s="53"/>
      <c r="CO166" s="53"/>
      <c r="CP166" s="53"/>
      <c r="CQ166" s="53"/>
      <c r="CR166" s="53"/>
      <c r="CS166" s="53">
        <v>40</v>
      </c>
      <c r="CT166" s="54">
        <v>40</v>
      </c>
      <c r="CU166" s="141">
        <v>353</v>
      </c>
      <c r="CV166" s="218">
        <f>Table28211153[[#This Row],[D28 - GD/19]]/Table28211153[[#This Row],[D0 - GD/19]]</f>
        <v>1</v>
      </c>
      <c r="CW166" s="216">
        <f t="shared" si="6"/>
        <v>1</v>
      </c>
      <c r="CX166" s="216">
        <f>Table28211153[[#This Row],[D28 - Phu/13]]/Table28211153[[#This Row],[D0 - Phu/13]]</f>
        <v>2</v>
      </c>
      <c r="CY166" s="216">
        <f>Table28211153[[#This Row],[D28 - WA/19]]/Table28211153[[#This Row],[D0 - WA/19]]</f>
        <v>1</v>
      </c>
      <c r="CZ166" s="216">
        <f>LOG(Table28211153[[#This Row],[GD/19 Fold]],2)</f>
        <v>0</v>
      </c>
      <c r="DA166" s="216">
        <f>LOG(Table28211153[[#This Row],[HK/19 Fold]],2)</f>
        <v>0</v>
      </c>
      <c r="DB166" s="216">
        <f>LOG(Table28211153[[#This Row],[Phu/13 Fold]],2)</f>
        <v>1</v>
      </c>
      <c r="DC166" s="216">
        <f>LOG(Table28211153[[#This Row],[WA/19 Fold]],2)</f>
        <v>0</v>
      </c>
      <c r="DD166" s="217">
        <f>SUM(Table28211153[[#This Row],[GD/19 Log2]:[WA/19 Log2]])</f>
        <v>1</v>
      </c>
    </row>
    <row r="167" spans="1:108" ht="24" customHeight="1">
      <c r="A167" s="66">
        <v>354</v>
      </c>
      <c r="B167" s="65">
        <v>20488</v>
      </c>
      <c r="C167" s="64">
        <v>64</v>
      </c>
      <c r="D167" s="65">
        <v>44151</v>
      </c>
      <c r="E167" s="64">
        <v>28</v>
      </c>
      <c r="F167" s="4" t="s">
        <v>8</v>
      </c>
      <c r="G167" s="215" t="s">
        <v>42</v>
      </c>
      <c r="H167" s="57">
        <v>23.7613877608572</v>
      </c>
      <c r="I167" s="98" t="s">
        <v>173</v>
      </c>
      <c r="J167" s="127" t="s">
        <v>338</v>
      </c>
      <c r="K167" s="53"/>
      <c r="L167" s="53"/>
      <c r="M167" s="53"/>
      <c r="N167" s="53"/>
      <c r="O167" s="53"/>
      <c r="P167" s="53"/>
      <c r="Q167" s="53"/>
      <c r="R167" s="53"/>
      <c r="S167" s="53"/>
      <c r="T167" s="53"/>
      <c r="U167" s="53"/>
      <c r="V167" s="53"/>
      <c r="W167" s="53"/>
      <c r="X167" s="53"/>
      <c r="Y167" s="53"/>
      <c r="Z167" s="53"/>
      <c r="AA167" s="53"/>
      <c r="AB167" s="53"/>
      <c r="AC167" s="53">
        <v>5</v>
      </c>
      <c r="AD167" s="53">
        <v>20</v>
      </c>
      <c r="AE167" s="53">
        <v>5</v>
      </c>
      <c r="AF167" s="53">
        <v>20</v>
      </c>
      <c r="AG167" s="53"/>
      <c r="AH167" s="54"/>
      <c r="AI167" s="146">
        <v>354</v>
      </c>
      <c r="AJ167" s="137"/>
      <c r="AK167" s="54"/>
      <c r="AL167" s="53"/>
      <c r="AM167" s="53"/>
      <c r="AN167" s="53"/>
      <c r="AO167" s="53"/>
      <c r="AP167" s="53"/>
      <c r="AQ167" s="53"/>
      <c r="AR167" s="53"/>
      <c r="AS167" s="53"/>
      <c r="AT167" s="53"/>
      <c r="AU167" s="53"/>
      <c r="AV167" s="53"/>
      <c r="AW167" s="54"/>
      <c r="AX167" s="53"/>
      <c r="AY167" s="54"/>
      <c r="AZ167" s="53"/>
      <c r="BA167" s="54"/>
      <c r="BB167" s="111"/>
      <c r="BC167" s="111"/>
      <c r="BD167" s="111"/>
      <c r="BE167" s="111"/>
      <c r="BF167" s="111"/>
      <c r="BG167" s="111"/>
      <c r="BH167" s="53"/>
      <c r="BI167" s="54"/>
      <c r="BJ167" s="111">
        <v>40</v>
      </c>
      <c r="BK167" s="111">
        <v>80</v>
      </c>
      <c r="BL167" s="111"/>
      <c r="BM167" s="136"/>
      <c r="BN167" s="146">
        <v>354</v>
      </c>
      <c r="BO167" s="137"/>
      <c r="BP167" s="56"/>
      <c r="BQ167" s="55"/>
      <c r="BR167" s="53"/>
      <c r="BS167" s="53"/>
      <c r="BT167" s="53"/>
      <c r="BU167" s="53"/>
      <c r="BV167" s="53"/>
      <c r="BW167" s="53"/>
      <c r="BX167" s="53"/>
      <c r="BY167" s="53"/>
      <c r="BZ167" s="53"/>
      <c r="CA167" s="53"/>
      <c r="CB167" s="53"/>
      <c r="CC167" s="53"/>
      <c r="CD167" s="53"/>
      <c r="CE167" s="53">
        <v>5</v>
      </c>
      <c r="CF167" s="53">
        <v>20</v>
      </c>
      <c r="CG167" s="55"/>
      <c r="CH167" s="53"/>
      <c r="CI167" s="53"/>
      <c r="CJ167" s="53"/>
      <c r="CK167" s="53"/>
      <c r="CL167" s="53"/>
      <c r="CM167" s="53"/>
      <c r="CN167" s="53"/>
      <c r="CO167" s="53"/>
      <c r="CP167" s="53"/>
      <c r="CQ167" s="53"/>
      <c r="CR167" s="53"/>
      <c r="CS167" s="53">
        <v>5</v>
      </c>
      <c r="CT167" s="54">
        <v>320</v>
      </c>
      <c r="CU167" s="146">
        <v>354</v>
      </c>
      <c r="CV167" s="218">
        <f>Table28211153[[#This Row],[D28 - GD/19]]/Table28211153[[#This Row],[D0 - GD/19]]</f>
        <v>4</v>
      </c>
      <c r="CW167" s="216">
        <f t="shared" si="6"/>
        <v>2</v>
      </c>
      <c r="CX167" s="216">
        <f>Table28211153[[#This Row],[D28 - Phu/13]]/Table28211153[[#This Row],[D0 - Phu/13]]</f>
        <v>4</v>
      </c>
      <c r="CY167" s="216">
        <f>Table28211153[[#This Row],[D28 - WA/19]]/Table28211153[[#This Row],[D0 - WA/19]]</f>
        <v>64</v>
      </c>
      <c r="CZ167" s="216">
        <f>LOG(Table28211153[[#This Row],[GD/19 Fold]],2)</f>
        <v>2</v>
      </c>
      <c r="DA167" s="216">
        <f>LOG(Table28211153[[#This Row],[HK/19 Fold]],2)</f>
        <v>1</v>
      </c>
      <c r="DB167" s="216">
        <f>LOG(Table28211153[[#This Row],[Phu/13 Fold]],2)</f>
        <v>2</v>
      </c>
      <c r="DC167" s="216">
        <f>LOG(Table28211153[[#This Row],[WA/19 Fold]],2)</f>
        <v>6</v>
      </c>
      <c r="DD167" s="217">
        <f>SUM(Table28211153[[#This Row],[GD/19 Log2]:[WA/19 Log2]])</f>
        <v>11</v>
      </c>
    </row>
    <row r="168" spans="1:108" ht="24" customHeight="1">
      <c r="A168" s="72">
        <v>355</v>
      </c>
      <c r="B168" s="71">
        <v>27787</v>
      </c>
      <c r="C168" s="70">
        <v>44</v>
      </c>
      <c r="D168" s="71">
        <v>44141</v>
      </c>
      <c r="E168" s="70">
        <v>27</v>
      </c>
      <c r="F168" s="3" t="s">
        <v>7</v>
      </c>
      <c r="G168" s="215" t="s">
        <v>42</v>
      </c>
      <c r="H168" s="57">
        <v>44.656516424943398</v>
      </c>
      <c r="I168" s="98" t="s">
        <v>173</v>
      </c>
      <c r="J168" s="127" t="s">
        <v>338</v>
      </c>
      <c r="K168" s="53"/>
      <c r="L168" s="53"/>
      <c r="M168" s="53"/>
      <c r="N168" s="53"/>
      <c r="O168" s="53"/>
      <c r="P168" s="53"/>
      <c r="Q168" s="53"/>
      <c r="R168" s="53"/>
      <c r="S168" s="53"/>
      <c r="T168" s="53"/>
      <c r="U168" s="53"/>
      <c r="V168" s="53"/>
      <c r="W168" s="53"/>
      <c r="X168" s="53"/>
      <c r="Y168" s="53"/>
      <c r="Z168" s="53"/>
      <c r="AA168" s="53"/>
      <c r="AB168" s="53"/>
      <c r="AC168" s="53">
        <v>20</v>
      </c>
      <c r="AD168" s="53">
        <v>40</v>
      </c>
      <c r="AE168" s="53">
        <v>40</v>
      </c>
      <c r="AF168" s="53">
        <v>80</v>
      </c>
      <c r="AG168" s="53"/>
      <c r="AH168" s="54"/>
      <c r="AI168" s="145">
        <v>355</v>
      </c>
      <c r="AJ168" s="137"/>
      <c r="AK168" s="54"/>
      <c r="AL168" s="53"/>
      <c r="AM168" s="53"/>
      <c r="AN168" s="53"/>
      <c r="AO168" s="53"/>
      <c r="AP168" s="53"/>
      <c r="AQ168" s="53"/>
      <c r="AR168" s="53"/>
      <c r="AS168" s="53"/>
      <c r="AT168" s="53"/>
      <c r="AU168" s="53"/>
      <c r="AV168" s="53"/>
      <c r="AW168" s="54"/>
      <c r="AX168" s="53"/>
      <c r="AY168" s="54"/>
      <c r="AZ168" s="53"/>
      <c r="BA168" s="54"/>
      <c r="BB168" s="111"/>
      <c r="BC168" s="111"/>
      <c r="BD168" s="111"/>
      <c r="BE168" s="111"/>
      <c r="BF168" s="111"/>
      <c r="BG168" s="111"/>
      <c r="BH168" s="53"/>
      <c r="BI168" s="54"/>
      <c r="BJ168" s="111">
        <v>20</v>
      </c>
      <c r="BK168" s="111">
        <v>40</v>
      </c>
      <c r="BL168" s="111"/>
      <c r="BM168" s="136"/>
      <c r="BN168" s="145">
        <v>355</v>
      </c>
      <c r="BO168" s="137"/>
      <c r="BP168" s="56"/>
      <c r="BQ168" s="55"/>
      <c r="BR168" s="53"/>
      <c r="BS168" s="53"/>
      <c r="BT168" s="53"/>
      <c r="BU168" s="53"/>
      <c r="BV168" s="53"/>
      <c r="BW168" s="53"/>
      <c r="BX168" s="53"/>
      <c r="BY168" s="53"/>
      <c r="BZ168" s="53"/>
      <c r="CA168" s="53"/>
      <c r="CB168" s="53"/>
      <c r="CC168" s="53"/>
      <c r="CD168" s="53"/>
      <c r="CE168" s="53">
        <v>40</v>
      </c>
      <c r="CF168" s="53">
        <v>40</v>
      </c>
      <c r="CG168" s="55"/>
      <c r="CH168" s="53"/>
      <c r="CI168" s="53"/>
      <c r="CJ168" s="53"/>
      <c r="CK168" s="53"/>
      <c r="CL168" s="53"/>
      <c r="CM168" s="53"/>
      <c r="CN168" s="53"/>
      <c r="CO168" s="53"/>
      <c r="CP168" s="53"/>
      <c r="CQ168" s="53"/>
      <c r="CR168" s="53"/>
      <c r="CS168" s="53">
        <v>20</v>
      </c>
      <c r="CT168" s="54">
        <v>40</v>
      </c>
      <c r="CU168" s="145">
        <v>355</v>
      </c>
      <c r="CV168" s="218">
        <f>Table28211153[[#This Row],[D28 - GD/19]]/Table28211153[[#This Row],[D0 - GD/19]]</f>
        <v>2</v>
      </c>
      <c r="CW168" s="216">
        <f t="shared" si="6"/>
        <v>2</v>
      </c>
      <c r="CX168" s="216">
        <f>Table28211153[[#This Row],[D28 - Phu/13]]/Table28211153[[#This Row],[D0 - Phu/13]]</f>
        <v>1</v>
      </c>
      <c r="CY168" s="216">
        <f>Table28211153[[#This Row],[D28 - WA/19]]/Table28211153[[#This Row],[D0 - WA/19]]</f>
        <v>2</v>
      </c>
      <c r="CZ168" s="216">
        <f>LOG(Table28211153[[#This Row],[GD/19 Fold]],2)</f>
        <v>1</v>
      </c>
      <c r="DA168" s="216">
        <f>LOG(Table28211153[[#This Row],[HK/19 Fold]],2)</f>
        <v>1</v>
      </c>
      <c r="DB168" s="216">
        <f>LOG(Table28211153[[#This Row],[Phu/13 Fold]],2)</f>
        <v>0</v>
      </c>
      <c r="DC168" s="216">
        <f>LOG(Table28211153[[#This Row],[WA/19 Fold]],2)</f>
        <v>1</v>
      </c>
      <c r="DD168" s="217">
        <f>SUM(Table28211153[[#This Row],[GD/19 Log2]:[WA/19 Log2]])</f>
        <v>3</v>
      </c>
    </row>
    <row r="169" spans="1:108" ht="24" customHeight="1">
      <c r="A169" s="66">
        <v>358</v>
      </c>
      <c r="B169" s="65">
        <v>24478</v>
      </c>
      <c r="C169" s="64">
        <v>53</v>
      </c>
      <c r="D169" s="65">
        <v>44137</v>
      </c>
      <c r="E169" s="64">
        <v>28</v>
      </c>
      <c r="F169" s="3" t="s">
        <v>7</v>
      </c>
      <c r="G169" s="215" t="s">
        <v>42</v>
      </c>
      <c r="H169" s="57">
        <v>40.2647717521629</v>
      </c>
      <c r="I169" s="98" t="s">
        <v>173</v>
      </c>
      <c r="J169" s="127" t="s">
        <v>338</v>
      </c>
      <c r="K169" s="53"/>
      <c r="L169" s="53"/>
      <c r="M169" s="53"/>
      <c r="N169" s="53"/>
      <c r="O169" s="53"/>
      <c r="P169" s="53"/>
      <c r="Q169" s="53"/>
      <c r="R169" s="53"/>
      <c r="S169" s="53"/>
      <c r="T169" s="53"/>
      <c r="U169" s="53"/>
      <c r="V169" s="53"/>
      <c r="W169" s="53"/>
      <c r="X169" s="53"/>
      <c r="Y169" s="53"/>
      <c r="Z169" s="53"/>
      <c r="AA169" s="53"/>
      <c r="AB169" s="53"/>
      <c r="AC169" s="53">
        <v>5</v>
      </c>
      <c r="AD169" s="53">
        <v>20</v>
      </c>
      <c r="AE169" s="53">
        <v>5</v>
      </c>
      <c r="AF169" s="53">
        <v>20</v>
      </c>
      <c r="AG169" s="53"/>
      <c r="AH169" s="54"/>
      <c r="AI169" s="146">
        <v>358</v>
      </c>
      <c r="AJ169" s="137"/>
      <c r="AK169" s="54"/>
      <c r="AL169" s="53"/>
      <c r="AM169" s="53"/>
      <c r="AN169" s="53"/>
      <c r="AO169" s="53"/>
      <c r="AP169" s="53"/>
      <c r="AQ169" s="53"/>
      <c r="AR169" s="53"/>
      <c r="AS169" s="53"/>
      <c r="AT169" s="53"/>
      <c r="AU169" s="53"/>
      <c r="AV169" s="53"/>
      <c r="AW169" s="54"/>
      <c r="AX169" s="53"/>
      <c r="AY169" s="54"/>
      <c r="AZ169" s="53"/>
      <c r="BA169" s="54"/>
      <c r="BB169" s="111"/>
      <c r="BC169" s="111"/>
      <c r="BD169" s="111"/>
      <c r="BE169" s="111"/>
      <c r="BF169" s="111"/>
      <c r="BG169" s="111"/>
      <c r="BH169" s="53"/>
      <c r="BI169" s="54"/>
      <c r="BJ169" s="111">
        <v>40</v>
      </c>
      <c r="BK169" s="111">
        <v>80</v>
      </c>
      <c r="BL169" s="111"/>
      <c r="BM169" s="136"/>
      <c r="BN169" s="146">
        <v>358</v>
      </c>
      <c r="BO169" s="137"/>
      <c r="BP169" s="56"/>
      <c r="BQ169" s="55"/>
      <c r="BR169" s="53"/>
      <c r="BS169" s="53"/>
      <c r="BT169" s="53"/>
      <c r="BU169" s="53"/>
      <c r="BV169" s="53"/>
      <c r="BW169" s="53"/>
      <c r="BX169" s="53"/>
      <c r="BY169" s="53"/>
      <c r="BZ169" s="53"/>
      <c r="CA169" s="53"/>
      <c r="CB169" s="53"/>
      <c r="CC169" s="53"/>
      <c r="CD169" s="53"/>
      <c r="CE169" s="53">
        <v>20</v>
      </c>
      <c r="CF169" s="53">
        <v>40</v>
      </c>
      <c r="CG169" s="55"/>
      <c r="CH169" s="53"/>
      <c r="CI169" s="53"/>
      <c r="CJ169" s="53"/>
      <c r="CK169" s="53"/>
      <c r="CL169" s="53"/>
      <c r="CM169" s="53"/>
      <c r="CN169" s="53"/>
      <c r="CO169" s="53"/>
      <c r="CP169" s="53"/>
      <c r="CQ169" s="53"/>
      <c r="CR169" s="53"/>
      <c r="CS169" s="53">
        <v>20</v>
      </c>
      <c r="CT169" s="54">
        <v>40</v>
      </c>
      <c r="CU169" s="146">
        <v>358</v>
      </c>
      <c r="CV169" s="218">
        <f>Table28211153[[#This Row],[D28 - GD/19]]/Table28211153[[#This Row],[D0 - GD/19]]</f>
        <v>4</v>
      </c>
      <c r="CW169" s="216">
        <f t="shared" si="6"/>
        <v>2</v>
      </c>
      <c r="CX169" s="216">
        <f>Table28211153[[#This Row],[D28 - Phu/13]]/Table28211153[[#This Row],[D0 - Phu/13]]</f>
        <v>2</v>
      </c>
      <c r="CY169" s="216">
        <f>Table28211153[[#This Row],[D28 - WA/19]]/Table28211153[[#This Row],[D0 - WA/19]]</f>
        <v>2</v>
      </c>
      <c r="CZ169" s="216">
        <f>LOG(Table28211153[[#This Row],[GD/19 Fold]],2)</f>
        <v>2</v>
      </c>
      <c r="DA169" s="216">
        <f>LOG(Table28211153[[#This Row],[HK/19 Fold]],2)</f>
        <v>1</v>
      </c>
      <c r="DB169" s="216">
        <f>LOG(Table28211153[[#This Row],[Phu/13 Fold]],2)</f>
        <v>1</v>
      </c>
      <c r="DC169" s="216">
        <f>LOG(Table28211153[[#This Row],[WA/19 Fold]],2)</f>
        <v>1</v>
      </c>
      <c r="DD169" s="217">
        <f>SUM(Table28211153[[#This Row],[GD/19 Log2]:[WA/19 Log2]])</f>
        <v>5</v>
      </c>
    </row>
    <row r="170" spans="1:108" ht="24" customHeight="1">
      <c r="A170" s="66">
        <v>359</v>
      </c>
      <c r="B170" s="65">
        <v>22852</v>
      </c>
      <c r="C170" s="64">
        <v>58</v>
      </c>
      <c r="D170" s="65">
        <v>44104</v>
      </c>
      <c r="E170" s="64">
        <v>28</v>
      </c>
      <c r="F170" s="3" t="s">
        <v>7</v>
      </c>
      <c r="G170" s="215" t="s">
        <v>42</v>
      </c>
      <c r="H170" s="57">
        <v>39.925751585419299</v>
      </c>
      <c r="I170" s="98" t="s">
        <v>173</v>
      </c>
      <c r="J170" s="11" t="s">
        <v>338</v>
      </c>
      <c r="K170" s="53"/>
      <c r="L170" s="53"/>
      <c r="M170" s="53"/>
      <c r="N170" s="53"/>
      <c r="O170" s="53"/>
      <c r="P170" s="53"/>
      <c r="Q170" s="53"/>
      <c r="R170" s="53"/>
      <c r="S170" s="53"/>
      <c r="T170" s="53"/>
      <c r="U170" s="53"/>
      <c r="V170" s="53"/>
      <c r="W170" s="53"/>
      <c r="X170" s="53"/>
      <c r="Y170" s="53"/>
      <c r="Z170" s="53"/>
      <c r="AA170" s="53"/>
      <c r="AB170" s="53"/>
      <c r="AC170" s="53">
        <v>5</v>
      </c>
      <c r="AD170" s="53">
        <v>20</v>
      </c>
      <c r="AE170" s="53">
        <v>20</v>
      </c>
      <c r="AF170" s="53">
        <v>80</v>
      </c>
      <c r="AG170" s="53"/>
      <c r="AH170" s="54"/>
      <c r="AI170" s="146">
        <v>359</v>
      </c>
      <c r="AJ170" s="137"/>
      <c r="AK170" s="54"/>
      <c r="AL170" s="53"/>
      <c r="AM170" s="53"/>
      <c r="AN170" s="53"/>
      <c r="AO170" s="53"/>
      <c r="AP170" s="53"/>
      <c r="AQ170" s="53"/>
      <c r="AR170" s="53"/>
      <c r="AS170" s="53"/>
      <c r="AT170" s="53"/>
      <c r="AU170" s="53"/>
      <c r="AV170" s="53"/>
      <c r="AW170" s="54"/>
      <c r="AX170" s="53"/>
      <c r="AY170" s="54"/>
      <c r="AZ170" s="53"/>
      <c r="BA170" s="54"/>
      <c r="BB170" s="111"/>
      <c r="BC170" s="111"/>
      <c r="BD170" s="111"/>
      <c r="BE170" s="111"/>
      <c r="BF170" s="111"/>
      <c r="BG170" s="111"/>
      <c r="BH170" s="53"/>
      <c r="BI170" s="54"/>
      <c r="BJ170" s="111">
        <v>40</v>
      </c>
      <c r="BK170" s="111">
        <v>160</v>
      </c>
      <c r="BL170" s="111"/>
      <c r="BM170" s="136"/>
      <c r="BN170" s="146">
        <v>359</v>
      </c>
      <c r="BO170" s="137"/>
      <c r="BP170" s="56"/>
      <c r="BQ170" s="55"/>
      <c r="BR170" s="53"/>
      <c r="BS170" s="53"/>
      <c r="BT170" s="53"/>
      <c r="BU170" s="53"/>
      <c r="BV170" s="53"/>
      <c r="BW170" s="53"/>
      <c r="BX170" s="53"/>
      <c r="BY170" s="53"/>
      <c r="BZ170" s="53"/>
      <c r="CA170" s="53"/>
      <c r="CB170" s="53"/>
      <c r="CC170" s="53"/>
      <c r="CD170" s="53"/>
      <c r="CE170" s="53">
        <v>40</v>
      </c>
      <c r="CF170" s="53">
        <v>160</v>
      </c>
      <c r="CG170" s="55"/>
      <c r="CH170" s="53"/>
      <c r="CI170" s="53"/>
      <c r="CJ170" s="53"/>
      <c r="CK170" s="53"/>
      <c r="CL170" s="53"/>
      <c r="CM170" s="53"/>
      <c r="CN170" s="53"/>
      <c r="CO170" s="53"/>
      <c r="CP170" s="53"/>
      <c r="CQ170" s="53"/>
      <c r="CR170" s="53"/>
      <c r="CS170" s="53">
        <v>10</v>
      </c>
      <c r="CT170" s="54">
        <v>50</v>
      </c>
      <c r="CU170" s="146">
        <v>359</v>
      </c>
      <c r="CV170" s="218">
        <f>Table28211153[[#This Row],[D28 - GD/19]]/Table28211153[[#This Row],[D0 - GD/19]]</f>
        <v>4</v>
      </c>
      <c r="CW170" s="216">
        <f t="shared" si="6"/>
        <v>4</v>
      </c>
      <c r="CX170" s="216">
        <f>Table28211153[[#This Row],[D28 - Phu/13]]/Table28211153[[#This Row],[D0 - Phu/13]]</f>
        <v>4</v>
      </c>
      <c r="CY170" s="216">
        <f>Table28211153[[#This Row],[D28 - WA/19]]/Table28211153[[#This Row],[D0 - WA/19]]</f>
        <v>5</v>
      </c>
      <c r="CZ170" s="216">
        <f>LOG(Table28211153[[#This Row],[GD/19 Fold]],2)</f>
        <v>2</v>
      </c>
      <c r="DA170" s="216">
        <f>LOG(Table28211153[[#This Row],[HK/19 Fold]],2)</f>
        <v>2</v>
      </c>
      <c r="DB170" s="216">
        <f>LOG(Table28211153[[#This Row],[Phu/13 Fold]],2)</f>
        <v>2</v>
      </c>
      <c r="DC170" s="216">
        <f>LOG(Table28211153[[#This Row],[WA/19 Fold]],2)</f>
        <v>2.3219280948873622</v>
      </c>
      <c r="DD170" s="217">
        <f>SUM(Table28211153[[#This Row],[GD/19 Log2]:[WA/19 Log2]])</f>
        <v>8.3219280948873617</v>
      </c>
    </row>
    <row r="171" spans="1:108" ht="24" customHeight="1">
      <c r="A171" s="72">
        <v>360</v>
      </c>
      <c r="B171" s="71">
        <v>26316</v>
      </c>
      <c r="C171" s="70">
        <v>48</v>
      </c>
      <c r="D171" s="71">
        <v>44148</v>
      </c>
      <c r="E171" s="70">
        <v>28</v>
      </c>
      <c r="F171" s="3" t="s">
        <v>7</v>
      </c>
      <c r="G171" s="215" t="s">
        <v>42</v>
      </c>
      <c r="H171" s="57">
        <v>24.886389846352898</v>
      </c>
      <c r="I171" s="98" t="s">
        <v>173</v>
      </c>
      <c r="J171" s="127" t="s">
        <v>338</v>
      </c>
      <c r="K171" s="53"/>
      <c r="L171" s="53"/>
      <c r="M171" s="53"/>
      <c r="N171" s="53"/>
      <c r="O171" s="53"/>
      <c r="P171" s="53"/>
      <c r="Q171" s="53"/>
      <c r="R171" s="53"/>
      <c r="S171" s="53"/>
      <c r="T171" s="53"/>
      <c r="U171" s="53"/>
      <c r="V171" s="53"/>
      <c r="W171" s="53"/>
      <c r="X171" s="53"/>
      <c r="Y171" s="53"/>
      <c r="Z171" s="53"/>
      <c r="AA171" s="53"/>
      <c r="AB171" s="53"/>
      <c r="AC171" s="53">
        <v>5</v>
      </c>
      <c r="AD171" s="53">
        <v>5</v>
      </c>
      <c r="AE171" s="53">
        <v>5</v>
      </c>
      <c r="AF171" s="53">
        <v>5</v>
      </c>
      <c r="AG171" s="53"/>
      <c r="AH171" s="54"/>
      <c r="AI171" s="145">
        <v>360</v>
      </c>
      <c r="AJ171" s="137"/>
      <c r="AK171" s="54"/>
      <c r="AL171" s="53"/>
      <c r="AM171" s="53"/>
      <c r="AN171" s="53"/>
      <c r="AO171" s="53"/>
      <c r="AP171" s="53"/>
      <c r="AQ171" s="53"/>
      <c r="AR171" s="53"/>
      <c r="AS171" s="53"/>
      <c r="AT171" s="53"/>
      <c r="AU171" s="53"/>
      <c r="AV171" s="53"/>
      <c r="AW171" s="54"/>
      <c r="AX171" s="53"/>
      <c r="AY171" s="54"/>
      <c r="AZ171" s="53"/>
      <c r="BA171" s="54"/>
      <c r="BB171" s="111"/>
      <c r="BC171" s="111"/>
      <c r="BD171" s="111"/>
      <c r="BE171" s="111"/>
      <c r="BF171" s="111"/>
      <c r="BG171" s="111"/>
      <c r="BH171" s="53"/>
      <c r="BI171" s="54"/>
      <c r="BJ171" s="111">
        <v>160</v>
      </c>
      <c r="BK171" s="111">
        <v>160</v>
      </c>
      <c r="BL171" s="111"/>
      <c r="BM171" s="136"/>
      <c r="BN171" s="145">
        <v>360</v>
      </c>
      <c r="BO171" s="137"/>
      <c r="BP171" s="56"/>
      <c r="BQ171" s="55"/>
      <c r="BR171" s="53"/>
      <c r="BS171" s="53"/>
      <c r="BT171" s="53"/>
      <c r="BU171" s="53"/>
      <c r="BV171" s="53"/>
      <c r="BW171" s="53"/>
      <c r="BX171" s="53"/>
      <c r="BY171" s="53"/>
      <c r="BZ171" s="53"/>
      <c r="CA171" s="53"/>
      <c r="CB171" s="53"/>
      <c r="CC171" s="53"/>
      <c r="CD171" s="53"/>
      <c r="CE171" s="53">
        <v>160</v>
      </c>
      <c r="CF171" s="53">
        <v>160</v>
      </c>
      <c r="CG171" s="55"/>
      <c r="CH171" s="53"/>
      <c r="CI171" s="53"/>
      <c r="CJ171" s="53"/>
      <c r="CK171" s="53"/>
      <c r="CL171" s="53"/>
      <c r="CM171" s="53"/>
      <c r="CN171" s="53"/>
      <c r="CO171" s="53"/>
      <c r="CP171" s="53"/>
      <c r="CQ171" s="53"/>
      <c r="CR171" s="53"/>
      <c r="CS171" s="53">
        <v>160</v>
      </c>
      <c r="CT171" s="54">
        <v>320</v>
      </c>
      <c r="CU171" s="145">
        <v>360</v>
      </c>
      <c r="CV171" s="218">
        <f>Table28211153[[#This Row],[D28 - GD/19]]/Table28211153[[#This Row],[D0 - GD/19]]</f>
        <v>1</v>
      </c>
      <c r="CW171" s="216">
        <f t="shared" si="6"/>
        <v>1</v>
      </c>
      <c r="CX171" s="216">
        <f>Table28211153[[#This Row],[D28 - Phu/13]]/Table28211153[[#This Row],[D0 - Phu/13]]</f>
        <v>1</v>
      </c>
      <c r="CY171" s="216">
        <f>Table28211153[[#This Row],[D28 - WA/19]]/Table28211153[[#This Row],[D0 - WA/19]]</f>
        <v>2</v>
      </c>
      <c r="CZ171" s="216">
        <f>LOG(Table28211153[[#This Row],[GD/19 Fold]],2)</f>
        <v>0</v>
      </c>
      <c r="DA171" s="216">
        <f>LOG(Table28211153[[#This Row],[HK/19 Fold]],2)</f>
        <v>0</v>
      </c>
      <c r="DB171" s="216">
        <f>LOG(Table28211153[[#This Row],[Phu/13 Fold]],2)</f>
        <v>0</v>
      </c>
      <c r="DC171" s="216">
        <f>LOG(Table28211153[[#This Row],[WA/19 Fold]],2)</f>
        <v>1</v>
      </c>
      <c r="DD171" s="217">
        <f>SUM(Table28211153[[#This Row],[GD/19 Log2]:[WA/19 Log2]])</f>
        <v>1</v>
      </c>
    </row>
    <row r="172" spans="1:108" ht="24" customHeight="1">
      <c r="A172" s="78">
        <v>362</v>
      </c>
      <c r="B172" s="77">
        <v>16038</v>
      </c>
      <c r="C172" s="76">
        <v>76</v>
      </c>
      <c r="D172" s="77">
        <v>44097</v>
      </c>
      <c r="E172" s="76">
        <v>28</v>
      </c>
      <c r="F172" s="4" t="s">
        <v>8</v>
      </c>
      <c r="G172" s="215" t="s">
        <v>42</v>
      </c>
      <c r="H172" s="57">
        <v>31.600755868223899</v>
      </c>
      <c r="I172" s="5" t="s">
        <v>174</v>
      </c>
      <c r="J172" s="127" t="s">
        <v>338</v>
      </c>
      <c r="K172" s="53"/>
      <c r="L172" s="53"/>
      <c r="M172" s="53"/>
      <c r="N172" s="53"/>
      <c r="O172" s="53"/>
      <c r="P172" s="53"/>
      <c r="Q172" s="53"/>
      <c r="R172" s="53"/>
      <c r="S172" s="53"/>
      <c r="T172" s="53"/>
      <c r="U172" s="53"/>
      <c r="V172" s="53"/>
      <c r="W172" s="53"/>
      <c r="X172" s="53"/>
      <c r="Y172" s="53"/>
      <c r="Z172" s="53"/>
      <c r="AA172" s="53"/>
      <c r="AB172" s="53"/>
      <c r="AC172" s="53">
        <v>10</v>
      </c>
      <c r="AD172" s="53">
        <v>20</v>
      </c>
      <c r="AE172" s="53">
        <v>5</v>
      </c>
      <c r="AF172" s="53">
        <v>20</v>
      </c>
      <c r="AG172" s="53"/>
      <c r="AH172" s="54"/>
      <c r="AI172" s="141">
        <v>362</v>
      </c>
      <c r="AJ172" s="137"/>
      <c r="AK172" s="54"/>
      <c r="AL172" s="53"/>
      <c r="AM172" s="53"/>
      <c r="AN172" s="53"/>
      <c r="AO172" s="53"/>
      <c r="AP172" s="53"/>
      <c r="AQ172" s="53"/>
      <c r="AR172" s="53"/>
      <c r="AS172" s="53"/>
      <c r="AT172" s="53"/>
      <c r="AU172" s="53"/>
      <c r="AV172" s="53"/>
      <c r="AW172" s="54"/>
      <c r="AX172" s="53"/>
      <c r="AY172" s="54"/>
      <c r="AZ172" s="53"/>
      <c r="BA172" s="54"/>
      <c r="BB172" s="111"/>
      <c r="BC172" s="111"/>
      <c r="BD172" s="111"/>
      <c r="BE172" s="111"/>
      <c r="BF172" s="111"/>
      <c r="BG172" s="111"/>
      <c r="BH172" s="53"/>
      <c r="BI172" s="54"/>
      <c r="BJ172" s="111">
        <v>320</v>
      </c>
      <c r="BK172" s="111">
        <v>640</v>
      </c>
      <c r="BL172" s="111"/>
      <c r="BM172" s="136"/>
      <c r="BN172" s="141">
        <v>362</v>
      </c>
      <c r="BO172" s="137"/>
      <c r="BP172" s="56"/>
      <c r="BQ172" s="55"/>
      <c r="BR172" s="53"/>
      <c r="BS172" s="53"/>
      <c r="BT172" s="53"/>
      <c r="BU172" s="53"/>
      <c r="BV172" s="53"/>
      <c r="BW172" s="53"/>
      <c r="BX172" s="53"/>
      <c r="BY172" s="53"/>
      <c r="BZ172" s="53"/>
      <c r="CA172" s="53"/>
      <c r="CB172" s="53"/>
      <c r="CC172" s="53"/>
      <c r="CD172" s="53"/>
      <c r="CE172" s="53">
        <v>20</v>
      </c>
      <c r="CF172" s="53">
        <v>40</v>
      </c>
      <c r="CG172" s="55"/>
      <c r="CH172" s="53"/>
      <c r="CI172" s="53"/>
      <c r="CJ172" s="53"/>
      <c r="CK172" s="53"/>
      <c r="CL172" s="53"/>
      <c r="CM172" s="53"/>
      <c r="CN172" s="53"/>
      <c r="CO172" s="53"/>
      <c r="CP172" s="53"/>
      <c r="CQ172" s="53"/>
      <c r="CR172" s="53"/>
      <c r="CS172" s="53">
        <v>10</v>
      </c>
      <c r="CT172" s="54">
        <v>160</v>
      </c>
      <c r="CU172" s="141">
        <v>362</v>
      </c>
      <c r="CV172" s="218">
        <f>Table28211153[[#This Row],[D28 - GD/19]]/Table28211153[[#This Row],[D0 - GD/19]]</f>
        <v>4</v>
      </c>
      <c r="CW172" s="216">
        <f t="shared" si="6"/>
        <v>2</v>
      </c>
      <c r="CX172" s="216">
        <f>Table28211153[[#This Row],[D28 - Phu/13]]/Table28211153[[#This Row],[D0 - Phu/13]]</f>
        <v>2</v>
      </c>
      <c r="CY172" s="216">
        <f>Table28211153[[#This Row],[D28 - WA/19]]/Table28211153[[#This Row],[D0 - WA/19]]</f>
        <v>16</v>
      </c>
      <c r="CZ172" s="216">
        <f>LOG(Table28211153[[#This Row],[GD/19 Fold]],2)</f>
        <v>2</v>
      </c>
      <c r="DA172" s="216">
        <f>LOG(Table28211153[[#This Row],[HK/19 Fold]],2)</f>
        <v>1</v>
      </c>
      <c r="DB172" s="216">
        <f>LOG(Table28211153[[#This Row],[Phu/13 Fold]],2)</f>
        <v>1</v>
      </c>
      <c r="DC172" s="216">
        <f>LOG(Table28211153[[#This Row],[WA/19 Fold]],2)</f>
        <v>4</v>
      </c>
      <c r="DD172" s="217">
        <f>SUM(Table28211153[[#This Row],[GD/19 Log2]:[WA/19 Log2]])</f>
        <v>8</v>
      </c>
    </row>
    <row r="173" spans="1:108" ht="24" customHeight="1">
      <c r="A173" s="78">
        <v>363</v>
      </c>
      <c r="B173" s="77">
        <v>18550</v>
      </c>
      <c r="C173" s="76">
        <v>70</v>
      </c>
      <c r="D173" s="77">
        <v>44140</v>
      </c>
      <c r="E173" s="76">
        <v>28</v>
      </c>
      <c r="F173" s="3" t="s">
        <v>7</v>
      </c>
      <c r="G173" s="215" t="s">
        <v>42</v>
      </c>
      <c r="H173" s="57">
        <v>33.382609218196002</v>
      </c>
      <c r="I173" s="5" t="s">
        <v>174</v>
      </c>
      <c r="J173" s="127" t="s">
        <v>338</v>
      </c>
      <c r="K173" s="53"/>
      <c r="L173" s="53"/>
      <c r="M173" s="53"/>
      <c r="N173" s="53"/>
      <c r="O173" s="53"/>
      <c r="P173" s="53"/>
      <c r="Q173" s="53"/>
      <c r="R173" s="53"/>
      <c r="S173" s="53"/>
      <c r="T173" s="53"/>
      <c r="U173" s="53"/>
      <c r="V173" s="53"/>
      <c r="W173" s="53"/>
      <c r="X173" s="53"/>
      <c r="Y173" s="53"/>
      <c r="Z173" s="53"/>
      <c r="AA173" s="53"/>
      <c r="AB173" s="53"/>
      <c r="AC173" s="53">
        <v>40</v>
      </c>
      <c r="AD173" s="53">
        <v>40</v>
      </c>
      <c r="AE173" s="53">
        <v>80</v>
      </c>
      <c r="AF173" s="53">
        <v>80</v>
      </c>
      <c r="AG173" s="53"/>
      <c r="AH173" s="54"/>
      <c r="AI173" s="141">
        <v>363</v>
      </c>
      <c r="AJ173" s="137"/>
      <c r="AK173" s="54"/>
      <c r="AL173" s="53"/>
      <c r="AM173" s="53"/>
      <c r="AN173" s="53"/>
      <c r="AO173" s="53"/>
      <c r="AP173" s="53"/>
      <c r="AQ173" s="53"/>
      <c r="AR173" s="53"/>
      <c r="AS173" s="53"/>
      <c r="AT173" s="53"/>
      <c r="AU173" s="53"/>
      <c r="AV173" s="53"/>
      <c r="AW173" s="54"/>
      <c r="AX173" s="53"/>
      <c r="AY173" s="54"/>
      <c r="AZ173" s="53"/>
      <c r="BA173" s="54"/>
      <c r="BB173" s="111"/>
      <c r="BC173" s="111"/>
      <c r="BD173" s="111"/>
      <c r="BE173" s="111"/>
      <c r="BF173" s="111"/>
      <c r="BG173" s="111"/>
      <c r="BH173" s="53"/>
      <c r="BI173" s="54"/>
      <c r="BJ173" s="111">
        <v>5</v>
      </c>
      <c r="BK173" s="111">
        <v>10</v>
      </c>
      <c r="BL173" s="111"/>
      <c r="BM173" s="136"/>
      <c r="BN173" s="141">
        <v>363</v>
      </c>
      <c r="BO173" s="137"/>
      <c r="BP173" s="56"/>
      <c r="BQ173" s="55"/>
      <c r="BR173" s="53"/>
      <c r="BS173" s="53"/>
      <c r="BT173" s="53"/>
      <c r="BU173" s="53"/>
      <c r="BV173" s="53"/>
      <c r="BW173" s="53"/>
      <c r="BX173" s="53"/>
      <c r="BY173" s="53"/>
      <c r="BZ173" s="53"/>
      <c r="CA173" s="53"/>
      <c r="CB173" s="53"/>
      <c r="CC173" s="53"/>
      <c r="CD173" s="53"/>
      <c r="CE173" s="53">
        <v>10</v>
      </c>
      <c r="CF173" s="53">
        <v>20</v>
      </c>
      <c r="CG173" s="55"/>
      <c r="CH173" s="53"/>
      <c r="CI173" s="53"/>
      <c r="CJ173" s="53"/>
      <c r="CK173" s="53"/>
      <c r="CL173" s="53"/>
      <c r="CM173" s="53"/>
      <c r="CN173" s="53"/>
      <c r="CO173" s="53"/>
      <c r="CP173" s="53"/>
      <c r="CQ173" s="53"/>
      <c r="CR173" s="53"/>
      <c r="CS173" s="53">
        <v>5</v>
      </c>
      <c r="CT173" s="54">
        <v>40</v>
      </c>
      <c r="CU173" s="141">
        <v>363</v>
      </c>
      <c r="CV173" s="218">
        <f>Table28211153[[#This Row],[D28 - GD/19]]/Table28211153[[#This Row],[D0 - GD/19]]</f>
        <v>1</v>
      </c>
      <c r="CW173" s="216">
        <f t="shared" si="6"/>
        <v>2</v>
      </c>
      <c r="CX173" s="216">
        <f>Table28211153[[#This Row],[D28 - Phu/13]]/Table28211153[[#This Row],[D0 - Phu/13]]</f>
        <v>2</v>
      </c>
      <c r="CY173" s="216">
        <f>Table28211153[[#This Row],[D28 - WA/19]]/Table28211153[[#This Row],[D0 - WA/19]]</f>
        <v>8</v>
      </c>
      <c r="CZ173" s="216">
        <f>LOG(Table28211153[[#This Row],[GD/19 Fold]],2)</f>
        <v>0</v>
      </c>
      <c r="DA173" s="216">
        <f>LOG(Table28211153[[#This Row],[HK/19 Fold]],2)</f>
        <v>1</v>
      </c>
      <c r="DB173" s="216">
        <f>LOG(Table28211153[[#This Row],[Phu/13 Fold]],2)</f>
        <v>1</v>
      </c>
      <c r="DC173" s="216">
        <f>LOG(Table28211153[[#This Row],[WA/19 Fold]],2)</f>
        <v>3</v>
      </c>
      <c r="DD173" s="217">
        <f>SUM(Table28211153[[#This Row],[GD/19 Log2]:[WA/19 Log2]])</f>
        <v>5</v>
      </c>
    </row>
    <row r="174" spans="1:108" ht="24" customHeight="1">
      <c r="A174" s="66">
        <v>364</v>
      </c>
      <c r="B174" s="65">
        <v>25846</v>
      </c>
      <c r="C174" s="64">
        <v>50</v>
      </c>
      <c r="D174" s="65">
        <v>44110</v>
      </c>
      <c r="E174" s="64">
        <v>28</v>
      </c>
      <c r="F174" s="3" t="s">
        <v>7</v>
      </c>
      <c r="G174" s="215" t="s">
        <v>42</v>
      </c>
      <c r="H174" s="57">
        <v>31.746031746031701</v>
      </c>
      <c r="I174" s="98" t="s">
        <v>173</v>
      </c>
      <c r="J174" s="127" t="s">
        <v>338</v>
      </c>
      <c r="K174" s="53"/>
      <c r="L174" s="53"/>
      <c r="M174" s="53"/>
      <c r="N174" s="53"/>
      <c r="O174" s="53"/>
      <c r="P174" s="53"/>
      <c r="Q174" s="53"/>
      <c r="R174" s="53"/>
      <c r="S174" s="53"/>
      <c r="T174" s="53"/>
      <c r="U174" s="53"/>
      <c r="V174" s="53"/>
      <c r="W174" s="53"/>
      <c r="X174" s="53"/>
      <c r="Y174" s="53"/>
      <c r="Z174" s="53"/>
      <c r="AA174" s="53"/>
      <c r="AB174" s="53"/>
      <c r="AC174" s="53">
        <v>5</v>
      </c>
      <c r="AD174" s="53">
        <v>5</v>
      </c>
      <c r="AE174" s="53">
        <v>5</v>
      </c>
      <c r="AF174" s="53">
        <v>5</v>
      </c>
      <c r="AG174" s="53"/>
      <c r="AH174" s="54"/>
      <c r="AI174" s="146">
        <v>364</v>
      </c>
      <c r="AJ174" s="137"/>
      <c r="AK174" s="54"/>
      <c r="AL174" s="53"/>
      <c r="AM174" s="53"/>
      <c r="AN174" s="53"/>
      <c r="AO174" s="53"/>
      <c r="AP174" s="53"/>
      <c r="AQ174" s="53"/>
      <c r="AR174" s="53"/>
      <c r="AS174" s="53"/>
      <c r="AT174" s="53"/>
      <c r="AU174" s="53"/>
      <c r="AV174" s="53"/>
      <c r="AW174" s="54"/>
      <c r="AX174" s="53"/>
      <c r="AY174" s="54"/>
      <c r="AZ174" s="53"/>
      <c r="BA174" s="54"/>
      <c r="BB174" s="111"/>
      <c r="BC174" s="111"/>
      <c r="BD174" s="111"/>
      <c r="BE174" s="111"/>
      <c r="BF174" s="111"/>
      <c r="BG174" s="111"/>
      <c r="BH174" s="53"/>
      <c r="BI174" s="54"/>
      <c r="BJ174" s="111">
        <v>80</v>
      </c>
      <c r="BK174" s="111">
        <v>160</v>
      </c>
      <c r="BL174" s="111"/>
      <c r="BM174" s="136"/>
      <c r="BN174" s="146">
        <v>364</v>
      </c>
      <c r="BO174" s="137"/>
      <c r="BP174" s="56"/>
      <c r="BQ174" s="55"/>
      <c r="BR174" s="53"/>
      <c r="BS174" s="53"/>
      <c r="BT174" s="53"/>
      <c r="BU174" s="53"/>
      <c r="BV174" s="53"/>
      <c r="BW174" s="53"/>
      <c r="BX174" s="53"/>
      <c r="BY174" s="53"/>
      <c r="BZ174" s="53"/>
      <c r="CA174" s="53"/>
      <c r="CB174" s="53"/>
      <c r="CC174" s="53"/>
      <c r="CD174" s="53"/>
      <c r="CE174" s="53">
        <v>40</v>
      </c>
      <c r="CF174" s="53">
        <v>40</v>
      </c>
      <c r="CG174" s="55"/>
      <c r="CH174" s="53"/>
      <c r="CI174" s="53"/>
      <c r="CJ174" s="53"/>
      <c r="CK174" s="53"/>
      <c r="CL174" s="53"/>
      <c r="CM174" s="53"/>
      <c r="CN174" s="53"/>
      <c r="CO174" s="53"/>
      <c r="CP174" s="53"/>
      <c r="CQ174" s="53"/>
      <c r="CR174" s="53"/>
      <c r="CS174" s="53">
        <v>40</v>
      </c>
      <c r="CT174" s="54">
        <v>40</v>
      </c>
      <c r="CU174" s="146">
        <v>364</v>
      </c>
      <c r="CV174" s="218">
        <f>Table28211153[[#This Row],[D28 - GD/19]]/Table28211153[[#This Row],[D0 - GD/19]]</f>
        <v>1</v>
      </c>
      <c r="CW174" s="216">
        <f t="shared" si="6"/>
        <v>2</v>
      </c>
      <c r="CX174" s="216">
        <f>Table28211153[[#This Row],[D28 - Phu/13]]/Table28211153[[#This Row],[D0 - Phu/13]]</f>
        <v>1</v>
      </c>
      <c r="CY174" s="216">
        <f>Table28211153[[#This Row],[D28 - WA/19]]/Table28211153[[#This Row],[D0 - WA/19]]</f>
        <v>1</v>
      </c>
      <c r="CZ174" s="216">
        <f>LOG(Table28211153[[#This Row],[GD/19 Fold]],2)</f>
        <v>0</v>
      </c>
      <c r="DA174" s="216">
        <f>LOG(Table28211153[[#This Row],[HK/19 Fold]],2)</f>
        <v>1</v>
      </c>
      <c r="DB174" s="216">
        <f>LOG(Table28211153[[#This Row],[Phu/13 Fold]],2)</f>
        <v>0</v>
      </c>
      <c r="DC174" s="216">
        <f>LOG(Table28211153[[#This Row],[WA/19 Fold]],2)</f>
        <v>0</v>
      </c>
      <c r="DD174" s="217">
        <f>SUM(Table28211153[[#This Row],[GD/19 Log2]:[WA/19 Log2]])</f>
        <v>1</v>
      </c>
    </row>
    <row r="175" spans="1:108" ht="24" customHeight="1">
      <c r="A175" s="66">
        <v>367</v>
      </c>
      <c r="B175" s="65">
        <v>25083</v>
      </c>
      <c r="C175" s="64">
        <v>52</v>
      </c>
      <c r="D175" s="65">
        <v>44105</v>
      </c>
      <c r="E175" s="64">
        <v>28</v>
      </c>
      <c r="F175" s="4" t="s">
        <v>8</v>
      </c>
      <c r="G175" s="215" t="s">
        <v>42</v>
      </c>
      <c r="H175" s="57">
        <v>32.747913528219001</v>
      </c>
      <c r="I175" s="98" t="s">
        <v>173</v>
      </c>
      <c r="J175" s="127" t="s">
        <v>338</v>
      </c>
      <c r="K175" s="53"/>
      <c r="L175" s="53"/>
      <c r="M175" s="53"/>
      <c r="N175" s="53"/>
      <c r="O175" s="53"/>
      <c r="P175" s="53"/>
      <c r="Q175" s="53"/>
      <c r="R175" s="53"/>
      <c r="S175" s="53"/>
      <c r="T175" s="53"/>
      <c r="U175" s="53"/>
      <c r="V175" s="53"/>
      <c r="W175" s="53"/>
      <c r="X175" s="53"/>
      <c r="Y175" s="53"/>
      <c r="Z175" s="53"/>
      <c r="AA175" s="53"/>
      <c r="AB175" s="53"/>
      <c r="AC175" s="53">
        <v>40</v>
      </c>
      <c r="AD175" s="53">
        <v>40</v>
      </c>
      <c r="AE175" s="53">
        <v>20</v>
      </c>
      <c r="AF175" s="53">
        <v>40</v>
      </c>
      <c r="AG175" s="53"/>
      <c r="AH175" s="54"/>
      <c r="AI175" s="146">
        <v>367</v>
      </c>
      <c r="AJ175" s="137"/>
      <c r="AK175" s="54"/>
      <c r="AL175" s="53"/>
      <c r="AM175" s="53"/>
      <c r="AN175" s="53"/>
      <c r="AO175" s="53"/>
      <c r="AP175" s="53"/>
      <c r="AQ175" s="53"/>
      <c r="AR175" s="53"/>
      <c r="AS175" s="53"/>
      <c r="AT175" s="53"/>
      <c r="AU175" s="53"/>
      <c r="AV175" s="53"/>
      <c r="AW175" s="54"/>
      <c r="AX175" s="53"/>
      <c r="AY175" s="54"/>
      <c r="AZ175" s="53"/>
      <c r="BA175" s="54"/>
      <c r="BB175" s="111"/>
      <c r="BC175" s="111"/>
      <c r="BD175" s="111"/>
      <c r="BE175" s="111"/>
      <c r="BF175" s="111"/>
      <c r="BG175" s="111"/>
      <c r="BH175" s="53"/>
      <c r="BI175" s="54"/>
      <c r="BJ175" s="111">
        <v>20</v>
      </c>
      <c r="BK175" s="111">
        <v>80</v>
      </c>
      <c r="BL175" s="111"/>
      <c r="BM175" s="136"/>
      <c r="BN175" s="146">
        <v>367</v>
      </c>
      <c r="BO175" s="137"/>
      <c r="BP175" s="56"/>
      <c r="BQ175" s="55"/>
      <c r="BR175" s="53"/>
      <c r="BS175" s="53"/>
      <c r="BT175" s="53"/>
      <c r="BU175" s="53"/>
      <c r="BV175" s="53"/>
      <c r="BW175" s="53"/>
      <c r="BX175" s="53"/>
      <c r="BY175" s="53"/>
      <c r="BZ175" s="53"/>
      <c r="CA175" s="53"/>
      <c r="CB175" s="53"/>
      <c r="CC175" s="53"/>
      <c r="CD175" s="53"/>
      <c r="CE175" s="53">
        <v>80</v>
      </c>
      <c r="CF175" s="53">
        <v>80</v>
      </c>
      <c r="CG175" s="55"/>
      <c r="CH175" s="53"/>
      <c r="CI175" s="53"/>
      <c r="CJ175" s="53"/>
      <c r="CK175" s="53"/>
      <c r="CL175" s="53"/>
      <c r="CM175" s="53"/>
      <c r="CN175" s="53"/>
      <c r="CO175" s="53"/>
      <c r="CP175" s="53"/>
      <c r="CQ175" s="53"/>
      <c r="CR175" s="53"/>
      <c r="CS175" s="53">
        <v>10</v>
      </c>
      <c r="CT175" s="54">
        <v>10</v>
      </c>
      <c r="CU175" s="146">
        <v>367</v>
      </c>
      <c r="CV175" s="218">
        <f>Table28211153[[#This Row],[D28 - GD/19]]/Table28211153[[#This Row],[D0 - GD/19]]</f>
        <v>2</v>
      </c>
      <c r="CW175" s="216">
        <f t="shared" si="6"/>
        <v>4</v>
      </c>
      <c r="CX175" s="216">
        <f>Table28211153[[#This Row],[D28 - Phu/13]]/Table28211153[[#This Row],[D0 - Phu/13]]</f>
        <v>1</v>
      </c>
      <c r="CY175" s="216">
        <f>Table28211153[[#This Row],[D28 - WA/19]]/Table28211153[[#This Row],[D0 - WA/19]]</f>
        <v>1</v>
      </c>
      <c r="CZ175" s="216">
        <f>LOG(Table28211153[[#This Row],[GD/19 Fold]],2)</f>
        <v>1</v>
      </c>
      <c r="DA175" s="216">
        <f>LOG(Table28211153[[#This Row],[HK/19 Fold]],2)</f>
        <v>2</v>
      </c>
      <c r="DB175" s="216">
        <f>LOG(Table28211153[[#This Row],[Phu/13 Fold]],2)</f>
        <v>0</v>
      </c>
      <c r="DC175" s="216">
        <f>LOG(Table28211153[[#This Row],[WA/19 Fold]],2)</f>
        <v>0</v>
      </c>
      <c r="DD175" s="217">
        <f>SUM(Table28211153[[#This Row],[GD/19 Log2]:[WA/19 Log2]])</f>
        <v>3</v>
      </c>
    </row>
    <row r="176" spans="1:108" ht="24" customHeight="1">
      <c r="A176" s="78">
        <v>368</v>
      </c>
      <c r="B176" s="77">
        <v>17751</v>
      </c>
      <c r="C176" s="76">
        <v>72</v>
      </c>
      <c r="D176" s="77">
        <v>44130</v>
      </c>
      <c r="E176" s="76">
        <v>28</v>
      </c>
      <c r="F176" s="3" t="s">
        <v>7</v>
      </c>
      <c r="G176" s="215" t="s">
        <v>42</v>
      </c>
      <c r="H176" s="57">
        <v>24.077554681697901</v>
      </c>
      <c r="I176" s="5" t="s">
        <v>174</v>
      </c>
      <c r="J176" s="127" t="s">
        <v>338</v>
      </c>
      <c r="K176" s="53"/>
      <c r="L176" s="53"/>
      <c r="M176" s="53"/>
      <c r="N176" s="53"/>
      <c r="O176" s="53"/>
      <c r="P176" s="53"/>
      <c r="Q176" s="53"/>
      <c r="R176" s="53"/>
      <c r="S176" s="53"/>
      <c r="T176" s="53"/>
      <c r="U176" s="53"/>
      <c r="V176" s="53"/>
      <c r="W176" s="53"/>
      <c r="X176" s="53"/>
      <c r="Y176" s="53"/>
      <c r="Z176" s="53"/>
      <c r="AA176" s="53"/>
      <c r="AB176" s="53"/>
      <c r="AC176" s="53">
        <v>5</v>
      </c>
      <c r="AD176" s="53">
        <v>10</v>
      </c>
      <c r="AE176" s="53">
        <v>5</v>
      </c>
      <c r="AF176" s="53">
        <v>10</v>
      </c>
      <c r="AG176" s="53"/>
      <c r="AH176" s="54"/>
      <c r="AI176" s="141">
        <v>368</v>
      </c>
      <c r="AJ176" s="137"/>
      <c r="AK176" s="54"/>
      <c r="AL176" s="53"/>
      <c r="AM176" s="53"/>
      <c r="AN176" s="53"/>
      <c r="AO176" s="53"/>
      <c r="AP176" s="53"/>
      <c r="AQ176" s="53"/>
      <c r="AR176" s="53"/>
      <c r="AS176" s="53"/>
      <c r="AT176" s="53"/>
      <c r="AU176" s="53"/>
      <c r="AV176" s="53"/>
      <c r="AW176" s="54"/>
      <c r="AX176" s="53"/>
      <c r="AY176" s="54"/>
      <c r="AZ176" s="53"/>
      <c r="BA176" s="54"/>
      <c r="BB176" s="111"/>
      <c r="BC176" s="111"/>
      <c r="BD176" s="111"/>
      <c r="BE176" s="111"/>
      <c r="BF176" s="111"/>
      <c r="BG176" s="111"/>
      <c r="BH176" s="53"/>
      <c r="BI176" s="54"/>
      <c r="BJ176" s="111">
        <v>5</v>
      </c>
      <c r="BK176" s="111">
        <v>20</v>
      </c>
      <c r="BL176" s="111"/>
      <c r="BM176" s="136"/>
      <c r="BN176" s="141">
        <v>368</v>
      </c>
      <c r="BO176" s="137"/>
      <c r="BP176" s="56"/>
      <c r="BQ176" s="55"/>
      <c r="BR176" s="53"/>
      <c r="BS176" s="53"/>
      <c r="BT176" s="53"/>
      <c r="BU176" s="53"/>
      <c r="BV176" s="53"/>
      <c r="BW176" s="53"/>
      <c r="BX176" s="53"/>
      <c r="BY176" s="53"/>
      <c r="BZ176" s="53"/>
      <c r="CA176" s="53"/>
      <c r="CB176" s="53"/>
      <c r="CC176" s="53"/>
      <c r="CD176" s="53"/>
      <c r="CE176" s="53">
        <v>20</v>
      </c>
      <c r="CF176" s="53">
        <v>160</v>
      </c>
      <c r="CG176" s="55"/>
      <c r="CH176" s="53"/>
      <c r="CI176" s="53"/>
      <c r="CJ176" s="53"/>
      <c r="CK176" s="53"/>
      <c r="CL176" s="53"/>
      <c r="CM176" s="53"/>
      <c r="CN176" s="53"/>
      <c r="CO176" s="53"/>
      <c r="CP176" s="53"/>
      <c r="CQ176" s="53"/>
      <c r="CR176" s="53"/>
      <c r="CS176" s="53">
        <v>5</v>
      </c>
      <c r="CT176" s="54">
        <v>20</v>
      </c>
      <c r="CU176" s="141">
        <v>368</v>
      </c>
      <c r="CV176" s="218">
        <f>Table28211153[[#This Row],[D28 - GD/19]]/Table28211153[[#This Row],[D0 - GD/19]]</f>
        <v>2</v>
      </c>
      <c r="CW176" s="216">
        <f t="shared" si="6"/>
        <v>4</v>
      </c>
      <c r="CX176" s="216">
        <f>Table28211153[[#This Row],[D28 - Phu/13]]/Table28211153[[#This Row],[D0 - Phu/13]]</f>
        <v>8</v>
      </c>
      <c r="CY176" s="216">
        <f>Table28211153[[#This Row],[D28 - WA/19]]/Table28211153[[#This Row],[D0 - WA/19]]</f>
        <v>4</v>
      </c>
      <c r="CZ176" s="216">
        <f>LOG(Table28211153[[#This Row],[GD/19 Fold]],2)</f>
        <v>1</v>
      </c>
      <c r="DA176" s="216">
        <f>LOG(Table28211153[[#This Row],[HK/19 Fold]],2)</f>
        <v>2</v>
      </c>
      <c r="DB176" s="216">
        <f>LOG(Table28211153[[#This Row],[Phu/13 Fold]],2)</f>
        <v>3</v>
      </c>
      <c r="DC176" s="216">
        <f>LOG(Table28211153[[#This Row],[WA/19 Fold]],2)</f>
        <v>2</v>
      </c>
      <c r="DD176" s="217">
        <f>SUM(Table28211153[[#This Row],[GD/19 Log2]:[WA/19 Log2]])</f>
        <v>8</v>
      </c>
    </row>
    <row r="177" spans="1:108" ht="24" customHeight="1">
      <c r="A177" s="78">
        <v>369</v>
      </c>
      <c r="B177" s="77">
        <v>19963</v>
      </c>
      <c r="C177" s="76">
        <v>66</v>
      </c>
      <c r="D177" s="77">
        <v>44102</v>
      </c>
      <c r="E177" s="76">
        <v>28</v>
      </c>
      <c r="F177" s="4" t="s">
        <v>8</v>
      </c>
      <c r="G177" s="215" t="s">
        <v>42</v>
      </c>
      <c r="H177" s="57">
        <v>24.7739204690238</v>
      </c>
      <c r="I177" s="5" t="s">
        <v>174</v>
      </c>
      <c r="J177" s="127" t="s">
        <v>338</v>
      </c>
      <c r="K177" s="53"/>
      <c r="L177" s="53"/>
      <c r="M177" s="53"/>
      <c r="N177" s="53"/>
      <c r="O177" s="53"/>
      <c r="P177" s="53"/>
      <c r="Q177" s="53"/>
      <c r="R177" s="53"/>
      <c r="S177" s="53"/>
      <c r="T177" s="53"/>
      <c r="U177" s="53"/>
      <c r="V177" s="53"/>
      <c r="W177" s="53"/>
      <c r="X177" s="53"/>
      <c r="Y177" s="53"/>
      <c r="Z177" s="53"/>
      <c r="AA177" s="53"/>
      <c r="AB177" s="53"/>
      <c r="AC177" s="53">
        <v>20</v>
      </c>
      <c r="AD177" s="53">
        <v>40</v>
      </c>
      <c r="AE177" s="53">
        <v>40</v>
      </c>
      <c r="AF177" s="53">
        <v>40</v>
      </c>
      <c r="AG177" s="53"/>
      <c r="AH177" s="54"/>
      <c r="AI177" s="141">
        <v>369</v>
      </c>
      <c r="AJ177" s="137"/>
      <c r="AK177" s="54"/>
      <c r="AL177" s="53"/>
      <c r="AM177" s="53"/>
      <c r="AN177" s="53"/>
      <c r="AO177" s="53"/>
      <c r="AP177" s="53"/>
      <c r="AQ177" s="53"/>
      <c r="AR177" s="53"/>
      <c r="AS177" s="53"/>
      <c r="AT177" s="53"/>
      <c r="AU177" s="53"/>
      <c r="AV177" s="53"/>
      <c r="AW177" s="54"/>
      <c r="AX177" s="53"/>
      <c r="AY177" s="54"/>
      <c r="AZ177" s="53"/>
      <c r="BA177" s="54"/>
      <c r="BB177" s="111"/>
      <c r="BC177" s="111"/>
      <c r="BD177" s="111"/>
      <c r="BE177" s="111"/>
      <c r="BF177" s="111"/>
      <c r="BG177" s="111"/>
      <c r="BH177" s="53"/>
      <c r="BI177" s="54"/>
      <c r="BJ177" s="111">
        <v>40</v>
      </c>
      <c r="BK177" s="111">
        <v>40</v>
      </c>
      <c r="BL177" s="111"/>
      <c r="BM177" s="136"/>
      <c r="BN177" s="141">
        <v>369</v>
      </c>
      <c r="BO177" s="137"/>
      <c r="BP177" s="56"/>
      <c r="BQ177" s="55"/>
      <c r="BR177" s="53"/>
      <c r="BS177" s="53"/>
      <c r="BT177" s="53"/>
      <c r="BU177" s="53"/>
      <c r="BV177" s="53"/>
      <c r="BW177" s="53"/>
      <c r="BX177" s="53"/>
      <c r="BY177" s="53"/>
      <c r="BZ177" s="53"/>
      <c r="CA177" s="53"/>
      <c r="CB177" s="53"/>
      <c r="CC177" s="53"/>
      <c r="CD177" s="53"/>
      <c r="CE177" s="53">
        <v>160</v>
      </c>
      <c r="CF177" s="53">
        <v>320</v>
      </c>
      <c r="CG177" s="55"/>
      <c r="CH177" s="53"/>
      <c r="CI177" s="53"/>
      <c r="CJ177" s="53"/>
      <c r="CK177" s="53"/>
      <c r="CL177" s="53"/>
      <c r="CM177" s="53"/>
      <c r="CN177" s="53"/>
      <c r="CO177" s="53"/>
      <c r="CP177" s="53"/>
      <c r="CQ177" s="53"/>
      <c r="CR177" s="53"/>
      <c r="CS177" s="53">
        <v>20</v>
      </c>
      <c r="CT177" s="54">
        <v>40</v>
      </c>
      <c r="CU177" s="141">
        <v>369</v>
      </c>
      <c r="CV177" s="218">
        <f>Table28211153[[#This Row],[D28 - GD/19]]/Table28211153[[#This Row],[D0 - GD/19]]</f>
        <v>1</v>
      </c>
      <c r="CW177" s="216">
        <f t="shared" si="6"/>
        <v>1</v>
      </c>
      <c r="CX177" s="216">
        <f>Table28211153[[#This Row],[D28 - Phu/13]]/Table28211153[[#This Row],[D0 - Phu/13]]</f>
        <v>2</v>
      </c>
      <c r="CY177" s="216">
        <f>Table28211153[[#This Row],[D28 - WA/19]]/Table28211153[[#This Row],[D0 - WA/19]]</f>
        <v>2</v>
      </c>
      <c r="CZ177" s="216">
        <f>LOG(Table28211153[[#This Row],[GD/19 Fold]],2)</f>
        <v>0</v>
      </c>
      <c r="DA177" s="216">
        <f>LOG(Table28211153[[#This Row],[HK/19 Fold]],2)</f>
        <v>0</v>
      </c>
      <c r="DB177" s="216">
        <f>LOG(Table28211153[[#This Row],[Phu/13 Fold]],2)</f>
        <v>1</v>
      </c>
      <c r="DC177" s="216">
        <f>LOG(Table28211153[[#This Row],[WA/19 Fold]],2)</f>
        <v>1</v>
      </c>
      <c r="DD177" s="217">
        <f>SUM(Table28211153[[#This Row],[GD/19 Log2]:[WA/19 Log2]])</f>
        <v>2</v>
      </c>
    </row>
    <row r="178" spans="1:108" ht="24" customHeight="1">
      <c r="A178" s="66">
        <v>370</v>
      </c>
      <c r="B178" s="65">
        <v>22455</v>
      </c>
      <c r="C178" s="64">
        <v>59</v>
      </c>
      <c r="D178" s="65">
        <v>44118</v>
      </c>
      <c r="E178" s="64">
        <v>28</v>
      </c>
      <c r="F178" s="4" t="s">
        <v>8</v>
      </c>
      <c r="G178" s="215" t="s">
        <v>42</v>
      </c>
      <c r="H178" s="57">
        <v>20.975239620231399</v>
      </c>
      <c r="I178" s="98" t="s">
        <v>173</v>
      </c>
      <c r="J178" s="127" t="s">
        <v>338</v>
      </c>
      <c r="K178" s="53"/>
      <c r="L178" s="53"/>
      <c r="M178" s="53"/>
      <c r="N178" s="53"/>
      <c r="O178" s="53"/>
      <c r="P178" s="53"/>
      <c r="Q178" s="53"/>
      <c r="R178" s="53"/>
      <c r="S178" s="53"/>
      <c r="T178" s="53"/>
      <c r="U178" s="53"/>
      <c r="V178" s="53"/>
      <c r="W178" s="53"/>
      <c r="X178" s="53"/>
      <c r="Y178" s="53"/>
      <c r="Z178" s="53"/>
      <c r="AA178" s="53"/>
      <c r="AB178" s="53"/>
      <c r="AC178" s="53">
        <v>20</v>
      </c>
      <c r="AD178" s="53">
        <v>20</v>
      </c>
      <c r="AE178" s="53">
        <v>5</v>
      </c>
      <c r="AF178" s="53">
        <v>40</v>
      </c>
      <c r="AG178" s="53"/>
      <c r="AH178" s="54"/>
      <c r="AI178" s="146">
        <v>370</v>
      </c>
      <c r="AJ178" s="137"/>
      <c r="AK178" s="54"/>
      <c r="AL178" s="53"/>
      <c r="AM178" s="53"/>
      <c r="AN178" s="53"/>
      <c r="AO178" s="53"/>
      <c r="AP178" s="53"/>
      <c r="AQ178" s="53"/>
      <c r="AR178" s="53"/>
      <c r="AS178" s="53"/>
      <c r="AT178" s="53"/>
      <c r="AU178" s="53"/>
      <c r="AV178" s="53"/>
      <c r="AW178" s="54"/>
      <c r="AX178" s="53"/>
      <c r="AY178" s="54"/>
      <c r="AZ178" s="53"/>
      <c r="BA178" s="54"/>
      <c r="BB178" s="111"/>
      <c r="BC178" s="111"/>
      <c r="BD178" s="111"/>
      <c r="BE178" s="111"/>
      <c r="BF178" s="111"/>
      <c r="BG178" s="111"/>
      <c r="BH178" s="53"/>
      <c r="BI178" s="54"/>
      <c r="BJ178" s="111">
        <v>20</v>
      </c>
      <c r="BK178" s="111">
        <v>20</v>
      </c>
      <c r="BL178" s="111"/>
      <c r="BM178" s="136"/>
      <c r="BN178" s="146">
        <v>370</v>
      </c>
      <c r="BO178" s="137"/>
      <c r="BP178" s="56"/>
      <c r="BQ178" s="55"/>
      <c r="BR178" s="53"/>
      <c r="BS178" s="53"/>
      <c r="BT178" s="53"/>
      <c r="BU178" s="53"/>
      <c r="BV178" s="53"/>
      <c r="BW178" s="53"/>
      <c r="BX178" s="53"/>
      <c r="BY178" s="53"/>
      <c r="BZ178" s="53"/>
      <c r="CA178" s="53"/>
      <c r="CB178" s="53"/>
      <c r="CC178" s="53"/>
      <c r="CD178" s="53"/>
      <c r="CE178" s="53">
        <v>160</v>
      </c>
      <c r="CF178" s="53">
        <v>320</v>
      </c>
      <c r="CG178" s="55"/>
      <c r="CH178" s="53"/>
      <c r="CI178" s="53"/>
      <c r="CJ178" s="53"/>
      <c r="CK178" s="53"/>
      <c r="CL178" s="53"/>
      <c r="CM178" s="53"/>
      <c r="CN178" s="53"/>
      <c r="CO178" s="53"/>
      <c r="CP178" s="53"/>
      <c r="CQ178" s="53"/>
      <c r="CR178" s="53"/>
      <c r="CS178" s="53">
        <v>160</v>
      </c>
      <c r="CT178" s="54">
        <v>320</v>
      </c>
      <c r="CU178" s="146">
        <v>370</v>
      </c>
      <c r="CV178" s="218">
        <f>Table28211153[[#This Row],[D28 - GD/19]]/Table28211153[[#This Row],[D0 - GD/19]]</f>
        <v>8</v>
      </c>
      <c r="CW178" s="216">
        <f t="shared" si="6"/>
        <v>1</v>
      </c>
      <c r="CX178" s="216">
        <f>Table28211153[[#This Row],[D28 - Phu/13]]/Table28211153[[#This Row],[D0 - Phu/13]]</f>
        <v>2</v>
      </c>
      <c r="CY178" s="216">
        <f>Table28211153[[#This Row],[D28 - WA/19]]/Table28211153[[#This Row],[D0 - WA/19]]</f>
        <v>2</v>
      </c>
      <c r="CZ178" s="216">
        <f>LOG(Table28211153[[#This Row],[GD/19 Fold]],2)</f>
        <v>3</v>
      </c>
      <c r="DA178" s="216">
        <f>LOG(Table28211153[[#This Row],[HK/19 Fold]],2)</f>
        <v>0</v>
      </c>
      <c r="DB178" s="216">
        <f>LOG(Table28211153[[#This Row],[Phu/13 Fold]],2)</f>
        <v>1</v>
      </c>
      <c r="DC178" s="216">
        <f>LOG(Table28211153[[#This Row],[WA/19 Fold]],2)</f>
        <v>1</v>
      </c>
      <c r="DD178" s="217">
        <f>SUM(Table28211153[[#This Row],[GD/19 Log2]:[WA/19 Log2]])</f>
        <v>5</v>
      </c>
    </row>
    <row r="179" spans="1:108" ht="24" customHeight="1">
      <c r="A179" s="72">
        <v>371</v>
      </c>
      <c r="B179" s="71">
        <v>27067</v>
      </c>
      <c r="C179" s="70">
        <v>46</v>
      </c>
      <c r="D179" s="71">
        <v>44095</v>
      </c>
      <c r="E179" s="70">
        <v>28</v>
      </c>
      <c r="F179" s="3" t="s">
        <v>7</v>
      </c>
      <c r="G179" s="215" t="s">
        <v>42</v>
      </c>
      <c r="H179" s="57">
        <v>25.2395096877306</v>
      </c>
      <c r="I179" s="98" t="s">
        <v>173</v>
      </c>
      <c r="J179" s="127" t="s">
        <v>338</v>
      </c>
      <c r="K179" s="53"/>
      <c r="L179" s="53"/>
      <c r="M179" s="53"/>
      <c r="N179" s="53"/>
      <c r="O179" s="53"/>
      <c r="P179" s="53"/>
      <c r="Q179" s="53"/>
      <c r="R179" s="53"/>
      <c r="S179" s="53"/>
      <c r="T179" s="53"/>
      <c r="U179" s="53"/>
      <c r="V179" s="53"/>
      <c r="W179" s="53"/>
      <c r="X179" s="53"/>
      <c r="Y179" s="53"/>
      <c r="Z179" s="53"/>
      <c r="AA179" s="53"/>
      <c r="AB179" s="53"/>
      <c r="AC179" s="53">
        <v>5</v>
      </c>
      <c r="AD179" s="53">
        <v>20</v>
      </c>
      <c r="AE179" s="53">
        <v>5</v>
      </c>
      <c r="AF179" s="53">
        <v>40</v>
      </c>
      <c r="AG179" s="53"/>
      <c r="AH179" s="54"/>
      <c r="AI179" s="145">
        <v>371</v>
      </c>
      <c r="AJ179" s="137"/>
      <c r="AK179" s="54"/>
      <c r="AL179" s="53"/>
      <c r="AM179" s="53"/>
      <c r="AN179" s="53"/>
      <c r="AO179" s="53"/>
      <c r="AP179" s="53"/>
      <c r="AQ179" s="53"/>
      <c r="AR179" s="53"/>
      <c r="AS179" s="53"/>
      <c r="AT179" s="53"/>
      <c r="AU179" s="53"/>
      <c r="AV179" s="53"/>
      <c r="AW179" s="54"/>
      <c r="AX179" s="53"/>
      <c r="AY179" s="54"/>
      <c r="AZ179" s="53"/>
      <c r="BA179" s="54"/>
      <c r="BB179" s="111"/>
      <c r="BC179" s="111"/>
      <c r="BD179" s="111"/>
      <c r="BE179" s="111"/>
      <c r="BF179" s="111"/>
      <c r="BG179" s="111"/>
      <c r="BH179" s="53"/>
      <c r="BI179" s="54"/>
      <c r="BJ179" s="111">
        <v>40</v>
      </c>
      <c r="BK179" s="111">
        <v>40</v>
      </c>
      <c r="BL179" s="111"/>
      <c r="BM179" s="136"/>
      <c r="BN179" s="145">
        <v>371</v>
      </c>
      <c r="BO179" s="137"/>
      <c r="BP179" s="56"/>
      <c r="BQ179" s="55"/>
      <c r="BR179" s="53"/>
      <c r="BS179" s="53"/>
      <c r="BT179" s="53"/>
      <c r="BU179" s="53"/>
      <c r="BV179" s="53"/>
      <c r="BW179" s="53"/>
      <c r="BX179" s="53"/>
      <c r="BY179" s="53"/>
      <c r="BZ179" s="53"/>
      <c r="CA179" s="53"/>
      <c r="CB179" s="53"/>
      <c r="CC179" s="53"/>
      <c r="CD179" s="53"/>
      <c r="CE179" s="53">
        <v>80</v>
      </c>
      <c r="CF179" s="53">
        <v>80</v>
      </c>
      <c r="CG179" s="55"/>
      <c r="CH179" s="53"/>
      <c r="CI179" s="53"/>
      <c r="CJ179" s="53"/>
      <c r="CK179" s="53"/>
      <c r="CL179" s="53"/>
      <c r="CM179" s="53"/>
      <c r="CN179" s="53"/>
      <c r="CO179" s="53"/>
      <c r="CP179" s="53"/>
      <c r="CQ179" s="53"/>
      <c r="CR179" s="53"/>
      <c r="CS179" s="53">
        <v>40</v>
      </c>
      <c r="CT179" s="54">
        <v>80</v>
      </c>
      <c r="CU179" s="145">
        <v>371</v>
      </c>
      <c r="CV179" s="218">
        <f>Table28211153[[#This Row],[D28 - GD/19]]/Table28211153[[#This Row],[D0 - GD/19]]</f>
        <v>8</v>
      </c>
      <c r="CW179" s="216">
        <f t="shared" si="6"/>
        <v>1</v>
      </c>
      <c r="CX179" s="216">
        <f>Table28211153[[#This Row],[D28 - Phu/13]]/Table28211153[[#This Row],[D0 - Phu/13]]</f>
        <v>1</v>
      </c>
      <c r="CY179" s="216">
        <f>Table28211153[[#This Row],[D28 - WA/19]]/Table28211153[[#This Row],[D0 - WA/19]]</f>
        <v>2</v>
      </c>
      <c r="CZ179" s="216">
        <f>LOG(Table28211153[[#This Row],[GD/19 Fold]],2)</f>
        <v>3</v>
      </c>
      <c r="DA179" s="216">
        <f>LOG(Table28211153[[#This Row],[HK/19 Fold]],2)</f>
        <v>0</v>
      </c>
      <c r="DB179" s="216">
        <f>LOG(Table28211153[[#This Row],[Phu/13 Fold]],2)</f>
        <v>0</v>
      </c>
      <c r="DC179" s="216">
        <f>LOG(Table28211153[[#This Row],[WA/19 Fold]],2)</f>
        <v>1</v>
      </c>
      <c r="DD179" s="217">
        <f>SUM(Table28211153[[#This Row],[GD/19 Log2]:[WA/19 Log2]])</f>
        <v>4</v>
      </c>
    </row>
    <row r="180" spans="1:108" ht="24" customHeight="1">
      <c r="A180" s="66">
        <v>373</v>
      </c>
      <c r="B180" s="65">
        <v>24904</v>
      </c>
      <c r="C180" s="64">
        <v>52</v>
      </c>
      <c r="D180" s="65">
        <v>44133</v>
      </c>
      <c r="E180" s="64">
        <v>32</v>
      </c>
      <c r="F180" s="3" t="s">
        <v>7</v>
      </c>
      <c r="G180" s="215" t="s">
        <v>42</v>
      </c>
      <c r="H180" s="57">
        <v>22.561926366059598</v>
      </c>
      <c r="I180" s="98" t="s">
        <v>173</v>
      </c>
      <c r="J180" s="127" t="s">
        <v>338</v>
      </c>
      <c r="K180" s="53"/>
      <c r="L180" s="53"/>
      <c r="M180" s="53"/>
      <c r="N180" s="53"/>
      <c r="O180" s="53"/>
      <c r="P180" s="53"/>
      <c r="Q180" s="53"/>
      <c r="R180" s="53"/>
      <c r="S180" s="53"/>
      <c r="T180" s="53"/>
      <c r="U180" s="53"/>
      <c r="V180" s="53"/>
      <c r="W180" s="53"/>
      <c r="X180" s="53"/>
      <c r="Y180" s="53"/>
      <c r="Z180" s="53"/>
      <c r="AA180" s="53"/>
      <c r="AB180" s="53"/>
      <c r="AC180" s="53">
        <v>5</v>
      </c>
      <c r="AD180" s="53">
        <v>20</v>
      </c>
      <c r="AE180" s="53">
        <v>5</v>
      </c>
      <c r="AF180" s="53">
        <v>40</v>
      </c>
      <c r="AG180" s="53"/>
      <c r="AH180" s="54"/>
      <c r="AI180" s="146">
        <v>373</v>
      </c>
      <c r="AJ180" s="137"/>
      <c r="AK180" s="54"/>
      <c r="AL180" s="53"/>
      <c r="AM180" s="53"/>
      <c r="AN180" s="53"/>
      <c r="AO180" s="53"/>
      <c r="AP180" s="53"/>
      <c r="AQ180" s="53"/>
      <c r="AR180" s="53"/>
      <c r="AS180" s="53"/>
      <c r="AT180" s="53"/>
      <c r="AU180" s="53"/>
      <c r="AV180" s="53"/>
      <c r="AW180" s="54"/>
      <c r="AX180" s="53"/>
      <c r="AY180" s="54"/>
      <c r="AZ180" s="53"/>
      <c r="BA180" s="54"/>
      <c r="BB180" s="111"/>
      <c r="BC180" s="111"/>
      <c r="BD180" s="111"/>
      <c r="BE180" s="111"/>
      <c r="BF180" s="111"/>
      <c r="BG180" s="111"/>
      <c r="BH180" s="53"/>
      <c r="BI180" s="54"/>
      <c r="BJ180" s="111">
        <v>40</v>
      </c>
      <c r="BK180" s="111">
        <v>160</v>
      </c>
      <c r="BL180" s="111"/>
      <c r="BM180" s="136"/>
      <c r="BN180" s="146">
        <v>373</v>
      </c>
      <c r="BO180" s="137"/>
      <c r="BP180" s="56"/>
      <c r="BQ180" s="55"/>
      <c r="BR180" s="53"/>
      <c r="BS180" s="53"/>
      <c r="BT180" s="53"/>
      <c r="BU180" s="53"/>
      <c r="BV180" s="53"/>
      <c r="BW180" s="53"/>
      <c r="BX180" s="53"/>
      <c r="BY180" s="53"/>
      <c r="BZ180" s="53"/>
      <c r="CA180" s="53"/>
      <c r="CB180" s="53"/>
      <c r="CC180" s="53"/>
      <c r="CD180" s="53"/>
      <c r="CE180" s="53">
        <v>40</v>
      </c>
      <c r="CF180" s="53">
        <v>40</v>
      </c>
      <c r="CG180" s="55"/>
      <c r="CH180" s="53"/>
      <c r="CI180" s="53"/>
      <c r="CJ180" s="53"/>
      <c r="CK180" s="53"/>
      <c r="CL180" s="53"/>
      <c r="CM180" s="53"/>
      <c r="CN180" s="53"/>
      <c r="CO180" s="53"/>
      <c r="CP180" s="53"/>
      <c r="CQ180" s="53"/>
      <c r="CR180" s="53"/>
      <c r="CS180" s="53">
        <v>80</v>
      </c>
      <c r="CT180" s="54">
        <v>80</v>
      </c>
      <c r="CU180" s="146">
        <v>373</v>
      </c>
      <c r="CV180" s="218">
        <f>Table28211153[[#This Row],[D28 - GD/19]]/Table28211153[[#This Row],[D0 - GD/19]]</f>
        <v>8</v>
      </c>
      <c r="CW180" s="216">
        <f t="shared" si="6"/>
        <v>4</v>
      </c>
      <c r="CX180" s="216">
        <f>Table28211153[[#This Row],[D28 - Phu/13]]/Table28211153[[#This Row],[D0 - Phu/13]]</f>
        <v>1</v>
      </c>
      <c r="CY180" s="216">
        <f>Table28211153[[#This Row],[D28 - WA/19]]/Table28211153[[#This Row],[D0 - WA/19]]</f>
        <v>1</v>
      </c>
      <c r="CZ180" s="216">
        <f>LOG(Table28211153[[#This Row],[GD/19 Fold]],2)</f>
        <v>3</v>
      </c>
      <c r="DA180" s="216">
        <f>LOG(Table28211153[[#This Row],[HK/19 Fold]],2)</f>
        <v>2</v>
      </c>
      <c r="DB180" s="216">
        <f>LOG(Table28211153[[#This Row],[Phu/13 Fold]],2)</f>
        <v>0</v>
      </c>
      <c r="DC180" s="216">
        <f>LOG(Table28211153[[#This Row],[WA/19 Fold]],2)</f>
        <v>0</v>
      </c>
      <c r="DD180" s="217">
        <f>SUM(Table28211153[[#This Row],[GD/19 Log2]:[WA/19 Log2]])</f>
        <v>5</v>
      </c>
    </row>
    <row r="181" spans="1:108" ht="24" customHeight="1">
      <c r="A181" s="66">
        <v>374</v>
      </c>
      <c r="B181" s="65">
        <v>22809</v>
      </c>
      <c r="C181" s="64">
        <v>58</v>
      </c>
      <c r="D181" s="65">
        <v>44116</v>
      </c>
      <c r="E181" s="64">
        <v>22</v>
      </c>
      <c r="F181" s="3" t="s">
        <v>7</v>
      </c>
      <c r="G181" s="215" t="s">
        <v>25</v>
      </c>
      <c r="H181" s="57">
        <v>31.661160697740499</v>
      </c>
      <c r="I181" s="98" t="s">
        <v>173</v>
      </c>
      <c r="J181" s="127" t="s">
        <v>338</v>
      </c>
      <c r="K181" s="53"/>
      <c r="L181" s="53"/>
      <c r="M181" s="53"/>
      <c r="N181" s="53"/>
      <c r="O181" s="53"/>
      <c r="P181" s="53"/>
      <c r="Q181" s="53"/>
      <c r="R181" s="53"/>
      <c r="S181" s="53"/>
      <c r="T181" s="53"/>
      <c r="U181" s="53"/>
      <c r="V181" s="53"/>
      <c r="W181" s="53"/>
      <c r="X181" s="53"/>
      <c r="Y181" s="53"/>
      <c r="Z181" s="53"/>
      <c r="AA181" s="53"/>
      <c r="AB181" s="53"/>
      <c r="AC181" s="53">
        <v>5</v>
      </c>
      <c r="AD181" s="53">
        <v>5</v>
      </c>
      <c r="AE181" s="53">
        <v>5</v>
      </c>
      <c r="AF181" s="53">
        <v>10</v>
      </c>
      <c r="AG181" s="53"/>
      <c r="AH181" s="54"/>
      <c r="AI181" s="146">
        <v>374</v>
      </c>
      <c r="AJ181" s="137"/>
      <c r="AK181" s="54"/>
      <c r="AL181" s="53"/>
      <c r="AM181" s="53"/>
      <c r="AN181" s="53"/>
      <c r="AO181" s="53"/>
      <c r="AP181" s="53"/>
      <c r="AQ181" s="53"/>
      <c r="AR181" s="53"/>
      <c r="AS181" s="53"/>
      <c r="AT181" s="53"/>
      <c r="AU181" s="53"/>
      <c r="AV181" s="53"/>
      <c r="AW181" s="54"/>
      <c r="AX181" s="53"/>
      <c r="AY181" s="54"/>
      <c r="AZ181" s="53"/>
      <c r="BA181" s="54"/>
      <c r="BB181" s="111"/>
      <c r="BC181" s="111"/>
      <c r="BD181" s="111"/>
      <c r="BE181" s="111"/>
      <c r="BF181" s="111"/>
      <c r="BG181" s="111"/>
      <c r="BH181" s="53"/>
      <c r="BI181" s="54"/>
      <c r="BJ181" s="111">
        <v>160</v>
      </c>
      <c r="BK181" s="111">
        <v>160</v>
      </c>
      <c r="BL181" s="111"/>
      <c r="BM181" s="136"/>
      <c r="BN181" s="146">
        <v>374</v>
      </c>
      <c r="BO181" s="137"/>
      <c r="BP181" s="56"/>
      <c r="BQ181" s="55"/>
      <c r="BR181" s="53"/>
      <c r="BS181" s="53"/>
      <c r="BT181" s="53"/>
      <c r="BU181" s="53"/>
      <c r="BV181" s="53"/>
      <c r="BW181" s="53"/>
      <c r="BX181" s="53"/>
      <c r="BY181" s="53"/>
      <c r="BZ181" s="53"/>
      <c r="CA181" s="53"/>
      <c r="CB181" s="53"/>
      <c r="CC181" s="53"/>
      <c r="CD181" s="53"/>
      <c r="CE181" s="53">
        <v>80</v>
      </c>
      <c r="CF181" s="53">
        <v>80</v>
      </c>
      <c r="CG181" s="55"/>
      <c r="CH181" s="53"/>
      <c r="CI181" s="53"/>
      <c r="CJ181" s="53"/>
      <c r="CK181" s="53"/>
      <c r="CL181" s="53"/>
      <c r="CM181" s="53"/>
      <c r="CN181" s="53"/>
      <c r="CO181" s="53"/>
      <c r="CP181" s="53"/>
      <c r="CQ181" s="53"/>
      <c r="CR181" s="53"/>
      <c r="CS181" s="53">
        <v>40</v>
      </c>
      <c r="CT181" s="54">
        <v>40</v>
      </c>
      <c r="CU181" s="146">
        <v>374</v>
      </c>
      <c r="CV181" s="218">
        <f>Table28211153[[#This Row],[D28 - GD/19]]/Table28211153[[#This Row],[D0 - GD/19]]</f>
        <v>2</v>
      </c>
      <c r="CW181" s="216">
        <f t="shared" si="6"/>
        <v>1</v>
      </c>
      <c r="CX181" s="216">
        <f>Table28211153[[#This Row],[D28 - Phu/13]]/Table28211153[[#This Row],[D0 - Phu/13]]</f>
        <v>1</v>
      </c>
      <c r="CY181" s="216">
        <f>Table28211153[[#This Row],[D28 - WA/19]]/Table28211153[[#This Row],[D0 - WA/19]]</f>
        <v>1</v>
      </c>
      <c r="CZ181" s="216">
        <f>LOG(Table28211153[[#This Row],[GD/19 Fold]],2)</f>
        <v>1</v>
      </c>
      <c r="DA181" s="216">
        <f>LOG(Table28211153[[#This Row],[HK/19 Fold]],2)</f>
        <v>0</v>
      </c>
      <c r="DB181" s="216">
        <f>LOG(Table28211153[[#This Row],[Phu/13 Fold]],2)</f>
        <v>0</v>
      </c>
      <c r="DC181" s="216">
        <f>LOG(Table28211153[[#This Row],[WA/19 Fold]],2)</f>
        <v>0</v>
      </c>
      <c r="DD181" s="217">
        <f>SUM(Table28211153[[#This Row],[GD/19 Log2]:[WA/19 Log2]])</f>
        <v>1</v>
      </c>
    </row>
    <row r="182" spans="1:108" ht="24" customHeight="1">
      <c r="A182" s="66">
        <v>375</v>
      </c>
      <c r="B182" s="65">
        <v>20550</v>
      </c>
      <c r="C182" s="64">
        <v>64</v>
      </c>
      <c r="D182" s="65">
        <v>44112</v>
      </c>
      <c r="E182" s="64">
        <v>27</v>
      </c>
      <c r="F182" s="4" t="s">
        <v>8</v>
      </c>
      <c r="G182" s="215" t="s">
        <v>42</v>
      </c>
      <c r="H182" s="57">
        <v>33.352367353155898</v>
      </c>
      <c r="I182" s="98" t="s">
        <v>173</v>
      </c>
      <c r="J182" s="127" t="s">
        <v>338</v>
      </c>
      <c r="K182" s="53"/>
      <c r="L182" s="53"/>
      <c r="M182" s="53"/>
      <c r="N182" s="53"/>
      <c r="O182" s="53"/>
      <c r="P182" s="53"/>
      <c r="Q182" s="53"/>
      <c r="R182" s="53"/>
      <c r="S182" s="53"/>
      <c r="T182" s="53"/>
      <c r="U182" s="53"/>
      <c r="V182" s="53"/>
      <c r="W182" s="53"/>
      <c r="X182" s="53"/>
      <c r="Y182" s="53"/>
      <c r="Z182" s="53"/>
      <c r="AA182" s="53"/>
      <c r="AB182" s="53"/>
      <c r="AC182" s="53">
        <v>40</v>
      </c>
      <c r="AD182" s="53">
        <v>20</v>
      </c>
      <c r="AE182" s="53">
        <v>40</v>
      </c>
      <c r="AF182" s="53">
        <v>40</v>
      </c>
      <c r="AG182" s="53"/>
      <c r="AH182" s="54"/>
      <c r="AI182" s="146">
        <v>375</v>
      </c>
      <c r="AJ182" s="137"/>
      <c r="AK182" s="54"/>
      <c r="AL182" s="53"/>
      <c r="AM182" s="53"/>
      <c r="AN182" s="53"/>
      <c r="AO182" s="53"/>
      <c r="AP182" s="53"/>
      <c r="AQ182" s="53"/>
      <c r="AR182" s="53"/>
      <c r="AS182" s="53"/>
      <c r="AT182" s="53"/>
      <c r="AU182" s="53"/>
      <c r="AV182" s="53"/>
      <c r="AW182" s="54"/>
      <c r="AX182" s="53"/>
      <c r="AY182" s="54"/>
      <c r="AZ182" s="53"/>
      <c r="BA182" s="54"/>
      <c r="BB182" s="111"/>
      <c r="BC182" s="111"/>
      <c r="BD182" s="111"/>
      <c r="BE182" s="111"/>
      <c r="BF182" s="111"/>
      <c r="BG182" s="111"/>
      <c r="BH182" s="53"/>
      <c r="BI182" s="54"/>
      <c r="BJ182" s="111">
        <v>80</v>
      </c>
      <c r="BK182" s="111">
        <v>160</v>
      </c>
      <c r="BL182" s="111"/>
      <c r="BM182" s="136"/>
      <c r="BN182" s="146">
        <v>375</v>
      </c>
      <c r="BO182" s="137"/>
      <c r="BP182" s="56"/>
      <c r="BQ182" s="55"/>
      <c r="BR182" s="53"/>
      <c r="BS182" s="53"/>
      <c r="BT182" s="53"/>
      <c r="BU182" s="53"/>
      <c r="BV182" s="53"/>
      <c r="BW182" s="53"/>
      <c r="BX182" s="53"/>
      <c r="BY182" s="53"/>
      <c r="BZ182" s="53"/>
      <c r="CA182" s="53"/>
      <c r="CB182" s="53"/>
      <c r="CC182" s="53"/>
      <c r="CD182" s="53"/>
      <c r="CE182" s="53">
        <v>160</v>
      </c>
      <c r="CF182" s="53">
        <v>160</v>
      </c>
      <c r="CG182" s="55"/>
      <c r="CH182" s="53"/>
      <c r="CI182" s="53"/>
      <c r="CJ182" s="53"/>
      <c r="CK182" s="53"/>
      <c r="CL182" s="53"/>
      <c r="CM182" s="53"/>
      <c r="CN182" s="53"/>
      <c r="CO182" s="53"/>
      <c r="CP182" s="53"/>
      <c r="CQ182" s="53"/>
      <c r="CR182" s="53"/>
      <c r="CS182" s="53">
        <v>80</v>
      </c>
      <c r="CT182" s="54">
        <v>80</v>
      </c>
      <c r="CU182" s="146">
        <v>375</v>
      </c>
      <c r="CV182" s="218">
        <f>Table28211153[[#This Row],[D28 - GD/19]]/Table28211153[[#This Row],[D0 - GD/19]]</f>
        <v>1</v>
      </c>
      <c r="CW182" s="216">
        <f t="shared" si="6"/>
        <v>2</v>
      </c>
      <c r="CX182" s="216">
        <f>Table28211153[[#This Row],[D28 - Phu/13]]/Table28211153[[#This Row],[D0 - Phu/13]]</f>
        <v>1</v>
      </c>
      <c r="CY182" s="216">
        <f>Table28211153[[#This Row],[D28 - WA/19]]/Table28211153[[#This Row],[D0 - WA/19]]</f>
        <v>1</v>
      </c>
      <c r="CZ182" s="216">
        <f>LOG(Table28211153[[#This Row],[GD/19 Fold]],2)</f>
        <v>0</v>
      </c>
      <c r="DA182" s="216">
        <f>LOG(Table28211153[[#This Row],[HK/19 Fold]],2)</f>
        <v>1</v>
      </c>
      <c r="DB182" s="216">
        <f>LOG(Table28211153[[#This Row],[Phu/13 Fold]],2)</f>
        <v>0</v>
      </c>
      <c r="DC182" s="216">
        <f>LOG(Table28211153[[#This Row],[WA/19 Fold]],2)</f>
        <v>0</v>
      </c>
      <c r="DD182" s="217">
        <f>SUM(Table28211153[[#This Row],[GD/19 Log2]:[WA/19 Log2]])</f>
        <v>1</v>
      </c>
    </row>
    <row r="183" spans="1:108" ht="24" customHeight="1">
      <c r="A183" s="78">
        <v>376</v>
      </c>
      <c r="B183" s="77">
        <v>15089</v>
      </c>
      <c r="C183" s="76">
        <v>79</v>
      </c>
      <c r="D183" s="77">
        <v>44092</v>
      </c>
      <c r="E183" s="76">
        <v>28</v>
      </c>
      <c r="F183" s="4" t="s">
        <v>8</v>
      </c>
      <c r="G183" s="215" t="s">
        <v>42</v>
      </c>
      <c r="H183" s="57">
        <v>33.506221540409499</v>
      </c>
      <c r="I183" s="5" t="s">
        <v>174</v>
      </c>
      <c r="J183" s="127" t="s">
        <v>338</v>
      </c>
      <c r="K183" s="53"/>
      <c r="L183" s="53"/>
      <c r="M183" s="53"/>
      <c r="N183" s="53"/>
      <c r="O183" s="53"/>
      <c r="P183" s="53"/>
      <c r="Q183" s="53"/>
      <c r="R183" s="53"/>
      <c r="S183" s="53"/>
      <c r="T183" s="53"/>
      <c r="U183" s="53"/>
      <c r="V183" s="53"/>
      <c r="W183" s="53"/>
      <c r="X183" s="53"/>
      <c r="Y183" s="53"/>
      <c r="Z183" s="53"/>
      <c r="AA183" s="53"/>
      <c r="AB183" s="53"/>
      <c r="AC183" s="53">
        <v>10</v>
      </c>
      <c r="AD183" s="53">
        <v>10</v>
      </c>
      <c r="AE183" s="53">
        <v>5</v>
      </c>
      <c r="AF183" s="53">
        <v>5</v>
      </c>
      <c r="AG183" s="53"/>
      <c r="AH183" s="54"/>
      <c r="AI183" s="141">
        <v>376</v>
      </c>
      <c r="AJ183" s="137"/>
      <c r="AK183" s="54"/>
      <c r="AL183" s="53"/>
      <c r="AM183" s="53"/>
      <c r="AN183" s="53"/>
      <c r="AO183" s="53"/>
      <c r="AP183" s="53"/>
      <c r="AQ183" s="53"/>
      <c r="AR183" s="53"/>
      <c r="AS183" s="53"/>
      <c r="AT183" s="53"/>
      <c r="AU183" s="53"/>
      <c r="AV183" s="53"/>
      <c r="AW183" s="54"/>
      <c r="AX183" s="53"/>
      <c r="AY183" s="54"/>
      <c r="AZ183" s="53"/>
      <c r="BA183" s="54"/>
      <c r="BB183" s="111"/>
      <c r="BC183" s="111"/>
      <c r="BD183" s="111"/>
      <c r="BE183" s="111"/>
      <c r="BF183" s="111"/>
      <c r="BG183" s="111"/>
      <c r="BH183" s="53"/>
      <c r="BI183" s="54"/>
      <c r="BJ183" s="111">
        <v>160</v>
      </c>
      <c r="BK183" s="111">
        <v>320</v>
      </c>
      <c r="BL183" s="111"/>
      <c r="BM183" s="136"/>
      <c r="BN183" s="141">
        <v>376</v>
      </c>
      <c r="BO183" s="137"/>
      <c r="BP183" s="56"/>
      <c r="BQ183" s="55"/>
      <c r="BR183" s="53"/>
      <c r="BS183" s="53"/>
      <c r="BT183" s="53"/>
      <c r="BU183" s="53"/>
      <c r="BV183" s="53"/>
      <c r="BW183" s="53"/>
      <c r="BX183" s="53"/>
      <c r="BY183" s="53"/>
      <c r="BZ183" s="53"/>
      <c r="CA183" s="53"/>
      <c r="CB183" s="53"/>
      <c r="CC183" s="53"/>
      <c r="CD183" s="53"/>
      <c r="CE183" s="53">
        <v>20</v>
      </c>
      <c r="CF183" s="53">
        <v>40</v>
      </c>
      <c r="CG183" s="55"/>
      <c r="CH183" s="53"/>
      <c r="CI183" s="53"/>
      <c r="CJ183" s="53"/>
      <c r="CK183" s="53"/>
      <c r="CL183" s="53"/>
      <c r="CM183" s="53"/>
      <c r="CN183" s="53"/>
      <c r="CO183" s="53"/>
      <c r="CP183" s="53"/>
      <c r="CQ183" s="53"/>
      <c r="CR183" s="53"/>
      <c r="CS183" s="53">
        <v>80</v>
      </c>
      <c r="CT183" s="54">
        <v>160</v>
      </c>
      <c r="CU183" s="141">
        <v>376</v>
      </c>
      <c r="CV183" s="218">
        <f>Table28211153[[#This Row],[D28 - GD/19]]/Table28211153[[#This Row],[D0 - GD/19]]</f>
        <v>1</v>
      </c>
      <c r="CW183" s="216">
        <f t="shared" si="6"/>
        <v>2</v>
      </c>
      <c r="CX183" s="216">
        <f>Table28211153[[#This Row],[D28 - Phu/13]]/Table28211153[[#This Row],[D0 - Phu/13]]</f>
        <v>2</v>
      </c>
      <c r="CY183" s="216">
        <f>Table28211153[[#This Row],[D28 - WA/19]]/Table28211153[[#This Row],[D0 - WA/19]]</f>
        <v>2</v>
      </c>
      <c r="CZ183" s="216">
        <f>LOG(Table28211153[[#This Row],[GD/19 Fold]],2)</f>
        <v>0</v>
      </c>
      <c r="DA183" s="216">
        <f>LOG(Table28211153[[#This Row],[HK/19 Fold]],2)</f>
        <v>1</v>
      </c>
      <c r="DB183" s="216">
        <f>LOG(Table28211153[[#This Row],[Phu/13 Fold]],2)</f>
        <v>1</v>
      </c>
      <c r="DC183" s="216">
        <f>LOG(Table28211153[[#This Row],[WA/19 Fold]],2)</f>
        <v>1</v>
      </c>
      <c r="DD183" s="217">
        <f>SUM(Table28211153[[#This Row],[GD/19 Log2]:[WA/19 Log2]])</f>
        <v>3</v>
      </c>
    </row>
    <row r="184" spans="1:108" ht="24" customHeight="1">
      <c r="A184" s="72">
        <v>378</v>
      </c>
      <c r="B184" s="71">
        <v>26265</v>
      </c>
      <c r="C184" s="70">
        <v>48</v>
      </c>
      <c r="D184" s="71">
        <v>44114</v>
      </c>
      <c r="E184" s="70">
        <v>27</v>
      </c>
      <c r="F184" s="3" t="s">
        <v>7</v>
      </c>
      <c r="G184" s="215" t="s">
        <v>42</v>
      </c>
      <c r="H184" s="57">
        <v>29.065577686204499</v>
      </c>
      <c r="I184" s="98" t="s">
        <v>173</v>
      </c>
      <c r="J184" s="127" t="s">
        <v>338</v>
      </c>
      <c r="K184" s="53"/>
      <c r="L184" s="53"/>
      <c r="M184" s="53"/>
      <c r="N184" s="53"/>
      <c r="O184" s="53"/>
      <c r="P184" s="53"/>
      <c r="Q184" s="53"/>
      <c r="R184" s="53"/>
      <c r="S184" s="53"/>
      <c r="T184" s="53"/>
      <c r="U184" s="53"/>
      <c r="V184" s="53"/>
      <c r="W184" s="53"/>
      <c r="X184" s="53"/>
      <c r="Y184" s="53"/>
      <c r="Z184" s="53"/>
      <c r="AA184" s="53"/>
      <c r="AB184" s="53"/>
      <c r="AC184" s="53">
        <v>20</v>
      </c>
      <c r="AD184" s="53">
        <v>40</v>
      </c>
      <c r="AE184" s="53">
        <v>5</v>
      </c>
      <c r="AF184" s="53">
        <v>40</v>
      </c>
      <c r="AG184" s="53"/>
      <c r="AH184" s="54"/>
      <c r="AI184" s="145">
        <v>378</v>
      </c>
      <c r="AJ184" s="137"/>
      <c r="AK184" s="54"/>
      <c r="AL184" s="53"/>
      <c r="AM184" s="53"/>
      <c r="AN184" s="53"/>
      <c r="AO184" s="53"/>
      <c r="AP184" s="53"/>
      <c r="AQ184" s="53"/>
      <c r="AR184" s="53"/>
      <c r="AS184" s="53"/>
      <c r="AT184" s="53"/>
      <c r="AU184" s="53"/>
      <c r="AV184" s="53"/>
      <c r="AW184" s="54"/>
      <c r="AX184" s="53"/>
      <c r="AY184" s="54"/>
      <c r="AZ184" s="53"/>
      <c r="BA184" s="54"/>
      <c r="BB184" s="111"/>
      <c r="BC184" s="111"/>
      <c r="BD184" s="111"/>
      <c r="BE184" s="111"/>
      <c r="BF184" s="111"/>
      <c r="BG184" s="111"/>
      <c r="BH184" s="53"/>
      <c r="BI184" s="54"/>
      <c r="BJ184" s="111">
        <v>10</v>
      </c>
      <c r="BK184" s="111">
        <v>80</v>
      </c>
      <c r="BL184" s="111"/>
      <c r="BM184" s="136"/>
      <c r="BN184" s="145">
        <v>378</v>
      </c>
      <c r="BO184" s="137"/>
      <c r="BP184" s="56"/>
      <c r="BQ184" s="55"/>
      <c r="BR184" s="53"/>
      <c r="BS184" s="53"/>
      <c r="BT184" s="53"/>
      <c r="BU184" s="53"/>
      <c r="BV184" s="53"/>
      <c r="BW184" s="53"/>
      <c r="BX184" s="53"/>
      <c r="BY184" s="53"/>
      <c r="BZ184" s="53"/>
      <c r="CA184" s="53"/>
      <c r="CB184" s="53"/>
      <c r="CC184" s="53"/>
      <c r="CD184" s="53"/>
      <c r="CE184" s="53">
        <v>80</v>
      </c>
      <c r="CF184" s="53">
        <v>80</v>
      </c>
      <c r="CG184" s="55"/>
      <c r="CH184" s="53"/>
      <c r="CI184" s="53"/>
      <c r="CJ184" s="53"/>
      <c r="CK184" s="53"/>
      <c r="CL184" s="53"/>
      <c r="CM184" s="53"/>
      <c r="CN184" s="53"/>
      <c r="CO184" s="53"/>
      <c r="CP184" s="53"/>
      <c r="CQ184" s="53"/>
      <c r="CR184" s="53"/>
      <c r="CS184" s="53">
        <v>80</v>
      </c>
      <c r="CT184" s="54">
        <v>40</v>
      </c>
      <c r="CU184" s="145">
        <v>378</v>
      </c>
      <c r="CV184" s="218">
        <f>Table28211153[[#This Row],[D28 - GD/19]]/Table28211153[[#This Row],[D0 - GD/19]]</f>
        <v>8</v>
      </c>
      <c r="CW184" s="216">
        <f t="shared" si="6"/>
        <v>8</v>
      </c>
      <c r="CX184" s="216">
        <f>Table28211153[[#This Row],[D28 - Phu/13]]/Table28211153[[#This Row],[D0 - Phu/13]]</f>
        <v>1</v>
      </c>
      <c r="CY184" s="216">
        <f>Table28211153[[#This Row],[D28 - WA/19]]/Table28211153[[#This Row],[D0 - WA/19]]</f>
        <v>0.5</v>
      </c>
      <c r="CZ184" s="216">
        <f>LOG(Table28211153[[#This Row],[GD/19 Fold]],2)</f>
        <v>3</v>
      </c>
      <c r="DA184" s="216">
        <f>LOG(Table28211153[[#This Row],[HK/19 Fold]],2)</f>
        <v>3</v>
      </c>
      <c r="DB184" s="216">
        <f>LOG(Table28211153[[#This Row],[Phu/13 Fold]],2)</f>
        <v>0</v>
      </c>
      <c r="DC184" s="216">
        <f>LOG(Table28211153[[#This Row],[WA/19 Fold]],2)</f>
        <v>-1</v>
      </c>
      <c r="DD184" s="217">
        <f>SUM(Table28211153[[#This Row],[GD/19 Log2]:[WA/19 Log2]])</f>
        <v>5</v>
      </c>
    </row>
    <row r="185" spans="1:108" ht="24" customHeight="1">
      <c r="A185" s="66">
        <v>379</v>
      </c>
      <c r="B185" s="65">
        <v>20569</v>
      </c>
      <c r="C185" s="64">
        <v>64</v>
      </c>
      <c r="D185" s="65">
        <v>44109</v>
      </c>
      <c r="E185" s="64">
        <v>28</v>
      </c>
      <c r="F185" s="3" t="s">
        <v>7</v>
      </c>
      <c r="G185" s="215" t="s">
        <v>42</v>
      </c>
      <c r="H185" s="57">
        <v>21.602581538862999</v>
      </c>
      <c r="I185" s="98" t="s">
        <v>173</v>
      </c>
      <c r="J185" s="127" t="s">
        <v>338</v>
      </c>
      <c r="K185" s="53"/>
      <c r="L185" s="53"/>
      <c r="M185" s="53"/>
      <c r="N185" s="53"/>
      <c r="O185" s="53"/>
      <c r="P185" s="53"/>
      <c r="Q185" s="53"/>
      <c r="R185" s="53"/>
      <c r="S185" s="53"/>
      <c r="T185" s="53"/>
      <c r="U185" s="53"/>
      <c r="V185" s="53"/>
      <c r="W185" s="53"/>
      <c r="X185" s="53"/>
      <c r="Y185" s="53"/>
      <c r="Z185" s="53"/>
      <c r="AA185" s="53"/>
      <c r="AB185" s="53"/>
      <c r="AC185" s="53">
        <v>10</v>
      </c>
      <c r="AD185" s="53">
        <v>10</v>
      </c>
      <c r="AE185" s="53">
        <v>10</v>
      </c>
      <c r="AF185" s="53">
        <v>10</v>
      </c>
      <c r="AG185" s="53"/>
      <c r="AH185" s="54"/>
      <c r="AI185" s="146">
        <v>379</v>
      </c>
      <c r="AJ185" s="137"/>
      <c r="AK185" s="54"/>
      <c r="AL185" s="53"/>
      <c r="AM185" s="53"/>
      <c r="AN185" s="53"/>
      <c r="AO185" s="53"/>
      <c r="AP185" s="53"/>
      <c r="AQ185" s="53"/>
      <c r="AR185" s="53"/>
      <c r="AS185" s="53"/>
      <c r="AT185" s="53"/>
      <c r="AU185" s="53"/>
      <c r="AV185" s="53"/>
      <c r="AW185" s="54"/>
      <c r="AX185" s="53"/>
      <c r="AY185" s="54"/>
      <c r="AZ185" s="53"/>
      <c r="BA185" s="54"/>
      <c r="BB185" s="111"/>
      <c r="BC185" s="111"/>
      <c r="BD185" s="111"/>
      <c r="BE185" s="111"/>
      <c r="BF185" s="111"/>
      <c r="BG185" s="111"/>
      <c r="BH185" s="53"/>
      <c r="BI185" s="54"/>
      <c r="BJ185" s="111">
        <v>40</v>
      </c>
      <c r="BK185" s="111">
        <v>80</v>
      </c>
      <c r="BL185" s="111"/>
      <c r="BM185" s="136"/>
      <c r="BN185" s="146">
        <v>379</v>
      </c>
      <c r="BO185" s="137"/>
      <c r="BP185" s="56"/>
      <c r="BQ185" s="55"/>
      <c r="BR185" s="53"/>
      <c r="BS185" s="53"/>
      <c r="BT185" s="53"/>
      <c r="BU185" s="53"/>
      <c r="BV185" s="53"/>
      <c r="BW185" s="53"/>
      <c r="BX185" s="53"/>
      <c r="BY185" s="53"/>
      <c r="BZ185" s="53"/>
      <c r="CA185" s="53"/>
      <c r="CB185" s="53"/>
      <c r="CC185" s="53"/>
      <c r="CD185" s="53"/>
      <c r="CE185" s="53">
        <v>20</v>
      </c>
      <c r="CF185" s="53">
        <v>20</v>
      </c>
      <c r="CG185" s="55"/>
      <c r="CH185" s="53"/>
      <c r="CI185" s="53"/>
      <c r="CJ185" s="53"/>
      <c r="CK185" s="53"/>
      <c r="CL185" s="53"/>
      <c r="CM185" s="53"/>
      <c r="CN185" s="53"/>
      <c r="CO185" s="53"/>
      <c r="CP185" s="53"/>
      <c r="CQ185" s="53"/>
      <c r="CR185" s="53"/>
      <c r="CS185" s="53">
        <v>5</v>
      </c>
      <c r="CT185" s="54">
        <v>5</v>
      </c>
      <c r="CU185" s="146">
        <v>379</v>
      </c>
      <c r="CV185" s="218">
        <f>Table28211153[[#This Row],[D28 - GD/19]]/Table28211153[[#This Row],[D0 - GD/19]]</f>
        <v>1</v>
      </c>
      <c r="CW185" s="216">
        <f t="shared" si="6"/>
        <v>2</v>
      </c>
      <c r="CX185" s="216">
        <f>Table28211153[[#This Row],[D28 - Phu/13]]/Table28211153[[#This Row],[D0 - Phu/13]]</f>
        <v>1</v>
      </c>
      <c r="CY185" s="216">
        <f>Table28211153[[#This Row],[D28 - WA/19]]/Table28211153[[#This Row],[D0 - WA/19]]</f>
        <v>1</v>
      </c>
      <c r="CZ185" s="216">
        <f>LOG(Table28211153[[#This Row],[GD/19 Fold]],2)</f>
        <v>0</v>
      </c>
      <c r="DA185" s="216">
        <f>LOG(Table28211153[[#This Row],[HK/19 Fold]],2)</f>
        <v>1</v>
      </c>
      <c r="DB185" s="216">
        <f>LOG(Table28211153[[#This Row],[Phu/13 Fold]],2)</f>
        <v>0</v>
      </c>
      <c r="DC185" s="216">
        <f>LOG(Table28211153[[#This Row],[WA/19 Fold]],2)</f>
        <v>0</v>
      </c>
      <c r="DD185" s="217">
        <f>SUM(Table28211153[[#This Row],[GD/19 Log2]:[WA/19 Log2]])</f>
        <v>1</v>
      </c>
    </row>
    <row r="186" spans="1:108" ht="24" customHeight="1">
      <c r="A186" s="66">
        <v>380</v>
      </c>
      <c r="B186" s="65">
        <v>20398</v>
      </c>
      <c r="C186" s="64">
        <v>64</v>
      </c>
      <c r="D186" s="65">
        <v>44109</v>
      </c>
      <c r="E186" s="64">
        <v>28</v>
      </c>
      <c r="F186" s="4" t="s">
        <v>8</v>
      </c>
      <c r="G186" s="215" t="s">
        <v>42</v>
      </c>
      <c r="H186" s="57">
        <v>26.3485350806206</v>
      </c>
      <c r="I186" s="98" t="s">
        <v>173</v>
      </c>
      <c r="J186" s="127" t="s">
        <v>338</v>
      </c>
      <c r="K186" s="53"/>
      <c r="L186" s="53"/>
      <c r="M186" s="53"/>
      <c r="N186" s="53"/>
      <c r="O186" s="53"/>
      <c r="P186" s="53"/>
      <c r="Q186" s="53"/>
      <c r="R186" s="53"/>
      <c r="S186" s="53"/>
      <c r="T186" s="53"/>
      <c r="U186" s="53"/>
      <c r="V186" s="53"/>
      <c r="W186" s="53"/>
      <c r="X186" s="53"/>
      <c r="Y186" s="53"/>
      <c r="Z186" s="53"/>
      <c r="AA186" s="53"/>
      <c r="AB186" s="53"/>
      <c r="AC186" s="53">
        <v>5</v>
      </c>
      <c r="AD186" s="53">
        <v>10</v>
      </c>
      <c r="AE186" s="53">
        <v>5</v>
      </c>
      <c r="AF186" s="53">
        <v>5</v>
      </c>
      <c r="AG186" s="53"/>
      <c r="AH186" s="54"/>
      <c r="AI186" s="146">
        <v>380</v>
      </c>
      <c r="AJ186" s="137"/>
      <c r="AK186" s="54"/>
      <c r="AL186" s="53"/>
      <c r="AM186" s="53"/>
      <c r="AN186" s="53"/>
      <c r="AO186" s="53"/>
      <c r="AP186" s="53"/>
      <c r="AQ186" s="53"/>
      <c r="AR186" s="53"/>
      <c r="AS186" s="53"/>
      <c r="AT186" s="53"/>
      <c r="AU186" s="53"/>
      <c r="AV186" s="53"/>
      <c r="AW186" s="54"/>
      <c r="AX186" s="53"/>
      <c r="AY186" s="54"/>
      <c r="AZ186" s="53"/>
      <c r="BA186" s="54"/>
      <c r="BB186" s="111"/>
      <c r="BC186" s="111"/>
      <c r="BD186" s="111"/>
      <c r="BE186" s="111"/>
      <c r="BF186" s="111"/>
      <c r="BG186" s="111"/>
      <c r="BH186" s="53"/>
      <c r="BI186" s="54"/>
      <c r="BJ186" s="111">
        <v>5</v>
      </c>
      <c r="BK186" s="111">
        <v>20</v>
      </c>
      <c r="BL186" s="111"/>
      <c r="BM186" s="136"/>
      <c r="BN186" s="146">
        <v>380</v>
      </c>
      <c r="BO186" s="137"/>
      <c r="BP186" s="56"/>
      <c r="BQ186" s="55"/>
      <c r="BR186" s="53"/>
      <c r="BS186" s="53"/>
      <c r="BT186" s="53"/>
      <c r="BU186" s="53"/>
      <c r="BV186" s="53"/>
      <c r="BW186" s="53"/>
      <c r="BX186" s="53"/>
      <c r="BY186" s="53"/>
      <c r="BZ186" s="53"/>
      <c r="CA186" s="53"/>
      <c r="CB186" s="53"/>
      <c r="CC186" s="53"/>
      <c r="CD186" s="53"/>
      <c r="CE186" s="53">
        <v>10</v>
      </c>
      <c r="CF186" s="53">
        <v>20</v>
      </c>
      <c r="CG186" s="55"/>
      <c r="CH186" s="53"/>
      <c r="CI186" s="53"/>
      <c r="CJ186" s="53"/>
      <c r="CK186" s="53"/>
      <c r="CL186" s="53"/>
      <c r="CM186" s="53"/>
      <c r="CN186" s="53"/>
      <c r="CO186" s="53"/>
      <c r="CP186" s="53"/>
      <c r="CQ186" s="53"/>
      <c r="CR186" s="53"/>
      <c r="CS186" s="53">
        <v>40</v>
      </c>
      <c r="CT186" s="54">
        <v>80</v>
      </c>
      <c r="CU186" s="146">
        <v>380</v>
      </c>
      <c r="CV186" s="218">
        <f>Table28211153[[#This Row],[D28 - GD/19]]/Table28211153[[#This Row],[D0 - GD/19]]</f>
        <v>1</v>
      </c>
      <c r="CW186" s="216">
        <f t="shared" si="6"/>
        <v>4</v>
      </c>
      <c r="CX186" s="216">
        <f>Table28211153[[#This Row],[D28 - Phu/13]]/Table28211153[[#This Row],[D0 - Phu/13]]</f>
        <v>2</v>
      </c>
      <c r="CY186" s="216">
        <f>Table28211153[[#This Row],[D28 - WA/19]]/Table28211153[[#This Row],[D0 - WA/19]]</f>
        <v>2</v>
      </c>
      <c r="CZ186" s="216">
        <f>LOG(Table28211153[[#This Row],[GD/19 Fold]],2)</f>
        <v>0</v>
      </c>
      <c r="DA186" s="216">
        <f>LOG(Table28211153[[#This Row],[HK/19 Fold]],2)</f>
        <v>2</v>
      </c>
      <c r="DB186" s="216">
        <f>LOG(Table28211153[[#This Row],[Phu/13 Fold]],2)</f>
        <v>1</v>
      </c>
      <c r="DC186" s="216">
        <f>LOG(Table28211153[[#This Row],[WA/19 Fold]],2)</f>
        <v>1</v>
      </c>
      <c r="DD186" s="217">
        <f>SUM(Table28211153[[#This Row],[GD/19 Log2]:[WA/19 Log2]])</f>
        <v>4</v>
      </c>
    </row>
    <row r="187" spans="1:108" ht="24" customHeight="1">
      <c r="A187" s="78">
        <v>381</v>
      </c>
      <c r="B187" s="77">
        <v>17425</v>
      </c>
      <c r="C187" s="76">
        <v>73</v>
      </c>
      <c r="D187" s="77">
        <v>44098</v>
      </c>
      <c r="E187" s="76">
        <v>28</v>
      </c>
      <c r="F187" s="3" t="s">
        <v>7</v>
      </c>
      <c r="G187" s="215" t="s">
        <v>42</v>
      </c>
      <c r="H187" s="57">
        <v>34.355256645412901</v>
      </c>
      <c r="I187" s="5" t="s">
        <v>174</v>
      </c>
      <c r="J187" s="127" t="s">
        <v>338</v>
      </c>
      <c r="K187" s="53"/>
      <c r="L187" s="53"/>
      <c r="M187" s="53"/>
      <c r="N187" s="53"/>
      <c r="O187" s="53"/>
      <c r="P187" s="53"/>
      <c r="Q187" s="53"/>
      <c r="R187" s="53"/>
      <c r="S187" s="53"/>
      <c r="T187" s="53"/>
      <c r="U187" s="53"/>
      <c r="V187" s="53"/>
      <c r="W187" s="53"/>
      <c r="X187" s="53"/>
      <c r="Y187" s="53"/>
      <c r="Z187" s="53"/>
      <c r="AA187" s="53"/>
      <c r="AB187" s="53"/>
      <c r="AC187" s="53">
        <v>5</v>
      </c>
      <c r="AD187" s="53">
        <v>10</v>
      </c>
      <c r="AE187" s="53">
        <v>5</v>
      </c>
      <c r="AF187" s="53">
        <v>10</v>
      </c>
      <c r="AG187" s="53"/>
      <c r="AH187" s="54"/>
      <c r="AI187" s="141">
        <v>381</v>
      </c>
      <c r="AJ187" s="137"/>
      <c r="AK187" s="54"/>
      <c r="AL187" s="53"/>
      <c r="AM187" s="53"/>
      <c r="AN187" s="53"/>
      <c r="AO187" s="53"/>
      <c r="AP187" s="53"/>
      <c r="AQ187" s="53"/>
      <c r="AR187" s="53"/>
      <c r="AS187" s="53"/>
      <c r="AT187" s="53"/>
      <c r="AU187" s="53"/>
      <c r="AV187" s="53"/>
      <c r="AW187" s="54"/>
      <c r="AX187" s="53"/>
      <c r="AY187" s="54"/>
      <c r="AZ187" s="53"/>
      <c r="BA187" s="54"/>
      <c r="BB187" s="111"/>
      <c r="BC187" s="111"/>
      <c r="BD187" s="111"/>
      <c r="BE187" s="111"/>
      <c r="BF187" s="111"/>
      <c r="BG187" s="111"/>
      <c r="BH187" s="53"/>
      <c r="BI187" s="54"/>
      <c r="BJ187" s="111">
        <v>10</v>
      </c>
      <c r="BK187" s="111">
        <v>40</v>
      </c>
      <c r="BL187" s="111"/>
      <c r="BM187" s="136"/>
      <c r="BN187" s="141">
        <v>381</v>
      </c>
      <c r="BO187" s="137"/>
      <c r="BP187" s="56"/>
      <c r="BQ187" s="55"/>
      <c r="BR187" s="53"/>
      <c r="BS187" s="53"/>
      <c r="BT187" s="53"/>
      <c r="BU187" s="53"/>
      <c r="BV187" s="53"/>
      <c r="BW187" s="53"/>
      <c r="BX187" s="53"/>
      <c r="BY187" s="53"/>
      <c r="BZ187" s="53"/>
      <c r="CA187" s="53"/>
      <c r="CB187" s="53"/>
      <c r="CC187" s="53"/>
      <c r="CD187" s="53"/>
      <c r="CE187" s="53">
        <v>20</v>
      </c>
      <c r="CF187" s="53">
        <v>80</v>
      </c>
      <c r="CG187" s="55"/>
      <c r="CH187" s="53"/>
      <c r="CI187" s="53"/>
      <c r="CJ187" s="53"/>
      <c r="CK187" s="53"/>
      <c r="CL187" s="53"/>
      <c r="CM187" s="53"/>
      <c r="CN187" s="53"/>
      <c r="CO187" s="53"/>
      <c r="CP187" s="53"/>
      <c r="CQ187" s="53"/>
      <c r="CR187" s="53"/>
      <c r="CS187" s="53">
        <v>5</v>
      </c>
      <c r="CT187" s="54">
        <v>10</v>
      </c>
      <c r="CU187" s="141">
        <v>381</v>
      </c>
      <c r="CV187" s="218">
        <f>Table28211153[[#This Row],[D28 - GD/19]]/Table28211153[[#This Row],[D0 - GD/19]]</f>
        <v>2</v>
      </c>
      <c r="CW187" s="216">
        <f t="shared" si="6"/>
        <v>4</v>
      </c>
      <c r="CX187" s="216">
        <f>Table28211153[[#This Row],[D28 - Phu/13]]/Table28211153[[#This Row],[D0 - Phu/13]]</f>
        <v>4</v>
      </c>
      <c r="CY187" s="216">
        <f>Table28211153[[#This Row],[D28 - WA/19]]/Table28211153[[#This Row],[D0 - WA/19]]</f>
        <v>2</v>
      </c>
      <c r="CZ187" s="216">
        <f>LOG(Table28211153[[#This Row],[GD/19 Fold]],2)</f>
        <v>1</v>
      </c>
      <c r="DA187" s="216">
        <f>LOG(Table28211153[[#This Row],[HK/19 Fold]],2)</f>
        <v>2</v>
      </c>
      <c r="DB187" s="216">
        <f>LOG(Table28211153[[#This Row],[Phu/13 Fold]],2)</f>
        <v>2</v>
      </c>
      <c r="DC187" s="216">
        <f>LOG(Table28211153[[#This Row],[WA/19 Fold]],2)</f>
        <v>1</v>
      </c>
      <c r="DD187" s="217">
        <f>SUM(Table28211153[[#This Row],[GD/19 Log2]:[WA/19 Log2]])</f>
        <v>6</v>
      </c>
    </row>
    <row r="188" spans="1:108" ht="24" customHeight="1">
      <c r="A188" s="66">
        <v>383</v>
      </c>
      <c r="B188" s="65">
        <v>21213</v>
      </c>
      <c r="C188" s="64">
        <v>62</v>
      </c>
      <c r="D188" s="65">
        <v>44102</v>
      </c>
      <c r="E188" s="64">
        <v>28</v>
      </c>
      <c r="F188" s="3" t="s">
        <v>7</v>
      </c>
      <c r="G188" s="215" t="s">
        <v>42</v>
      </c>
      <c r="H188" s="57">
        <v>30.931122448979501</v>
      </c>
      <c r="I188" s="98" t="s">
        <v>173</v>
      </c>
      <c r="J188" s="127" t="s">
        <v>338</v>
      </c>
      <c r="K188" s="53"/>
      <c r="L188" s="53"/>
      <c r="M188" s="53"/>
      <c r="N188" s="53"/>
      <c r="O188" s="53"/>
      <c r="P188" s="53"/>
      <c r="Q188" s="53"/>
      <c r="R188" s="53"/>
      <c r="S188" s="53"/>
      <c r="T188" s="53"/>
      <c r="U188" s="53"/>
      <c r="V188" s="53"/>
      <c r="W188" s="53"/>
      <c r="X188" s="53"/>
      <c r="Y188" s="53"/>
      <c r="Z188" s="53"/>
      <c r="AA188" s="53"/>
      <c r="AB188" s="53"/>
      <c r="AC188" s="53">
        <v>10</v>
      </c>
      <c r="AD188" s="53">
        <v>10</v>
      </c>
      <c r="AE188" s="53">
        <v>20</v>
      </c>
      <c r="AF188" s="53">
        <v>20</v>
      </c>
      <c r="AG188" s="53"/>
      <c r="AH188" s="54"/>
      <c r="AI188" s="146">
        <v>383</v>
      </c>
      <c r="AJ188" s="137"/>
      <c r="AK188" s="54"/>
      <c r="AL188" s="53"/>
      <c r="AM188" s="53"/>
      <c r="AN188" s="53"/>
      <c r="AO188" s="53"/>
      <c r="AP188" s="53"/>
      <c r="AQ188" s="53"/>
      <c r="AR188" s="53"/>
      <c r="AS188" s="53"/>
      <c r="AT188" s="53"/>
      <c r="AU188" s="53"/>
      <c r="AV188" s="53"/>
      <c r="AW188" s="54"/>
      <c r="AX188" s="53"/>
      <c r="AY188" s="54"/>
      <c r="AZ188" s="53"/>
      <c r="BA188" s="54"/>
      <c r="BB188" s="111"/>
      <c r="BC188" s="111"/>
      <c r="BD188" s="111"/>
      <c r="BE188" s="111"/>
      <c r="BF188" s="111"/>
      <c r="BG188" s="111"/>
      <c r="BH188" s="53"/>
      <c r="BI188" s="54"/>
      <c r="BJ188" s="111">
        <v>10</v>
      </c>
      <c r="BK188" s="111">
        <v>80</v>
      </c>
      <c r="BL188" s="111"/>
      <c r="BM188" s="136"/>
      <c r="BN188" s="146">
        <v>383</v>
      </c>
      <c r="BO188" s="137"/>
      <c r="BP188" s="56"/>
      <c r="BQ188" s="55"/>
      <c r="BR188" s="53"/>
      <c r="BS188" s="53"/>
      <c r="BT188" s="53"/>
      <c r="BU188" s="53"/>
      <c r="BV188" s="53"/>
      <c r="BW188" s="53"/>
      <c r="BX188" s="53"/>
      <c r="BY188" s="53"/>
      <c r="BZ188" s="53"/>
      <c r="CA188" s="53"/>
      <c r="CB188" s="53"/>
      <c r="CC188" s="53"/>
      <c r="CD188" s="53"/>
      <c r="CE188" s="53">
        <v>20</v>
      </c>
      <c r="CF188" s="53">
        <v>20</v>
      </c>
      <c r="CG188" s="55"/>
      <c r="CH188" s="53"/>
      <c r="CI188" s="53"/>
      <c r="CJ188" s="53"/>
      <c r="CK188" s="53"/>
      <c r="CL188" s="53"/>
      <c r="CM188" s="53"/>
      <c r="CN188" s="53"/>
      <c r="CO188" s="53"/>
      <c r="CP188" s="53"/>
      <c r="CQ188" s="53"/>
      <c r="CR188" s="53"/>
      <c r="CS188" s="53">
        <v>5</v>
      </c>
      <c r="CT188" s="54">
        <v>20</v>
      </c>
      <c r="CU188" s="146">
        <v>383</v>
      </c>
      <c r="CV188" s="218">
        <f>Table28211153[[#This Row],[D28 - GD/19]]/Table28211153[[#This Row],[D0 - GD/19]]</f>
        <v>1</v>
      </c>
      <c r="CW188" s="216">
        <f t="shared" si="6"/>
        <v>8</v>
      </c>
      <c r="CX188" s="216">
        <f>Table28211153[[#This Row],[D28 - Phu/13]]/Table28211153[[#This Row],[D0 - Phu/13]]</f>
        <v>1</v>
      </c>
      <c r="CY188" s="216">
        <f>Table28211153[[#This Row],[D28 - WA/19]]/Table28211153[[#This Row],[D0 - WA/19]]</f>
        <v>4</v>
      </c>
      <c r="CZ188" s="216">
        <f>LOG(Table28211153[[#This Row],[GD/19 Fold]],2)</f>
        <v>0</v>
      </c>
      <c r="DA188" s="216">
        <f>LOG(Table28211153[[#This Row],[HK/19 Fold]],2)</f>
        <v>3</v>
      </c>
      <c r="DB188" s="216">
        <f>LOG(Table28211153[[#This Row],[Phu/13 Fold]],2)</f>
        <v>0</v>
      </c>
      <c r="DC188" s="216">
        <f>LOG(Table28211153[[#This Row],[WA/19 Fold]],2)</f>
        <v>2</v>
      </c>
      <c r="DD188" s="217">
        <f>SUM(Table28211153[[#This Row],[GD/19 Log2]:[WA/19 Log2]])</f>
        <v>5</v>
      </c>
    </row>
    <row r="189" spans="1:108" ht="24" customHeight="1">
      <c r="A189" s="66">
        <v>384</v>
      </c>
      <c r="B189" s="65">
        <v>22475</v>
      </c>
      <c r="C189" s="64">
        <v>59</v>
      </c>
      <c r="D189" s="65">
        <v>44104</v>
      </c>
      <c r="E189" s="64">
        <v>30</v>
      </c>
      <c r="F189" s="3" t="s">
        <v>7</v>
      </c>
      <c r="G189" s="215" t="s">
        <v>42</v>
      </c>
      <c r="H189" s="57">
        <v>35.5826483832465</v>
      </c>
      <c r="I189" s="98" t="s">
        <v>173</v>
      </c>
      <c r="J189" s="127" t="s">
        <v>338</v>
      </c>
      <c r="K189" s="53"/>
      <c r="L189" s="53"/>
      <c r="M189" s="53"/>
      <c r="N189" s="53"/>
      <c r="O189" s="53"/>
      <c r="P189" s="53"/>
      <c r="Q189" s="53"/>
      <c r="R189" s="53"/>
      <c r="S189" s="53"/>
      <c r="T189" s="53"/>
      <c r="U189" s="53"/>
      <c r="V189" s="53"/>
      <c r="W189" s="53"/>
      <c r="X189" s="53"/>
      <c r="Y189" s="53"/>
      <c r="Z189" s="53"/>
      <c r="AA189" s="53"/>
      <c r="AB189" s="53"/>
      <c r="AC189" s="53">
        <v>5</v>
      </c>
      <c r="AD189" s="53">
        <v>20</v>
      </c>
      <c r="AE189" s="53">
        <v>5</v>
      </c>
      <c r="AF189" s="53">
        <v>40</v>
      </c>
      <c r="AG189" s="53"/>
      <c r="AH189" s="54"/>
      <c r="AI189" s="146">
        <v>384</v>
      </c>
      <c r="AJ189" s="137"/>
      <c r="AK189" s="54"/>
      <c r="AL189" s="53"/>
      <c r="AM189" s="53"/>
      <c r="AN189" s="53"/>
      <c r="AO189" s="53"/>
      <c r="AP189" s="53"/>
      <c r="AQ189" s="53"/>
      <c r="AR189" s="53"/>
      <c r="AS189" s="53"/>
      <c r="AT189" s="53"/>
      <c r="AU189" s="53"/>
      <c r="AV189" s="53"/>
      <c r="AW189" s="54"/>
      <c r="AX189" s="53"/>
      <c r="AY189" s="54"/>
      <c r="AZ189" s="53"/>
      <c r="BA189" s="54"/>
      <c r="BB189" s="111"/>
      <c r="BC189" s="111"/>
      <c r="BD189" s="111"/>
      <c r="BE189" s="111"/>
      <c r="BF189" s="111"/>
      <c r="BG189" s="111"/>
      <c r="BH189" s="53"/>
      <c r="BI189" s="54"/>
      <c r="BJ189" s="111">
        <v>10</v>
      </c>
      <c r="BK189" s="111">
        <v>80</v>
      </c>
      <c r="BL189" s="111"/>
      <c r="BM189" s="136"/>
      <c r="BN189" s="146">
        <v>384</v>
      </c>
      <c r="BO189" s="137"/>
      <c r="BP189" s="56"/>
      <c r="BQ189" s="55"/>
      <c r="BR189" s="53"/>
      <c r="BS189" s="53"/>
      <c r="BT189" s="53"/>
      <c r="BU189" s="53"/>
      <c r="BV189" s="53"/>
      <c r="BW189" s="53"/>
      <c r="BX189" s="53"/>
      <c r="BY189" s="53"/>
      <c r="BZ189" s="53"/>
      <c r="CA189" s="53"/>
      <c r="CB189" s="53"/>
      <c r="CC189" s="53"/>
      <c r="CD189" s="53"/>
      <c r="CE189" s="53">
        <v>40</v>
      </c>
      <c r="CF189" s="53">
        <v>40</v>
      </c>
      <c r="CG189" s="55"/>
      <c r="CH189" s="53"/>
      <c r="CI189" s="53"/>
      <c r="CJ189" s="53"/>
      <c r="CK189" s="53"/>
      <c r="CL189" s="53"/>
      <c r="CM189" s="53"/>
      <c r="CN189" s="53"/>
      <c r="CO189" s="53"/>
      <c r="CP189" s="53"/>
      <c r="CQ189" s="53"/>
      <c r="CR189" s="53"/>
      <c r="CS189" s="53">
        <v>10</v>
      </c>
      <c r="CT189" s="54">
        <v>10</v>
      </c>
      <c r="CU189" s="146">
        <v>384</v>
      </c>
      <c r="CV189" s="218">
        <f>Table28211153[[#This Row],[D28 - GD/19]]/Table28211153[[#This Row],[D0 - GD/19]]</f>
        <v>8</v>
      </c>
      <c r="CW189" s="216">
        <f t="shared" si="6"/>
        <v>8</v>
      </c>
      <c r="CX189" s="216">
        <f>Table28211153[[#This Row],[D28 - Phu/13]]/Table28211153[[#This Row],[D0 - Phu/13]]</f>
        <v>1</v>
      </c>
      <c r="CY189" s="216">
        <f>Table28211153[[#This Row],[D28 - WA/19]]/Table28211153[[#This Row],[D0 - WA/19]]</f>
        <v>1</v>
      </c>
      <c r="CZ189" s="216">
        <f>LOG(Table28211153[[#This Row],[GD/19 Fold]],2)</f>
        <v>3</v>
      </c>
      <c r="DA189" s="216">
        <f>LOG(Table28211153[[#This Row],[HK/19 Fold]],2)</f>
        <v>3</v>
      </c>
      <c r="DB189" s="216">
        <f>LOG(Table28211153[[#This Row],[Phu/13 Fold]],2)</f>
        <v>0</v>
      </c>
      <c r="DC189" s="216">
        <f>LOG(Table28211153[[#This Row],[WA/19 Fold]],2)</f>
        <v>0</v>
      </c>
      <c r="DD189" s="217">
        <f>SUM(Table28211153[[#This Row],[GD/19 Log2]:[WA/19 Log2]])</f>
        <v>6</v>
      </c>
    </row>
    <row r="190" spans="1:108" ht="24" customHeight="1">
      <c r="A190" s="66">
        <v>385</v>
      </c>
      <c r="B190" s="65">
        <v>22437</v>
      </c>
      <c r="C190" s="64">
        <v>59</v>
      </c>
      <c r="D190" s="65">
        <v>44111</v>
      </c>
      <c r="E190" s="64">
        <v>28</v>
      </c>
      <c r="F190" s="3" t="s">
        <v>7</v>
      </c>
      <c r="G190" s="215" t="s">
        <v>42</v>
      </c>
      <c r="H190" s="57">
        <v>26.835826350275401</v>
      </c>
      <c r="I190" s="98" t="s">
        <v>173</v>
      </c>
      <c r="J190" s="127" t="s">
        <v>338</v>
      </c>
      <c r="K190" s="53"/>
      <c r="L190" s="53"/>
      <c r="M190" s="53"/>
      <c r="N190" s="53"/>
      <c r="O190" s="53"/>
      <c r="P190" s="53"/>
      <c r="Q190" s="53"/>
      <c r="R190" s="53"/>
      <c r="S190" s="53"/>
      <c r="T190" s="53"/>
      <c r="U190" s="53"/>
      <c r="V190" s="53"/>
      <c r="W190" s="53"/>
      <c r="X190" s="53"/>
      <c r="Y190" s="53"/>
      <c r="Z190" s="53"/>
      <c r="AA190" s="53"/>
      <c r="AB190" s="53"/>
      <c r="AC190" s="53">
        <v>640</v>
      </c>
      <c r="AD190" s="53">
        <v>640</v>
      </c>
      <c r="AE190" s="53">
        <v>1280</v>
      </c>
      <c r="AF190" s="53">
        <v>640</v>
      </c>
      <c r="AG190" s="53"/>
      <c r="AH190" s="54"/>
      <c r="AI190" s="146">
        <v>385</v>
      </c>
      <c r="AJ190" s="137"/>
      <c r="AK190" s="54"/>
      <c r="AL190" s="53"/>
      <c r="AM190" s="53"/>
      <c r="AN190" s="53"/>
      <c r="AO190" s="53"/>
      <c r="AP190" s="53"/>
      <c r="AQ190" s="53"/>
      <c r="AR190" s="53"/>
      <c r="AS190" s="53"/>
      <c r="AT190" s="53"/>
      <c r="AU190" s="53"/>
      <c r="AV190" s="53"/>
      <c r="AW190" s="54"/>
      <c r="AX190" s="53"/>
      <c r="AY190" s="54"/>
      <c r="AZ190" s="53"/>
      <c r="BA190" s="54"/>
      <c r="BB190" s="111"/>
      <c r="BC190" s="111"/>
      <c r="BD190" s="111"/>
      <c r="BE190" s="111"/>
      <c r="BF190" s="111"/>
      <c r="BG190" s="111"/>
      <c r="BH190" s="53"/>
      <c r="BI190" s="54"/>
      <c r="BJ190" s="111">
        <v>160</v>
      </c>
      <c r="BK190" s="111">
        <v>160</v>
      </c>
      <c r="BL190" s="111"/>
      <c r="BM190" s="136"/>
      <c r="BN190" s="146">
        <v>385</v>
      </c>
      <c r="BO190" s="137"/>
      <c r="BP190" s="56"/>
      <c r="BQ190" s="55"/>
      <c r="BR190" s="53"/>
      <c r="BS190" s="53"/>
      <c r="BT190" s="53"/>
      <c r="BU190" s="53"/>
      <c r="BV190" s="53"/>
      <c r="BW190" s="53"/>
      <c r="BX190" s="53"/>
      <c r="BY190" s="53"/>
      <c r="BZ190" s="53"/>
      <c r="CA190" s="53"/>
      <c r="CB190" s="53"/>
      <c r="CC190" s="53"/>
      <c r="CD190" s="53"/>
      <c r="CE190" s="53">
        <v>40</v>
      </c>
      <c r="CF190" s="53">
        <v>40</v>
      </c>
      <c r="CG190" s="55"/>
      <c r="CH190" s="53"/>
      <c r="CI190" s="53"/>
      <c r="CJ190" s="53"/>
      <c r="CK190" s="53"/>
      <c r="CL190" s="53"/>
      <c r="CM190" s="53"/>
      <c r="CN190" s="53"/>
      <c r="CO190" s="53"/>
      <c r="CP190" s="53"/>
      <c r="CQ190" s="53"/>
      <c r="CR190" s="53"/>
      <c r="CS190" s="53">
        <v>160</v>
      </c>
      <c r="CT190" s="54">
        <v>160</v>
      </c>
      <c r="CU190" s="146">
        <v>385</v>
      </c>
      <c r="CV190" s="218">
        <f>Table28211153[[#This Row],[D28 - GD/19]]/Table28211153[[#This Row],[D0 - GD/19]]</f>
        <v>0.5</v>
      </c>
      <c r="CW190" s="216">
        <f t="shared" si="6"/>
        <v>1</v>
      </c>
      <c r="CX190" s="216">
        <f>Table28211153[[#This Row],[D28 - Phu/13]]/Table28211153[[#This Row],[D0 - Phu/13]]</f>
        <v>1</v>
      </c>
      <c r="CY190" s="216">
        <f>Table28211153[[#This Row],[D28 - WA/19]]/Table28211153[[#This Row],[D0 - WA/19]]</f>
        <v>1</v>
      </c>
      <c r="CZ190" s="216">
        <f>LOG(Table28211153[[#This Row],[GD/19 Fold]],2)</f>
        <v>-1</v>
      </c>
      <c r="DA190" s="216">
        <f>LOG(Table28211153[[#This Row],[HK/19 Fold]],2)</f>
        <v>0</v>
      </c>
      <c r="DB190" s="216">
        <f>LOG(Table28211153[[#This Row],[Phu/13 Fold]],2)</f>
        <v>0</v>
      </c>
      <c r="DC190" s="216">
        <f>LOG(Table28211153[[#This Row],[WA/19 Fold]],2)</f>
        <v>0</v>
      </c>
      <c r="DD190" s="217">
        <f>SUM(Table28211153[[#This Row],[GD/19 Log2]:[WA/19 Log2]])</f>
        <v>-1</v>
      </c>
    </row>
    <row r="191" spans="1:108" ht="24" customHeight="1">
      <c r="A191" s="72">
        <v>386</v>
      </c>
      <c r="B191" s="71">
        <v>27457</v>
      </c>
      <c r="C191" s="70">
        <v>45</v>
      </c>
      <c r="D191" s="71">
        <v>44118</v>
      </c>
      <c r="E191" s="70">
        <v>28</v>
      </c>
      <c r="F191" s="3" t="s">
        <v>7</v>
      </c>
      <c r="G191" s="215" t="s">
        <v>42</v>
      </c>
      <c r="H191" s="57">
        <v>31.448342125442299</v>
      </c>
      <c r="I191" s="98" t="s">
        <v>173</v>
      </c>
      <c r="J191" s="127" t="s">
        <v>338</v>
      </c>
      <c r="K191" s="53"/>
      <c r="L191" s="53"/>
      <c r="M191" s="53"/>
      <c r="N191" s="53"/>
      <c r="O191" s="53"/>
      <c r="P191" s="53"/>
      <c r="Q191" s="53"/>
      <c r="R191" s="53"/>
      <c r="S191" s="53"/>
      <c r="T191" s="53"/>
      <c r="U191" s="53"/>
      <c r="V191" s="53"/>
      <c r="W191" s="53"/>
      <c r="X191" s="53"/>
      <c r="Y191" s="53"/>
      <c r="Z191" s="53"/>
      <c r="AA191" s="53"/>
      <c r="AB191" s="53"/>
      <c r="AC191" s="53">
        <v>20</v>
      </c>
      <c r="AD191" s="53">
        <v>20</v>
      </c>
      <c r="AE191" s="53">
        <v>5</v>
      </c>
      <c r="AF191" s="53">
        <v>5</v>
      </c>
      <c r="AG191" s="53"/>
      <c r="AH191" s="54"/>
      <c r="AI191" s="145">
        <v>386</v>
      </c>
      <c r="AJ191" s="137"/>
      <c r="AK191" s="54"/>
      <c r="AL191" s="53"/>
      <c r="AM191" s="53"/>
      <c r="AN191" s="53"/>
      <c r="AO191" s="53"/>
      <c r="AP191" s="53"/>
      <c r="AQ191" s="53"/>
      <c r="AR191" s="53"/>
      <c r="AS191" s="53"/>
      <c r="AT191" s="53"/>
      <c r="AU191" s="53"/>
      <c r="AV191" s="53"/>
      <c r="AW191" s="54"/>
      <c r="AX191" s="53"/>
      <c r="AY191" s="54"/>
      <c r="AZ191" s="53"/>
      <c r="BA191" s="54"/>
      <c r="BB191" s="111"/>
      <c r="BC191" s="111"/>
      <c r="BD191" s="111"/>
      <c r="BE191" s="111"/>
      <c r="BF191" s="111"/>
      <c r="BG191" s="111"/>
      <c r="BH191" s="53"/>
      <c r="BI191" s="54"/>
      <c r="BJ191" s="111">
        <v>40</v>
      </c>
      <c r="BK191" s="111">
        <v>160</v>
      </c>
      <c r="BL191" s="111"/>
      <c r="BM191" s="136"/>
      <c r="BN191" s="145">
        <v>386</v>
      </c>
      <c r="BO191" s="137"/>
      <c r="BP191" s="56"/>
      <c r="BQ191" s="55"/>
      <c r="BR191" s="53"/>
      <c r="BS191" s="53"/>
      <c r="BT191" s="53"/>
      <c r="BU191" s="53"/>
      <c r="BV191" s="53"/>
      <c r="BW191" s="53"/>
      <c r="BX191" s="53"/>
      <c r="BY191" s="53"/>
      <c r="BZ191" s="53"/>
      <c r="CA191" s="53"/>
      <c r="CB191" s="53"/>
      <c r="CC191" s="53"/>
      <c r="CD191" s="53"/>
      <c r="CE191" s="53">
        <v>40</v>
      </c>
      <c r="CF191" s="53">
        <v>40</v>
      </c>
      <c r="CG191" s="55"/>
      <c r="CH191" s="53"/>
      <c r="CI191" s="53"/>
      <c r="CJ191" s="53"/>
      <c r="CK191" s="53"/>
      <c r="CL191" s="53"/>
      <c r="CM191" s="53"/>
      <c r="CN191" s="53"/>
      <c r="CO191" s="53"/>
      <c r="CP191" s="53"/>
      <c r="CQ191" s="53"/>
      <c r="CR191" s="53"/>
      <c r="CS191" s="53">
        <v>80</v>
      </c>
      <c r="CT191" s="54">
        <v>160</v>
      </c>
      <c r="CU191" s="145">
        <v>386</v>
      </c>
      <c r="CV191" s="218">
        <f>Table28211153[[#This Row],[D28 - GD/19]]/Table28211153[[#This Row],[D0 - GD/19]]</f>
        <v>1</v>
      </c>
      <c r="CW191" s="216">
        <f t="shared" si="6"/>
        <v>4</v>
      </c>
      <c r="CX191" s="216">
        <f>Table28211153[[#This Row],[D28 - Phu/13]]/Table28211153[[#This Row],[D0 - Phu/13]]</f>
        <v>1</v>
      </c>
      <c r="CY191" s="216">
        <f>Table28211153[[#This Row],[D28 - WA/19]]/Table28211153[[#This Row],[D0 - WA/19]]</f>
        <v>2</v>
      </c>
      <c r="CZ191" s="216">
        <f>LOG(Table28211153[[#This Row],[GD/19 Fold]],2)</f>
        <v>0</v>
      </c>
      <c r="DA191" s="216">
        <f>LOG(Table28211153[[#This Row],[HK/19 Fold]],2)</f>
        <v>2</v>
      </c>
      <c r="DB191" s="216">
        <f>LOG(Table28211153[[#This Row],[Phu/13 Fold]],2)</f>
        <v>0</v>
      </c>
      <c r="DC191" s="216">
        <f>LOG(Table28211153[[#This Row],[WA/19 Fold]],2)</f>
        <v>1</v>
      </c>
      <c r="DD191" s="217">
        <f>SUM(Table28211153[[#This Row],[GD/19 Log2]:[WA/19 Log2]])</f>
        <v>3</v>
      </c>
    </row>
    <row r="192" spans="1:108" ht="24" customHeight="1">
      <c r="A192" s="72">
        <v>387</v>
      </c>
      <c r="B192" s="71">
        <v>27831</v>
      </c>
      <c r="C192" s="70">
        <v>44</v>
      </c>
      <c r="D192" s="71">
        <v>44125</v>
      </c>
      <c r="E192" s="70">
        <v>28</v>
      </c>
      <c r="F192" s="4" t="s">
        <v>8</v>
      </c>
      <c r="G192" s="215" t="s">
        <v>42</v>
      </c>
      <c r="H192" s="57">
        <v>27.019686215522601</v>
      </c>
      <c r="I192" s="98" t="s">
        <v>173</v>
      </c>
      <c r="J192" s="127" t="s">
        <v>338</v>
      </c>
      <c r="K192" s="53"/>
      <c r="L192" s="53"/>
      <c r="M192" s="53"/>
      <c r="N192" s="53"/>
      <c r="O192" s="53"/>
      <c r="P192" s="53"/>
      <c r="Q192" s="53"/>
      <c r="R192" s="53"/>
      <c r="S192" s="53"/>
      <c r="T192" s="53"/>
      <c r="U192" s="53"/>
      <c r="V192" s="53"/>
      <c r="W192" s="53"/>
      <c r="X192" s="53"/>
      <c r="Y192" s="53"/>
      <c r="Z192" s="53"/>
      <c r="AA192" s="53"/>
      <c r="AB192" s="53"/>
      <c r="AC192" s="53">
        <v>20</v>
      </c>
      <c r="AD192" s="53">
        <v>40</v>
      </c>
      <c r="AE192" s="53">
        <v>40</v>
      </c>
      <c r="AF192" s="53">
        <v>40</v>
      </c>
      <c r="AG192" s="53"/>
      <c r="AH192" s="54"/>
      <c r="AI192" s="145">
        <v>387</v>
      </c>
      <c r="AJ192" s="137"/>
      <c r="AK192" s="54"/>
      <c r="AL192" s="53"/>
      <c r="AM192" s="53"/>
      <c r="AN192" s="53"/>
      <c r="AO192" s="53"/>
      <c r="AP192" s="53"/>
      <c r="AQ192" s="53"/>
      <c r="AR192" s="53"/>
      <c r="AS192" s="53"/>
      <c r="AT192" s="53"/>
      <c r="AU192" s="53"/>
      <c r="AV192" s="53"/>
      <c r="AW192" s="54"/>
      <c r="AX192" s="53"/>
      <c r="AY192" s="54"/>
      <c r="AZ192" s="53"/>
      <c r="BA192" s="54"/>
      <c r="BB192" s="111"/>
      <c r="BC192" s="111"/>
      <c r="BD192" s="111"/>
      <c r="BE192" s="111"/>
      <c r="BF192" s="111"/>
      <c r="BG192" s="111"/>
      <c r="BH192" s="53"/>
      <c r="BI192" s="54"/>
      <c r="BJ192" s="111">
        <v>40</v>
      </c>
      <c r="BK192" s="111">
        <v>40</v>
      </c>
      <c r="BL192" s="111"/>
      <c r="BM192" s="136"/>
      <c r="BN192" s="145">
        <v>387</v>
      </c>
      <c r="BO192" s="137"/>
      <c r="BP192" s="56"/>
      <c r="BQ192" s="55"/>
      <c r="BR192" s="53"/>
      <c r="BS192" s="53"/>
      <c r="BT192" s="53"/>
      <c r="BU192" s="53"/>
      <c r="BV192" s="53"/>
      <c r="BW192" s="53"/>
      <c r="BX192" s="53"/>
      <c r="BY192" s="53"/>
      <c r="BZ192" s="53"/>
      <c r="CA192" s="53"/>
      <c r="CB192" s="53"/>
      <c r="CC192" s="53"/>
      <c r="CD192" s="53"/>
      <c r="CE192" s="53">
        <v>160</v>
      </c>
      <c r="CF192" s="53">
        <v>160</v>
      </c>
      <c r="CG192" s="55"/>
      <c r="CH192" s="53"/>
      <c r="CI192" s="53"/>
      <c r="CJ192" s="53"/>
      <c r="CK192" s="53"/>
      <c r="CL192" s="53"/>
      <c r="CM192" s="53"/>
      <c r="CN192" s="53"/>
      <c r="CO192" s="53"/>
      <c r="CP192" s="53"/>
      <c r="CQ192" s="53"/>
      <c r="CR192" s="53"/>
      <c r="CS192" s="53">
        <v>40</v>
      </c>
      <c r="CT192" s="54">
        <v>40</v>
      </c>
      <c r="CU192" s="145">
        <v>387</v>
      </c>
      <c r="CV192" s="218">
        <f>Table28211153[[#This Row],[D28 - GD/19]]/Table28211153[[#This Row],[D0 - GD/19]]</f>
        <v>1</v>
      </c>
      <c r="CW192" s="216">
        <f t="shared" si="6"/>
        <v>1</v>
      </c>
      <c r="CX192" s="216">
        <f>Table28211153[[#This Row],[D28 - Phu/13]]/Table28211153[[#This Row],[D0 - Phu/13]]</f>
        <v>1</v>
      </c>
      <c r="CY192" s="216">
        <f>Table28211153[[#This Row],[D28 - WA/19]]/Table28211153[[#This Row],[D0 - WA/19]]</f>
        <v>1</v>
      </c>
      <c r="CZ192" s="216">
        <f>LOG(Table28211153[[#This Row],[GD/19 Fold]],2)</f>
        <v>0</v>
      </c>
      <c r="DA192" s="216">
        <f>LOG(Table28211153[[#This Row],[HK/19 Fold]],2)</f>
        <v>0</v>
      </c>
      <c r="DB192" s="216">
        <f>LOG(Table28211153[[#This Row],[Phu/13 Fold]],2)</f>
        <v>0</v>
      </c>
      <c r="DC192" s="216">
        <f>LOG(Table28211153[[#This Row],[WA/19 Fold]],2)</f>
        <v>0</v>
      </c>
      <c r="DD192" s="217">
        <f>SUM(Table28211153[[#This Row],[GD/19 Log2]:[WA/19 Log2]])</f>
        <v>0</v>
      </c>
    </row>
    <row r="193" spans="1:108" ht="24" customHeight="1">
      <c r="A193" s="66">
        <v>388</v>
      </c>
      <c r="B193" s="65">
        <v>24151</v>
      </c>
      <c r="C193" s="64">
        <v>54</v>
      </c>
      <c r="D193" s="65">
        <v>44106</v>
      </c>
      <c r="E193" s="64">
        <v>25</v>
      </c>
      <c r="F193" s="3" t="s">
        <v>7</v>
      </c>
      <c r="G193" s="215" t="s">
        <v>42</v>
      </c>
      <c r="H193" s="57">
        <v>27.8077357410635</v>
      </c>
      <c r="I193" s="98" t="s">
        <v>173</v>
      </c>
      <c r="J193" s="127" t="s">
        <v>338</v>
      </c>
      <c r="K193" s="53"/>
      <c r="L193" s="53"/>
      <c r="M193" s="53"/>
      <c r="N193" s="53"/>
      <c r="O193" s="53"/>
      <c r="P193" s="53"/>
      <c r="Q193" s="53"/>
      <c r="R193" s="53"/>
      <c r="S193" s="53"/>
      <c r="T193" s="53"/>
      <c r="U193" s="53"/>
      <c r="V193" s="53"/>
      <c r="W193" s="53"/>
      <c r="X193" s="53"/>
      <c r="Y193" s="53"/>
      <c r="Z193" s="53"/>
      <c r="AA193" s="53"/>
      <c r="AB193" s="53"/>
      <c r="AC193" s="53">
        <v>5</v>
      </c>
      <c r="AD193" s="53">
        <v>10</v>
      </c>
      <c r="AE193" s="53">
        <v>5</v>
      </c>
      <c r="AF193" s="53">
        <v>5</v>
      </c>
      <c r="AG193" s="53"/>
      <c r="AH193" s="54"/>
      <c r="AI193" s="146">
        <v>388</v>
      </c>
      <c r="AJ193" s="137"/>
      <c r="AK193" s="54"/>
      <c r="AL193" s="53"/>
      <c r="AM193" s="53"/>
      <c r="AN193" s="53"/>
      <c r="AO193" s="53"/>
      <c r="AP193" s="53"/>
      <c r="AQ193" s="53"/>
      <c r="AR193" s="53"/>
      <c r="AS193" s="53"/>
      <c r="AT193" s="53"/>
      <c r="AU193" s="53"/>
      <c r="AV193" s="53"/>
      <c r="AW193" s="54"/>
      <c r="AX193" s="53"/>
      <c r="AY193" s="54"/>
      <c r="AZ193" s="53"/>
      <c r="BA193" s="54"/>
      <c r="BB193" s="111"/>
      <c r="BC193" s="111"/>
      <c r="BD193" s="111"/>
      <c r="BE193" s="111"/>
      <c r="BF193" s="111"/>
      <c r="BG193" s="111"/>
      <c r="BH193" s="53"/>
      <c r="BI193" s="54"/>
      <c r="BJ193" s="111">
        <v>5</v>
      </c>
      <c r="BK193" s="111">
        <v>5</v>
      </c>
      <c r="BL193" s="111"/>
      <c r="BM193" s="136"/>
      <c r="BN193" s="146">
        <v>388</v>
      </c>
      <c r="BO193" s="137"/>
      <c r="BP193" s="56"/>
      <c r="BQ193" s="55"/>
      <c r="BR193" s="53"/>
      <c r="BS193" s="53"/>
      <c r="BT193" s="53"/>
      <c r="BU193" s="53"/>
      <c r="BV193" s="53"/>
      <c r="BW193" s="53"/>
      <c r="BX193" s="53"/>
      <c r="BY193" s="53"/>
      <c r="BZ193" s="53"/>
      <c r="CA193" s="53"/>
      <c r="CB193" s="53"/>
      <c r="CC193" s="53"/>
      <c r="CD193" s="53"/>
      <c r="CE193" s="53">
        <v>10</v>
      </c>
      <c r="CF193" s="53">
        <v>40</v>
      </c>
      <c r="CG193" s="55"/>
      <c r="CH193" s="53"/>
      <c r="CI193" s="53"/>
      <c r="CJ193" s="53"/>
      <c r="CK193" s="53"/>
      <c r="CL193" s="53"/>
      <c r="CM193" s="53"/>
      <c r="CN193" s="53"/>
      <c r="CO193" s="53"/>
      <c r="CP193" s="53"/>
      <c r="CQ193" s="53"/>
      <c r="CR193" s="53"/>
      <c r="CS193" s="53">
        <v>20</v>
      </c>
      <c r="CT193" s="54">
        <v>40</v>
      </c>
      <c r="CU193" s="146">
        <v>388</v>
      </c>
      <c r="CV193" s="218">
        <f>Table28211153[[#This Row],[D28 - GD/19]]/Table28211153[[#This Row],[D0 - GD/19]]</f>
        <v>1</v>
      </c>
      <c r="CW193" s="216">
        <f t="shared" si="6"/>
        <v>1</v>
      </c>
      <c r="CX193" s="216">
        <f>Table28211153[[#This Row],[D28 - Phu/13]]/Table28211153[[#This Row],[D0 - Phu/13]]</f>
        <v>4</v>
      </c>
      <c r="CY193" s="216">
        <f>Table28211153[[#This Row],[D28 - WA/19]]/Table28211153[[#This Row],[D0 - WA/19]]</f>
        <v>2</v>
      </c>
      <c r="CZ193" s="216">
        <f>LOG(Table28211153[[#This Row],[GD/19 Fold]],2)</f>
        <v>0</v>
      </c>
      <c r="DA193" s="216">
        <f>LOG(Table28211153[[#This Row],[HK/19 Fold]],2)</f>
        <v>0</v>
      </c>
      <c r="DB193" s="216">
        <f>LOG(Table28211153[[#This Row],[Phu/13 Fold]],2)</f>
        <v>2</v>
      </c>
      <c r="DC193" s="216">
        <f>LOG(Table28211153[[#This Row],[WA/19 Fold]],2)</f>
        <v>1</v>
      </c>
      <c r="DD193" s="217">
        <f>SUM(Table28211153[[#This Row],[GD/19 Log2]:[WA/19 Log2]])</f>
        <v>3</v>
      </c>
    </row>
    <row r="194" spans="1:108" ht="24" customHeight="1">
      <c r="A194" s="78">
        <v>389</v>
      </c>
      <c r="B194" s="77">
        <v>19190</v>
      </c>
      <c r="C194" s="76">
        <v>68</v>
      </c>
      <c r="D194" s="77">
        <v>44103</v>
      </c>
      <c r="E194" s="76">
        <v>28</v>
      </c>
      <c r="F194" s="3" t="s">
        <v>7</v>
      </c>
      <c r="G194" s="215" t="s">
        <v>42</v>
      </c>
      <c r="H194" s="57">
        <v>20.414770693835202</v>
      </c>
      <c r="I194" s="5" t="s">
        <v>174</v>
      </c>
      <c r="J194" s="127" t="s">
        <v>338</v>
      </c>
      <c r="K194" s="53"/>
      <c r="L194" s="53"/>
      <c r="M194" s="53"/>
      <c r="N194" s="53"/>
      <c r="O194" s="53"/>
      <c r="P194" s="53"/>
      <c r="Q194" s="53"/>
      <c r="R194" s="53"/>
      <c r="S194" s="53"/>
      <c r="T194" s="53"/>
      <c r="U194" s="53"/>
      <c r="V194" s="53"/>
      <c r="W194" s="53"/>
      <c r="X194" s="53"/>
      <c r="Y194" s="53"/>
      <c r="Z194" s="53"/>
      <c r="AA194" s="53"/>
      <c r="AB194" s="53"/>
      <c r="AC194" s="53">
        <v>20</v>
      </c>
      <c r="AD194" s="53">
        <v>40</v>
      </c>
      <c r="AE194" s="53">
        <v>20</v>
      </c>
      <c r="AF194" s="53">
        <v>40</v>
      </c>
      <c r="AG194" s="53"/>
      <c r="AH194" s="54"/>
      <c r="AI194" s="141">
        <v>389</v>
      </c>
      <c r="AJ194" s="137"/>
      <c r="AK194" s="54"/>
      <c r="AL194" s="53"/>
      <c r="AM194" s="53"/>
      <c r="AN194" s="53"/>
      <c r="AO194" s="53"/>
      <c r="AP194" s="53"/>
      <c r="AQ194" s="53"/>
      <c r="AR194" s="53"/>
      <c r="AS194" s="53"/>
      <c r="AT194" s="53"/>
      <c r="AU194" s="53"/>
      <c r="AV194" s="53"/>
      <c r="AW194" s="54"/>
      <c r="AX194" s="53"/>
      <c r="AY194" s="54"/>
      <c r="AZ194" s="53"/>
      <c r="BA194" s="54"/>
      <c r="BB194" s="111"/>
      <c r="BC194" s="111"/>
      <c r="BD194" s="111"/>
      <c r="BE194" s="111"/>
      <c r="BF194" s="111"/>
      <c r="BG194" s="111"/>
      <c r="BH194" s="53"/>
      <c r="BI194" s="54"/>
      <c r="BJ194" s="111">
        <v>80</v>
      </c>
      <c r="BK194" s="111">
        <v>160</v>
      </c>
      <c r="BL194" s="111"/>
      <c r="BM194" s="136"/>
      <c r="BN194" s="141">
        <v>389</v>
      </c>
      <c r="BO194" s="137"/>
      <c r="BP194" s="56"/>
      <c r="BQ194" s="55"/>
      <c r="BR194" s="53"/>
      <c r="BS194" s="53"/>
      <c r="BT194" s="53"/>
      <c r="BU194" s="53"/>
      <c r="BV194" s="53"/>
      <c r="BW194" s="53"/>
      <c r="BX194" s="53"/>
      <c r="BY194" s="53"/>
      <c r="BZ194" s="53"/>
      <c r="CA194" s="53"/>
      <c r="CB194" s="53"/>
      <c r="CC194" s="53"/>
      <c r="CD194" s="53"/>
      <c r="CE194" s="53">
        <v>20</v>
      </c>
      <c r="CF194" s="53">
        <v>40</v>
      </c>
      <c r="CG194" s="55"/>
      <c r="CH194" s="53"/>
      <c r="CI194" s="53"/>
      <c r="CJ194" s="53"/>
      <c r="CK194" s="53"/>
      <c r="CL194" s="53"/>
      <c r="CM194" s="53"/>
      <c r="CN194" s="53"/>
      <c r="CO194" s="53"/>
      <c r="CP194" s="53"/>
      <c r="CQ194" s="53"/>
      <c r="CR194" s="53"/>
      <c r="CS194" s="53">
        <v>80</v>
      </c>
      <c r="CT194" s="54">
        <v>80</v>
      </c>
      <c r="CU194" s="141">
        <v>389</v>
      </c>
      <c r="CV194" s="218">
        <f>Table28211153[[#This Row],[D28 - GD/19]]/Table28211153[[#This Row],[D0 - GD/19]]</f>
        <v>2</v>
      </c>
      <c r="CW194" s="216">
        <f t="shared" si="6"/>
        <v>2</v>
      </c>
      <c r="CX194" s="216">
        <f>Table28211153[[#This Row],[D28 - Phu/13]]/Table28211153[[#This Row],[D0 - Phu/13]]</f>
        <v>2</v>
      </c>
      <c r="CY194" s="216">
        <f>Table28211153[[#This Row],[D28 - WA/19]]/Table28211153[[#This Row],[D0 - WA/19]]</f>
        <v>1</v>
      </c>
      <c r="CZ194" s="216">
        <f>LOG(Table28211153[[#This Row],[GD/19 Fold]],2)</f>
        <v>1</v>
      </c>
      <c r="DA194" s="216">
        <f>LOG(Table28211153[[#This Row],[HK/19 Fold]],2)</f>
        <v>1</v>
      </c>
      <c r="DB194" s="216">
        <f>LOG(Table28211153[[#This Row],[Phu/13 Fold]],2)</f>
        <v>1</v>
      </c>
      <c r="DC194" s="216">
        <f>LOG(Table28211153[[#This Row],[WA/19 Fold]],2)</f>
        <v>0</v>
      </c>
      <c r="DD194" s="217">
        <f>SUM(Table28211153[[#This Row],[GD/19 Log2]:[WA/19 Log2]])</f>
        <v>3</v>
      </c>
    </row>
    <row r="195" spans="1:108" ht="24" customHeight="1">
      <c r="A195" s="78">
        <v>391</v>
      </c>
      <c r="B195" s="77">
        <v>20001</v>
      </c>
      <c r="C195" s="76">
        <v>66</v>
      </c>
      <c r="D195" s="77">
        <v>44098</v>
      </c>
      <c r="E195" s="76">
        <v>28</v>
      </c>
      <c r="F195" s="3" t="s">
        <v>7</v>
      </c>
      <c r="G195" s="215" t="s">
        <v>42</v>
      </c>
      <c r="H195" s="57">
        <v>20.9375</v>
      </c>
      <c r="I195" s="5" t="s">
        <v>174</v>
      </c>
      <c r="J195" s="127" t="s">
        <v>338</v>
      </c>
      <c r="K195" s="53"/>
      <c r="L195" s="53"/>
      <c r="M195" s="53"/>
      <c r="N195" s="53"/>
      <c r="O195" s="53"/>
      <c r="P195" s="53"/>
      <c r="Q195" s="53"/>
      <c r="R195" s="53"/>
      <c r="S195" s="53"/>
      <c r="T195" s="53"/>
      <c r="U195" s="53"/>
      <c r="V195" s="53"/>
      <c r="W195" s="53"/>
      <c r="X195" s="53"/>
      <c r="Y195" s="53"/>
      <c r="Z195" s="53"/>
      <c r="AA195" s="53"/>
      <c r="AB195" s="53"/>
      <c r="AC195" s="53">
        <v>10</v>
      </c>
      <c r="AD195" s="53">
        <v>40</v>
      </c>
      <c r="AE195" s="53">
        <v>5</v>
      </c>
      <c r="AF195" s="53">
        <v>80</v>
      </c>
      <c r="AG195" s="53"/>
      <c r="AH195" s="54"/>
      <c r="AI195" s="141">
        <v>391</v>
      </c>
      <c r="AJ195" s="137"/>
      <c r="AK195" s="54"/>
      <c r="AL195" s="53"/>
      <c r="AM195" s="53"/>
      <c r="AN195" s="53"/>
      <c r="AO195" s="53"/>
      <c r="AP195" s="53"/>
      <c r="AQ195" s="53"/>
      <c r="AR195" s="53"/>
      <c r="AS195" s="53"/>
      <c r="AT195" s="53"/>
      <c r="AU195" s="53"/>
      <c r="AV195" s="53"/>
      <c r="AW195" s="54"/>
      <c r="AX195" s="53"/>
      <c r="AY195" s="54"/>
      <c r="AZ195" s="53"/>
      <c r="BA195" s="54"/>
      <c r="BB195" s="111"/>
      <c r="BC195" s="111"/>
      <c r="BD195" s="111"/>
      <c r="BE195" s="111"/>
      <c r="BF195" s="111"/>
      <c r="BG195" s="111"/>
      <c r="BH195" s="53"/>
      <c r="BI195" s="54"/>
      <c r="BJ195" s="111">
        <v>80</v>
      </c>
      <c r="BK195" s="111">
        <v>320</v>
      </c>
      <c r="BL195" s="111"/>
      <c r="BM195" s="136"/>
      <c r="BN195" s="141">
        <v>391</v>
      </c>
      <c r="BO195" s="137"/>
      <c r="BP195" s="56"/>
      <c r="BQ195" s="55"/>
      <c r="BR195" s="53"/>
      <c r="BS195" s="53"/>
      <c r="BT195" s="53"/>
      <c r="BU195" s="53"/>
      <c r="BV195" s="53"/>
      <c r="BW195" s="53"/>
      <c r="BX195" s="53"/>
      <c r="BY195" s="53"/>
      <c r="BZ195" s="53"/>
      <c r="CA195" s="53"/>
      <c r="CB195" s="53"/>
      <c r="CC195" s="53"/>
      <c r="CD195" s="53"/>
      <c r="CE195" s="53">
        <v>20</v>
      </c>
      <c r="CF195" s="53">
        <v>80</v>
      </c>
      <c r="CG195" s="55"/>
      <c r="CH195" s="53"/>
      <c r="CI195" s="53"/>
      <c r="CJ195" s="53"/>
      <c r="CK195" s="53"/>
      <c r="CL195" s="53"/>
      <c r="CM195" s="53"/>
      <c r="CN195" s="53"/>
      <c r="CO195" s="53"/>
      <c r="CP195" s="53"/>
      <c r="CQ195" s="53"/>
      <c r="CR195" s="53"/>
      <c r="CS195" s="53">
        <v>10</v>
      </c>
      <c r="CT195" s="54">
        <v>20</v>
      </c>
      <c r="CU195" s="141">
        <v>391</v>
      </c>
      <c r="CV195" s="218">
        <f>Table28211153[[#This Row],[D28 - GD/19]]/Table28211153[[#This Row],[D0 - GD/19]]</f>
        <v>16</v>
      </c>
      <c r="CW195" s="216">
        <f t="shared" si="6"/>
        <v>4</v>
      </c>
      <c r="CX195" s="216">
        <f>Table28211153[[#This Row],[D28 - Phu/13]]/Table28211153[[#This Row],[D0 - Phu/13]]</f>
        <v>4</v>
      </c>
      <c r="CY195" s="216">
        <f>Table28211153[[#This Row],[D28 - WA/19]]/Table28211153[[#This Row],[D0 - WA/19]]</f>
        <v>2</v>
      </c>
      <c r="CZ195" s="216">
        <f>LOG(Table28211153[[#This Row],[GD/19 Fold]],2)</f>
        <v>4</v>
      </c>
      <c r="DA195" s="216">
        <f>LOG(Table28211153[[#This Row],[HK/19 Fold]],2)</f>
        <v>2</v>
      </c>
      <c r="DB195" s="216">
        <f>LOG(Table28211153[[#This Row],[Phu/13 Fold]],2)</f>
        <v>2</v>
      </c>
      <c r="DC195" s="216">
        <f>LOG(Table28211153[[#This Row],[WA/19 Fold]],2)</f>
        <v>1</v>
      </c>
      <c r="DD195" s="217">
        <f>SUM(Table28211153[[#This Row],[GD/19 Log2]:[WA/19 Log2]])</f>
        <v>9</v>
      </c>
    </row>
    <row r="196" spans="1:108" ht="24" customHeight="1">
      <c r="A196" s="72">
        <v>392</v>
      </c>
      <c r="B196" s="71">
        <v>26142</v>
      </c>
      <c r="C196" s="70">
        <v>49</v>
      </c>
      <c r="D196" s="71">
        <v>44119</v>
      </c>
      <c r="E196" s="70">
        <v>28</v>
      </c>
      <c r="F196" s="3" t="s">
        <v>7</v>
      </c>
      <c r="G196" s="215" t="s">
        <v>42</v>
      </c>
      <c r="H196" s="57">
        <v>23.047053837579298</v>
      </c>
      <c r="I196" s="98" t="s">
        <v>173</v>
      </c>
      <c r="J196" s="127" t="s">
        <v>338</v>
      </c>
      <c r="K196" s="53"/>
      <c r="L196" s="53"/>
      <c r="M196" s="53"/>
      <c r="N196" s="53"/>
      <c r="O196" s="53"/>
      <c r="P196" s="53"/>
      <c r="Q196" s="53"/>
      <c r="R196" s="53"/>
      <c r="S196" s="53"/>
      <c r="T196" s="53"/>
      <c r="U196" s="53"/>
      <c r="V196" s="53"/>
      <c r="W196" s="53"/>
      <c r="X196" s="53"/>
      <c r="Y196" s="53"/>
      <c r="Z196" s="53"/>
      <c r="AA196" s="53"/>
      <c r="AB196" s="53"/>
      <c r="AC196" s="53">
        <v>80</v>
      </c>
      <c r="AD196" s="53">
        <v>160</v>
      </c>
      <c r="AE196" s="53">
        <v>160</v>
      </c>
      <c r="AF196" s="53">
        <v>160</v>
      </c>
      <c r="AG196" s="53"/>
      <c r="AH196" s="54"/>
      <c r="AI196" s="145">
        <v>392</v>
      </c>
      <c r="AJ196" s="137"/>
      <c r="AK196" s="54"/>
      <c r="AL196" s="53"/>
      <c r="AM196" s="53"/>
      <c r="AN196" s="53"/>
      <c r="AO196" s="53"/>
      <c r="AP196" s="53"/>
      <c r="AQ196" s="53"/>
      <c r="AR196" s="53"/>
      <c r="AS196" s="53"/>
      <c r="AT196" s="53"/>
      <c r="AU196" s="53"/>
      <c r="AV196" s="53"/>
      <c r="AW196" s="54"/>
      <c r="AX196" s="53"/>
      <c r="AY196" s="54"/>
      <c r="AZ196" s="53"/>
      <c r="BA196" s="54"/>
      <c r="BB196" s="111"/>
      <c r="BC196" s="111"/>
      <c r="BD196" s="111"/>
      <c r="BE196" s="111"/>
      <c r="BF196" s="111"/>
      <c r="BG196" s="111"/>
      <c r="BH196" s="53"/>
      <c r="BI196" s="54"/>
      <c r="BJ196" s="111">
        <v>40</v>
      </c>
      <c r="BK196" s="111">
        <v>80</v>
      </c>
      <c r="BL196" s="111"/>
      <c r="BM196" s="136"/>
      <c r="BN196" s="145">
        <v>392</v>
      </c>
      <c r="BO196" s="137"/>
      <c r="BP196" s="56"/>
      <c r="BQ196" s="55"/>
      <c r="BR196" s="53"/>
      <c r="BS196" s="53"/>
      <c r="BT196" s="53"/>
      <c r="BU196" s="53"/>
      <c r="BV196" s="53"/>
      <c r="BW196" s="53"/>
      <c r="BX196" s="53"/>
      <c r="BY196" s="53"/>
      <c r="BZ196" s="53"/>
      <c r="CA196" s="53"/>
      <c r="CB196" s="53"/>
      <c r="CC196" s="53"/>
      <c r="CD196" s="53"/>
      <c r="CE196" s="53">
        <v>80</v>
      </c>
      <c r="CF196" s="53">
        <v>80</v>
      </c>
      <c r="CG196" s="55"/>
      <c r="CH196" s="53"/>
      <c r="CI196" s="53"/>
      <c r="CJ196" s="53"/>
      <c r="CK196" s="53"/>
      <c r="CL196" s="53"/>
      <c r="CM196" s="53"/>
      <c r="CN196" s="53"/>
      <c r="CO196" s="53"/>
      <c r="CP196" s="53"/>
      <c r="CQ196" s="53"/>
      <c r="CR196" s="53"/>
      <c r="CS196" s="53">
        <v>80</v>
      </c>
      <c r="CT196" s="54">
        <v>80</v>
      </c>
      <c r="CU196" s="145">
        <v>392</v>
      </c>
      <c r="CV196" s="218">
        <f>Table28211153[[#This Row],[D28 - GD/19]]/Table28211153[[#This Row],[D0 - GD/19]]</f>
        <v>1</v>
      </c>
      <c r="CW196" s="216">
        <f t="shared" si="6"/>
        <v>2</v>
      </c>
      <c r="CX196" s="216">
        <f>Table28211153[[#This Row],[D28 - Phu/13]]/Table28211153[[#This Row],[D0 - Phu/13]]</f>
        <v>1</v>
      </c>
      <c r="CY196" s="216">
        <f>Table28211153[[#This Row],[D28 - WA/19]]/Table28211153[[#This Row],[D0 - WA/19]]</f>
        <v>1</v>
      </c>
      <c r="CZ196" s="216">
        <f>LOG(Table28211153[[#This Row],[GD/19 Fold]],2)</f>
        <v>0</v>
      </c>
      <c r="DA196" s="216">
        <f>LOG(Table28211153[[#This Row],[HK/19 Fold]],2)</f>
        <v>1</v>
      </c>
      <c r="DB196" s="216">
        <f>LOG(Table28211153[[#This Row],[Phu/13 Fold]],2)</f>
        <v>0</v>
      </c>
      <c r="DC196" s="216">
        <f>LOG(Table28211153[[#This Row],[WA/19 Fold]],2)</f>
        <v>0</v>
      </c>
      <c r="DD196" s="217">
        <f>SUM(Table28211153[[#This Row],[GD/19 Log2]:[WA/19 Log2]])</f>
        <v>1</v>
      </c>
    </row>
    <row r="197" spans="1:108" ht="24" customHeight="1">
      <c r="A197" s="66">
        <v>393</v>
      </c>
      <c r="B197" s="65">
        <v>24557</v>
      </c>
      <c r="C197" s="64">
        <v>53</v>
      </c>
      <c r="D197" s="65">
        <v>44105</v>
      </c>
      <c r="E197" s="64">
        <v>28</v>
      </c>
      <c r="F197" s="4" t="s">
        <v>8</v>
      </c>
      <c r="G197" s="215" t="s">
        <v>42</v>
      </c>
      <c r="H197" s="57">
        <v>29.594449415941199</v>
      </c>
      <c r="I197" s="98" t="s">
        <v>173</v>
      </c>
      <c r="J197" s="127" t="s">
        <v>338</v>
      </c>
      <c r="K197" s="53"/>
      <c r="L197" s="53"/>
      <c r="M197" s="53"/>
      <c r="N197" s="53"/>
      <c r="O197" s="53"/>
      <c r="P197" s="53"/>
      <c r="Q197" s="53"/>
      <c r="R197" s="53"/>
      <c r="S197" s="53"/>
      <c r="T197" s="53"/>
      <c r="U197" s="53"/>
      <c r="V197" s="53"/>
      <c r="W197" s="53"/>
      <c r="X197" s="53"/>
      <c r="Y197" s="53"/>
      <c r="Z197" s="53"/>
      <c r="AA197" s="53"/>
      <c r="AB197" s="53"/>
      <c r="AC197" s="53">
        <v>20</v>
      </c>
      <c r="AD197" s="53">
        <v>20</v>
      </c>
      <c r="AE197" s="53">
        <v>10</v>
      </c>
      <c r="AF197" s="53">
        <v>20</v>
      </c>
      <c r="AG197" s="53"/>
      <c r="AH197" s="54"/>
      <c r="AI197" s="146">
        <v>393</v>
      </c>
      <c r="AJ197" s="137"/>
      <c r="AK197" s="54"/>
      <c r="AL197" s="53"/>
      <c r="AM197" s="53"/>
      <c r="AN197" s="53"/>
      <c r="AO197" s="53"/>
      <c r="AP197" s="53"/>
      <c r="AQ197" s="53"/>
      <c r="AR197" s="53"/>
      <c r="AS197" s="53"/>
      <c r="AT197" s="53"/>
      <c r="AU197" s="53"/>
      <c r="AV197" s="53"/>
      <c r="AW197" s="54"/>
      <c r="AX197" s="53"/>
      <c r="AY197" s="54"/>
      <c r="AZ197" s="53"/>
      <c r="BA197" s="54"/>
      <c r="BB197" s="111"/>
      <c r="BC197" s="111"/>
      <c r="BD197" s="111"/>
      <c r="BE197" s="111"/>
      <c r="BF197" s="111"/>
      <c r="BG197" s="111"/>
      <c r="BH197" s="53"/>
      <c r="BI197" s="54"/>
      <c r="BJ197" s="111">
        <v>40</v>
      </c>
      <c r="BK197" s="111">
        <v>40</v>
      </c>
      <c r="BL197" s="111"/>
      <c r="BM197" s="136"/>
      <c r="BN197" s="146">
        <v>393</v>
      </c>
      <c r="BO197" s="137"/>
      <c r="BP197" s="56"/>
      <c r="BQ197" s="55"/>
      <c r="BR197" s="53"/>
      <c r="BS197" s="53"/>
      <c r="BT197" s="53"/>
      <c r="BU197" s="53"/>
      <c r="BV197" s="53"/>
      <c r="BW197" s="53"/>
      <c r="BX197" s="53"/>
      <c r="BY197" s="53"/>
      <c r="BZ197" s="53"/>
      <c r="CA197" s="53"/>
      <c r="CB197" s="53"/>
      <c r="CC197" s="53"/>
      <c r="CD197" s="53"/>
      <c r="CE197" s="53">
        <v>20</v>
      </c>
      <c r="CF197" s="53">
        <v>20</v>
      </c>
      <c r="CG197" s="55"/>
      <c r="CH197" s="53"/>
      <c r="CI197" s="53"/>
      <c r="CJ197" s="53"/>
      <c r="CK197" s="53"/>
      <c r="CL197" s="53"/>
      <c r="CM197" s="53"/>
      <c r="CN197" s="53"/>
      <c r="CO197" s="53"/>
      <c r="CP197" s="53"/>
      <c r="CQ197" s="53"/>
      <c r="CR197" s="53"/>
      <c r="CS197" s="53">
        <v>160</v>
      </c>
      <c r="CT197" s="54">
        <v>160</v>
      </c>
      <c r="CU197" s="146">
        <v>393</v>
      </c>
      <c r="CV197" s="218">
        <f>Table28211153[[#This Row],[D28 - GD/19]]/Table28211153[[#This Row],[D0 - GD/19]]</f>
        <v>2</v>
      </c>
      <c r="CW197" s="216">
        <f t="shared" si="6"/>
        <v>1</v>
      </c>
      <c r="CX197" s="216">
        <f>Table28211153[[#This Row],[D28 - Phu/13]]/Table28211153[[#This Row],[D0 - Phu/13]]</f>
        <v>1</v>
      </c>
      <c r="CY197" s="216">
        <f>Table28211153[[#This Row],[D28 - WA/19]]/Table28211153[[#This Row],[D0 - WA/19]]</f>
        <v>1</v>
      </c>
      <c r="CZ197" s="216">
        <f>LOG(Table28211153[[#This Row],[GD/19 Fold]],2)</f>
        <v>1</v>
      </c>
      <c r="DA197" s="216">
        <f>LOG(Table28211153[[#This Row],[HK/19 Fold]],2)</f>
        <v>0</v>
      </c>
      <c r="DB197" s="216">
        <f>LOG(Table28211153[[#This Row],[Phu/13 Fold]],2)</f>
        <v>0</v>
      </c>
      <c r="DC197" s="216">
        <f>LOG(Table28211153[[#This Row],[WA/19 Fold]],2)</f>
        <v>0</v>
      </c>
      <c r="DD197" s="217">
        <f>SUM(Table28211153[[#This Row],[GD/19 Log2]:[WA/19 Log2]])</f>
        <v>1</v>
      </c>
    </row>
    <row r="198" spans="1:108" ht="24" customHeight="1">
      <c r="A198" s="72">
        <v>394</v>
      </c>
      <c r="B198" s="71">
        <v>28371</v>
      </c>
      <c r="C198" s="70">
        <v>43</v>
      </c>
      <c r="D198" s="71">
        <v>44137</v>
      </c>
      <c r="E198" s="70">
        <v>29</v>
      </c>
      <c r="F198" s="3" t="s">
        <v>7</v>
      </c>
      <c r="G198" s="215" t="s">
        <v>42</v>
      </c>
      <c r="H198" s="57">
        <v>37.0965028643514</v>
      </c>
      <c r="I198" s="98" t="s">
        <v>173</v>
      </c>
      <c r="J198" s="127" t="s">
        <v>338</v>
      </c>
      <c r="K198" s="53"/>
      <c r="L198" s="53"/>
      <c r="M198" s="53"/>
      <c r="N198" s="53"/>
      <c r="O198" s="53"/>
      <c r="P198" s="53"/>
      <c r="Q198" s="53"/>
      <c r="R198" s="53"/>
      <c r="S198" s="53"/>
      <c r="T198" s="53"/>
      <c r="U198" s="53"/>
      <c r="V198" s="53"/>
      <c r="W198" s="53"/>
      <c r="X198" s="53"/>
      <c r="Y198" s="53"/>
      <c r="Z198" s="53"/>
      <c r="AA198" s="53"/>
      <c r="AB198" s="53"/>
      <c r="AC198" s="53">
        <v>5</v>
      </c>
      <c r="AD198" s="53">
        <v>80</v>
      </c>
      <c r="AE198" s="53">
        <v>20</v>
      </c>
      <c r="AF198" s="53">
        <v>160</v>
      </c>
      <c r="AG198" s="53"/>
      <c r="AH198" s="54"/>
      <c r="AI198" s="145">
        <v>394</v>
      </c>
      <c r="AJ198" s="137"/>
      <c r="AK198" s="54"/>
      <c r="AL198" s="53"/>
      <c r="AM198" s="53"/>
      <c r="AN198" s="53"/>
      <c r="AO198" s="53"/>
      <c r="AP198" s="53"/>
      <c r="AQ198" s="53"/>
      <c r="AR198" s="53"/>
      <c r="AS198" s="53"/>
      <c r="AT198" s="53"/>
      <c r="AU198" s="53"/>
      <c r="AV198" s="53"/>
      <c r="AW198" s="54"/>
      <c r="AX198" s="53"/>
      <c r="AY198" s="54"/>
      <c r="AZ198" s="53"/>
      <c r="BA198" s="54"/>
      <c r="BB198" s="111"/>
      <c r="BC198" s="111"/>
      <c r="BD198" s="111"/>
      <c r="BE198" s="111"/>
      <c r="BF198" s="111"/>
      <c r="BG198" s="111"/>
      <c r="BH198" s="53"/>
      <c r="BI198" s="54"/>
      <c r="BJ198" s="111">
        <v>5</v>
      </c>
      <c r="BK198" s="111">
        <v>80</v>
      </c>
      <c r="BL198" s="111"/>
      <c r="BM198" s="136"/>
      <c r="BN198" s="145">
        <v>394</v>
      </c>
      <c r="BO198" s="137"/>
      <c r="BP198" s="56"/>
      <c r="BQ198" s="55"/>
      <c r="BR198" s="53"/>
      <c r="BS198" s="53"/>
      <c r="BT198" s="53"/>
      <c r="BU198" s="53"/>
      <c r="BV198" s="53"/>
      <c r="BW198" s="53"/>
      <c r="BX198" s="53"/>
      <c r="BY198" s="53"/>
      <c r="BZ198" s="53"/>
      <c r="CA198" s="53"/>
      <c r="CB198" s="53"/>
      <c r="CC198" s="53"/>
      <c r="CD198" s="53"/>
      <c r="CE198" s="53">
        <v>80</v>
      </c>
      <c r="CF198" s="53">
        <v>160</v>
      </c>
      <c r="CG198" s="55"/>
      <c r="CH198" s="53"/>
      <c r="CI198" s="53"/>
      <c r="CJ198" s="53"/>
      <c r="CK198" s="53"/>
      <c r="CL198" s="53"/>
      <c r="CM198" s="53"/>
      <c r="CN198" s="53"/>
      <c r="CO198" s="53"/>
      <c r="CP198" s="53"/>
      <c r="CQ198" s="53"/>
      <c r="CR198" s="53"/>
      <c r="CS198" s="53">
        <v>80</v>
      </c>
      <c r="CT198" s="54">
        <v>160</v>
      </c>
      <c r="CU198" s="145">
        <v>394</v>
      </c>
      <c r="CV198" s="218">
        <f>Table28211153[[#This Row],[D28 - GD/19]]/Table28211153[[#This Row],[D0 - GD/19]]</f>
        <v>8</v>
      </c>
      <c r="CW198" s="216">
        <f t="shared" si="6"/>
        <v>16</v>
      </c>
      <c r="CX198" s="216">
        <f>Table28211153[[#This Row],[D28 - Phu/13]]/Table28211153[[#This Row],[D0 - Phu/13]]</f>
        <v>2</v>
      </c>
      <c r="CY198" s="216">
        <f>Table28211153[[#This Row],[D28 - WA/19]]/Table28211153[[#This Row],[D0 - WA/19]]</f>
        <v>2</v>
      </c>
      <c r="CZ198" s="216">
        <f>LOG(Table28211153[[#This Row],[GD/19 Fold]],2)</f>
        <v>3</v>
      </c>
      <c r="DA198" s="216">
        <f>LOG(Table28211153[[#This Row],[HK/19 Fold]],2)</f>
        <v>4</v>
      </c>
      <c r="DB198" s="216">
        <f>LOG(Table28211153[[#This Row],[Phu/13 Fold]],2)</f>
        <v>1</v>
      </c>
      <c r="DC198" s="216">
        <f>LOG(Table28211153[[#This Row],[WA/19 Fold]],2)</f>
        <v>1</v>
      </c>
      <c r="DD198" s="217">
        <f>SUM(Table28211153[[#This Row],[GD/19 Log2]:[WA/19 Log2]])</f>
        <v>9</v>
      </c>
    </row>
    <row r="199" spans="1:108" ht="24" customHeight="1">
      <c r="A199" s="72">
        <v>395</v>
      </c>
      <c r="B199" s="71">
        <v>26813</v>
      </c>
      <c r="C199" s="70">
        <v>47</v>
      </c>
      <c r="D199" s="71">
        <v>44137</v>
      </c>
      <c r="E199" s="70">
        <v>28</v>
      </c>
      <c r="F199" s="3" t="s">
        <v>7</v>
      </c>
      <c r="G199" s="215" t="s">
        <v>42</v>
      </c>
      <c r="H199" s="57">
        <v>29.9772370960956</v>
      </c>
      <c r="I199" s="98" t="s">
        <v>173</v>
      </c>
      <c r="J199" s="127" t="s">
        <v>338</v>
      </c>
      <c r="K199" s="53"/>
      <c r="L199" s="53"/>
      <c r="M199" s="53"/>
      <c r="N199" s="53"/>
      <c r="O199" s="53"/>
      <c r="P199" s="53"/>
      <c r="Q199" s="53"/>
      <c r="R199" s="53"/>
      <c r="S199" s="53"/>
      <c r="T199" s="53"/>
      <c r="U199" s="53"/>
      <c r="V199" s="53"/>
      <c r="W199" s="53"/>
      <c r="X199" s="53"/>
      <c r="Y199" s="53"/>
      <c r="Z199" s="53"/>
      <c r="AA199" s="53"/>
      <c r="AB199" s="53"/>
      <c r="AC199" s="53">
        <v>40</v>
      </c>
      <c r="AD199" s="53">
        <v>80</v>
      </c>
      <c r="AE199" s="53">
        <v>40</v>
      </c>
      <c r="AF199" s="53">
        <v>40</v>
      </c>
      <c r="AG199" s="53"/>
      <c r="AH199" s="54"/>
      <c r="AI199" s="145">
        <v>395</v>
      </c>
      <c r="AJ199" s="137"/>
      <c r="AK199" s="54"/>
      <c r="AL199" s="53"/>
      <c r="AM199" s="53"/>
      <c r="AN199" s="53"/>
      <c r="AO199" s="53"/>
      <c r="AP199" s="53"/>
      <c r="AQ199" s="53"/>
      <c r="AR199" s="53"/>
      <c r="AS199" s="53"/>
      <c r="AT199" s="53"/>
      <c r="AU199" s="53"/>
      <c r="AV199" s="53"/>
      <c r="AW199" s="54"/>
      <c r="AX199" s="53"/>
      <c r="AY199" s="54"/>
      <c r="AZ199" s="53"/>
      <c r="BA199" s="54"/>
      <c r="BB199" s="111"/>
      <c r="BC199" s="111"/>
      <c r="BD199" s="111"/>
      <c r="BE199" s="111"/>
      <c r="BF199" s="111"/>
      <c r="BG199" s="111"/>
      <c r="BH199" s="53"/>
      <c r="BI199" s="54"/>
      <c r="BJ199" s="111">
        <v>5</v>
      </c>
      <c r="BK199" s="111">
        <v>20</v>
      </c>
      <c r="BL199" s="111"/>
      <c r="BM199" s="136"/>
      <c r="BN199" s="145">
        <v>395</v>
      </c>
      <c r="BO199" s="137"/>
      <c r="BP199" s="56"/>
      <c r="BQ199" s="55"/>
      <c r="BR199" s="53"/>
      <c r="BS199" s="53"/>
      <c r="BT199" s="53"/>
      <c r="BU199" s="53"/>
      <c r="BV199" s="53"/>
      <c r="BW199" s="53"/>
      <c r="BX199" s="53"/>
      <c r="BY199" s="53"/>
      <c r="BZ199" s="53"/>
      <c r="CA199" s="53"/>
      <c r="CB199" s="53"/>
      <c r="CC199" s="53"/>
      <c r="CD199" s="53"/>
      <c r="CE199" s="53">
        <v>5</v>
      </c>
      <c r="CF199" s="53">
        <v>40</v>
      </c>
      <c r="CG199" s="55"/>
      <c r="CH199" s="53"/>
      <c r="CI199" s="53"/>
      <c r="CJ199" s="53"/>
      <c r="CK199" s="53"/>
      <c r="CL199" s="53"/>
      <c r="CM199" s="53"/>
      <c r="CN199" s="53"/>
      <c r="CO199" s="53"/>
      <c r="CP199" s="53"/>
      <c r="CQ199" s="53"/>
      <c r="CR199" s="53"/>
      <c r="CS199" s="53">
        <v>80</v>
      </c>
      <c r="CT199" s="54">
        <v>80</v>
      </c>
      <c r="CU199" s="145">
        <v>395</v>
      </c>
      <c r="CV199" s="218">
        <f>Table28211153[[#This Row],[D28 - GD/19]]/Table28211153[[#This Row],[D0 - GD/19]]</f>
        <v>1</v>
      </c>
      <c r="CW199" s="216">
        <f t="shared" ref="CW199:CW261" si="7">BK199/BJ199</f>
        <v>4</v>
      </c>
      <c r="CX199" s="216">
        <f>Table28211153[[#This Row],[D28 - Phu/13]]/Table28211153[[#This Row],[D0 - Phu/13]]</f>
        <v>8</v>
      </c>
      <c r="CY199" s="216">
        <f>Table28211153[[#This Row],[D28 - WA/19]]/Table28211153[[#This Row],[D0 - WA/19]]</f>
        <v>1</v>
      </c>
      <c r="CZ199" s="216">
        <f>LOG(Table28211153[[#This Row],[GD/19 Fold]],2)</f>
        <v>0</v>
      </c>
      <c r="DA199" s="216">
        <f>LOG(Table28211153[[#This Row],[HK/19 Fold]],2)</f>
        <v>2</v>
      </c>
      <c r="DB199" s="216">
        <f>LOG(Table28211153[[#This Row],[Phu/13 Fold]],2)</f>
        <v>3</v>
      </c>
      <c r="DC199" s="216">
        <f>LOG(Table28211153[[#This Row],[WA/19 Fold]],2)</f>
        <v>0</v>
      </c>
      <c r="DD199" s="217">
        <f>SUM(Table28211153[[#This Row],[GD/19 Log2]:[WA/19 Log2]])</f>
        <v>5</v>
      </c>
    </row>
    <row r="200" spans="1:108" ht="24" customHeight="1">
      <c r="A200" s="72">
        <v>396</v>
      </c>
      <c r="B200" s="71">
        <v>31311</v>
      </c>
      <c r="C200" s="70">
        <v>35</v>
      </c>
      <c r="D200" s="71">
        <v>44132</v>
      </c>
      <c r="E200" s="70">
        <v>26</v>
      </c>
      <c r="F200" s="3" t="s">
        <v>7</v>
      </c>
      <c r="G200" s="215" t="s">
        <v>42</v>
      </c>
      <c r="H200" s="57">
        <v>20.936777987817599</v>
      </c>
      <c r="I200" s="98" t="s">
        <v>173</v>
      </c>
      <c r="J200" s="127" t="s">
        <v>338</v>
      </c>
      <c r="K200" s="53"/>
      <c r="L200" s="53"/>
      <c r="M200" s="53"/>
      <c r="N200" s="53"/>
      <c r="O200" s="53"/>
      <c r="P200" s="53"/>
      <c r="Q200" s="53"/>
      <c r="R200" s="53"/>
      <c r="S200" s="53"/>
      <c r="T200" s="53"/>
      <c r="U200" s="53"/>
      <c r="V200" s="53"/>
      <c r="W200" s="53"/>
      <c r="X200" s="53"/>
      <c r="Y200" s="53"/>
      <c r="Z200" s="53"/>
      <c r="AA200" s="53"/>
      <c r="AB200" s="53"/>
      <c r="AC200" s="53">
        <v>40</v>
      </c>
      <c r="AD200" s="53">
        <v>80</v>
      </c>
      <c r="AE200" s="53">
        <v>80</v>
      </c>
      <c r="AF200" s="53">
        <v>80</v>
      </c>
      <c r="AG200" s="53"/>
      <c r="AH200" s="54"/>
      <c r="AI200" s="145">
        <v>396</v>
      </c>
      <c r="AJ200" s="137"/>
      <c r="AK200" s="54"/>
      <c r="AL200" s="53"/>
      <c r="AM200" s="53"/>
      <c r="AN200" s="53"/>
      <c r="AO200" s="53"/>
      <c r="AP200" s="53"/>
      <c r="AQ200" s="53"/>
      <c r="AR200" s="53"/>
      <c r="AS200" s="53"/>
      <c r="AT200" s="53"/>
      <c r="AU200" s="53"/>
      <c r="AV200" s="53"/>
      <c r="AW200" s="54"/>
      <c r="AX200" s="53"/>
      <c r="AY200" s="54"/>
      <c r="AZ200" s="53"/>
      <c r="BA200" s="54"/>
      <c r="BB200" s="111"/>
      <c r="BC200" s="111"/>
      <c r="BD200" s="111"/>
      <c r="BE200" s="111"/>
      <c r="BF200" s="111"/>
      <c r="BG200" s="111"/>
      <c r="BH200" s="53"/>
      <c r="BI200" s="54"/>
      <c r="BJ200" s="111">
        <v>40</v>
      </c>
      <c r="BK200" s="111">
        <v>80</v>
      </c>
      <c r="BL200" s="111"/>
      <c r="BM200" s="136"/>
      <c r="BN200" s="145">
        <v>396</v>
      </c>
      <c r="BO200" s="137"/>
      <c r="BP200" s="56"/>
      <c r="BQ200" s="55"/>
      <c r="BR200" s="53"/>
      <c r="BS200" s="53"/>
      <c r="BT200" s="53"/>
      <c r="BU200" s="53"/>
      <c r="BV200" s="53"/>
      <c r="BW200" s="53"/>
      <c r="BX200" s="53"/>
      <c r="BY200" s="53"/>
      <c r="BZ200" s="53"/>
      <c r="CA200" s="53"/>
      <c r="CB200" s="53"/>
      <c r="CC200" s="53"/>
      <c r="CD200" s="53"/>
      <c r="CE200" s="53">
        <v>160</v>
      </c>
      <c r="CF200" s="53">
        <v>160</v>
      </c>
      <c r="CG200" s="55"/>
      <c r="CH200" s="53"/>
      <c r="CI200" s="53"/>
      <c r="CJ200" s="53"/>
      <c r="CK200" s="53"/>
      <c r="CL200" s="53"/>
      <c r="CM200" s="53"/>
      <c r="CN200" s="53"/>
      <c r="CO200" s="53"/>
      <c r="CP200" s="53"/>
      <c r="CQ200" s="53"/>
      <c r="CR200" s="53"/>
      <c r="CS200" s="53">
        <v>20</v>
      </c>
      <c r="CT200" s="54">
        <v>20</v>
      </c>
      <c r="CU200" s="145">
        <v>396</v>
      </c>
      <c r="CV200" s="218">
        <f>Table28211153[[#This Row],[D28 - GD/19]]/Table28211153[[#This Row],[D0 - GD/19]]</f>
        <v>1</v>
      </c>
      <c r="CW200" s="216">
        <f t="shared" si="7"/>
        <v>2</v>
      </c>
      <c r="CX200" s="216">
        <f>Table28211153[[#This Row],[D28 - Phu/13]]/Table28211153[[#This Row],[D0 - Phu/13]]</f>
        <v>1</v>
      </c>
      <c r="CY200" s="216">
        <f>Table28211153[[#This Row],[D28 - WA/19]]/Table28211153[[#This Row],[D0 - WA/19]]</f>
        <v>1</v>
      </c>
      <c r="CZ200" s="216">
        <f>LOG(Table28211153[[#This Row],[GD/19 Fold]],2)</f>
        <v>0</v>
      </c>
      <c r="DA200" s="216">
        <f>LOG(Table28211153[[#This Row],[HK/19 Fold]],2)</f>
        <v>1</v>
      </c>
      <c r="DB200" s="216">
        <f>LOG(Table28211153[[#This Row],[Phu/13 Fold]],2)</f>
        <v>0</v>
      </c>
      <c r="DC200" s="216">
        <f>LOG(Table28211153[[#This Row],[WA/19 Fold]],2)</f>
        <v>0</v>
      </c>
      <c r="DD200" s="217">
        <f>SUM(Table28211153[[#This Row],[GD/19 Log2]:[WA/19 Log2]])</f>
        <v>1</v>
      </c>
    </row>
    <row r="201" spans="1:108" ht="24" customHeight="1">
      <c r="A201" s="72">
        <v>397</v>
      </c>
      <c r="B201" s="71">
        <v>26530</v>
      </c>
      <c r="C201" s="70">
        <v>48</v>
      </c>
      <c r="D201" s="71">
        <v>44142</v>
      </c>
      <c r="E201" s="70">
        <v>25</v>
      </c>
      <c r="F201" s="3" t="s">
        <v>7</v>
      </c>
      <c r="G201" s="215" t="s">
        <v>9</v>
      </c>
      <c r="H201" s="57">
        <v>36.991256360099896</v>
      </c>
      <c r="I201" s="98" t="s">
        <v>173</v>
      </c>
      <c r="J201" s="127" t="s">
        <v>338</v>
      </c>
      <c r="K201" s="53"/>
      <c r="L201" s="53"/>
      <c r="M201" s="53"/>
      <c r="N201" s="53"/>
      <c r="O201" s="53"/>
      <c r="P201" s="53"/>
      <c r="Q201" s="53"/>
      <c r="R201" s="53"/>
      <c r="S201" s="53"/>
      <c r="T201" s="53"/>
      <c r="U201" s="53"/>
      <c r="V201" s="53"/>
      <c r="W201" s="53"/>
      <c r="X201" s="53"/>
      <c r="Y201" s="53"/>
      <c r="Z201" s="53"/>
      <c r="AA201" s="53"/>
      <c r="AB201" s="53"/>
      <c r="AC201" s="53">
        <v>5</v>
      </c>
      <c r="AD201" s="53">
        <v>5</v>
      </c>
      <c r="AE201" s="53">
        <v>5</v>
      </c>
      <c r="AF201" s="53">
        <v>5</v>
      </c>
      <c r="AG201" s="53"/>
      <c r="AH201" s="54"/>
      <c r="AI201" s="145">
        <v>397</v>
      </c>
      <c r="AJ201" s="137"/>
      <c r="AK201" s="54"/>
      <c r="AL201" s="53"/>
      <c r="AM201" s="53"/>
      <c r="AN201" s="53"/>
      <c r="AO201" s="53"/>
      <c r="AP201" s="53"/>
      <c r="AQ201" s="53"/>
      <c r="AR201" s="53"/>
      <c r="AS201" s="53"/>
      <c r="AT201" s="53"/>
      <c r="AU201" s="53"/>
      <c r="AV201" s="53"/>
      <c r="AW201" s="54"/>
      <c r="AX201" s="53"/>
      <c r="AY201" s="54"/>
      <c r="AZ201" s="53"/>
      <c r="BA201" s="54"/>
      <c r="BB201" s="111"/>
      <c r="BC201" s="111"/>
      <c r="BD201" s="111"/>
      <c r="BE201" s="111"/>
      <c r="BF201" s="111"/>
      <c r="BG201" s="111"/>
      <c r="BH201" s="53"/>
      <c r="BI201" s="54"/>
      <c r="BJ201" s="111">
        <v>40</v>
      </c>
      <c r="BK201" s="111">
        <v>40</v>
      </c>
      <c r="BL201" s="111"/>
      <c r="BM201" s="136"/>
      <c r="BN201" s="145">
        <v>397</v>
      </c>
      <c r="BO201" s="137"/>
      <c r="BP201" s="56"/>
      <c r="BQ201" s="55"/>
      <c r="BR201" s="53"/>
      <c r="BS201" s="53"/>
      <c r="BT201" s="53"/>
      <c r="BU201" s="53"/>
      <c r="BV201" s="53"/>
      <c r="BW201" s="53"/>
      <c r="BX201" s="53"/>
      <c r="BY201" s="53"/>
      <c r="BZ201" s="53"/>
      <c r="CA201" s="53"/>
      <c r="CB201" s="53"/>
      <c r="CC201" s="53"/>
      <c r="CD201" s="53"/>
      <c r="CE201" s="53">
        <v>20</v>
      </c>
      <c r="CF201" s="53">
        <v>20</v>
      </c>
      <c r="CG201" s="55"/>
      <c r="CH201" s="53"/>
      <c r="CI201" s="53"/>
      <c r="CJ201" s="53"/>
      <c r="CK201" s="53"/>
      <c r="CL201" s="53"/>
      <c r="CM201" s="53"/>
      <c r="CN201" s="53"/>
      <c r="CO201" s="53"/>
      <c r="CP201" s="53"/>
      <c r="CQ201" s="53"/>
      <c r="CR201" s="53"/>
      <c r="CS201" s="53">
        <v>80</v>
      </c>
      <c r="CT201" s="54">
        <v>80</v>
      </c>
      <c r="CU201" s="145">
        <v>397</v>
      </c>
      <c r="CV201" s="218">
        <f>Table28211153[[#This Row],[D28 - GD/19]]/Table28211153[[#This Row],[D0 - GD/19]]</f>
        <v>1</v>
      </c>
      <c r="CW201" s="216">
        <f t="shared" si="7"/>
        <v>1</v>
      </c>
      <c r="CX201" s="216">
        <f>Table28211153[[#This Row],[D28 - Phu/13]]/Table28211153[[#This Row],[D0 - Phu/13]]</f>
        <v>1</v>
      </c>
      <c r="CY201" s="216">
        <f>Table28211153[[#This Row],[D28 - WA/19]]/Table28211153[[#This Row],[D0 - WA/19]]</f>
        <v>1</v>
      </c>
      <c r="CZ201" s="216">
        <f>LOG(Table28211153[[#This Row],[GD/19 Fold]],2)</f>
        <v>0</v>
      </c>
      <c r="DA201" s="216">
        <f>LOG(Table28211153[[#This Row],[HK/19 Fold]],2)</f>
        <v>0</v>
      </c>
      <c r="DB201" s="216">
        <f>LOG(Table28211153[[#This Row],[Phu/13 Fold]],2)</f>
        <v>0</v>
      </c>
      <c r="DC201" s="216">
        <f>LOG(Table28211153[[#This Row],[WA/19 Fold]],2)</f>
        <v>0</v>
      </c>
      <c r="DD201" s="217">
        <f>SUM(Table28211153[[#This Row],[GD/19 Log2]:[WA/19 Log2]])</f>
        <v>0</v>
      </c>
    </row>
    <row r="202" spans="1:108" ht="24" customHeight="1">
      <c r="A202" s="66">
        <v>399</v>
      </c>
      <c r="B202" s="65">
        <v>21311</v>
      </c>
      <c r="C202" s="64">
        <v>62</v>
      </c>
      <c r="D202" s="65">
        <v>44111</v>
      </c>
      <c r="E202" s="64">
        <v>30</v>
      </c>
      <c r="F202" s="4" t="s">
        <v>8</v>
      </c>
      <c r="G202" s="215" t="s">
        <v>42</v>
      </c>
      <c r="H202" s="57">
        <v>45.475721506084199</v>
      </c>
      <c r="I202" s="98" t="s">
        <v>173</v>
      </c>
      <c r="J202" s="127" t="s">
        <v>338</v>
      </c>
      <c r="K202" s="53"/>
      <c r="L202" s="53"/>
      <c r="M202" s="53"/>
      <c r="N202" s="53"/>
      <c r="O202" s="53"/>
      <c r="P202" s="53"/>
      <c r="Q202" s="53"/>
      <c r="R202" s="53"/>
      <c r="S202" s="53"/>
      <c r="T202" s="53"/>
      <c r="U202" s="53"/>
      <c r="V202" s="53"/>
      <c r="W202" s="53"/>
      <c r="X202" s="53"/>
      <c r="Y202" s="53"/>
      <c r="Z202" s="53"/>
      <c r="AA202" s="53"/>
      <c r="AB202" s="53"/>
      <c r="AC202" s="53">
        <v>5</v>
      </c>
      <c r="AD202" s="53">
        <v>5</v>
      </c>
      <c r="AE202" s="53">
        <v>5</v>
      </c>
      <c r="AF202" s="53">
        <v>5</v>
      </c>
      <c r="AG202" s="53"/>
      <c r="AH202" s="54"/>
      <c r="AI202" s="146">
        <v>399</v>
      </c>
      <c r="AJ202" s="137"/>
      <c r="AK202" s="54"/>
      <c r="AL202" s="53"/>
      <c r="AM202" s="53"/>
      <c r="AN202" s="53"/>
      <c r="AO202" s="53"/>
      <c r="AP202" s="53"/>
      <c r="AQ202" s="53"/>
      <c r="AR202" s="53"/>
      <c r="AS202" s="53"/>
      <c r="AT202" s="53"/>
      <c r="AU202" s="53"/>
      <c r="AV202" s="53"/>
      <c r="AW202" s="54"/>
      <c r="AX202" s="53"/>
      <c r="AY202" s="54"/>
      <c r="AZ202" s="53"/>
      <c r="BA202" s="54"/>
      <c r="BB202" s="111"/>
      <c r="BC202" s="111"/>
      <c r="BD202" s="111"/>
      <c r="BE202" s="111"/>
      <c r="BF202" s="111"/>
      <c r="BG202" s="111"/>
      <c r="BH202" s="53"/>
      <c r="BI202" s="54"/>
      <c r="BJ202" s="111">
        <v>40</v>
      </c>
      <c r="BK202" s="111">
        <v>80</v>
      </c>
      <c r="BL202" s="111"/>
      <c r="BM202" s="136"/>
      <c r="BN202" s="146">
        <v>399</v>
      </c>
      <c r="BO202" s="137"/>
      <c r="BP202" s="56"/>
      <c r="BQ202" s="55"/>
      <c r="BR202" s="53"/>
      <c r="BS202" s="53"/>
      <c r="BT202" s="53"/>
      <c r="BU202" s="53"/>
      <c r="BV202" s="53"/>
      <c r="BW202" s="53"/>
      <c r="BX202" s="53"/>
      <c r="BY202" s="53"/>
      <c r="BZ202" s="53"/>
      <c r="CA202" s="53"/>
      <c r="CB202" s="53"/>
      <c r="CC202" s="53"/>
      <c r="CD202" s="53"/>
      <c r="CE202" s="53">
        <v>640</v>
      </c>
      <c r="CF202" s="53">
        <v>640</v>
      </c>
      <c r="CG202" s="55"/>
      <c r="CH202" s="53"/>
      <c r="CI202" s="53"/>
      <c r="CJ202" s="53"/>
      <c r="CK202" s="53"/>
      <c r="CL202" s="53"/>
      <c r="CM202" s="53"/>
      <c r="CN202" s="53"/>
      <c r="CO202" s="53"/>
      <c r="CP202" s="53"/>
      <c r="CQ202" s="53"/>
      <c r="CR202" s="53"/>
      <c r="CS202" s="53">
        <v>160</v>
      </c>
      <c r="CT202" s="54">
        <v>80</v>
      </c>
      <c r="CU202" s="146">
        <v>399</v>
      </c>
      <c r="CV202" s="218">
        <f>Table28211153[[#This Row],[D28 - GD/19]]/Table28211153[[#This Row],[D0 - GD/19]]</f>
        <v>1</v>
      </c>
      <c r="CW202" s="216">
        <f t="shared" si="7"/>
        <v>2</v>
      </c>
      <c r="CX202" s="216">
        <f>Table28211153[[#This Row],[D28 - Phu/13]]/Table28211153[[#This Row],[D0 - Phu/13]]</f>
        <v>1</v>
      </c>
      <c r="CY202" s="216">
        <f>Table28211153[[#This Row],[D28 - WA/19]]/Table28211153[[#This Row],[D0 - WA/19]]</f>
        <v>0.5</v>
      </c>
      <c r="CZ202" s="216">
        <f>LOG(Table28211153[[#This Row],[GD/19 Fold]],2)</f>
        <v>0</v>
      </c>
      <c r="DA202" s="216">
        <f>LOG(Table28211153[[#This Row],[HK/19 Fold]],2)</f>
        <v>1</v>
      </c>
      <c r="DB202" s="216">
        <f>LOG(Table28211153[[#This Row],[Phu/13 Fold]],2)</f>
        <v>0</v>
      </c>
      <c r="DC202" s="216">
        <f>LOG(Table28211153[[#This Row],[WA/19 Fold]],2)</f>
        <v>-1</v>
      </c>
      <c r="DD202" s="217">
        <f>SUM(Table28211153[[#This Row],[GD/19 Log2]:[WA/19 Log2]])</f>
        <v>0</v>
      </c>
    </row>
    <row r="203" spans="1:108" ht="24" customHeight="1">
      <c r="A203" s="78">
        <v>401</v>
      </c>
      <c r="B203" s="77">
        <v>19939</v>
      </c>
      <c r="C203" s="76">
        <v>66</v>
      </c>
      <c r="D203" s="77">
        <v>44102</v>
      </c>
      <c r="E203" s="76">
        <v>28</v>
      </c>
      <c r="F203" s="4" t="s">
        <v>8</v>
      </c>
      <c r="G203" s="215" t="s">
        <v>9</v>
      </c>
      <c r="H203" s="57">
        <v>41.443059806541903</v>
      </c>
      <c r="I203" s="5" t="s">
        <v>174</v>
      </c>
      <c r="J203" s="127" t="s">
        <v>338</v>
      </c>
      <c r="K203" s="53"/>
      <c r="L203" s="53"/>
      <c r="M203" s="53"/>
      <c r="N203" s="53"/>
      <c r="O203" s="53"/>
      <c r="P203" s="53"/>
      <c r="Q203" s="53"/>
      <c r="R203" s="53"/>
      <c r="S203" s="53"/>
      <c r="T203" s="53"/>
      <c r="U203" s="53"/>
      <c r="V203" s="53"/>
      <c r="W203" s="53"/>
      <c r="X203" s="53"/>
      <c r="Y203" s="53"/>
      <c r="Z203" s="53"/>
      <c r="AA203" s="53"/>
      <c r="AB203" s="53"/>
      <c r="AC203" s="53">
        <v>10</v>
      </c>
      <c r="AD203" s="53">
        <v>20</v>
      </c>
      <c r="AE203" s="53">
        <v>10</v>
      </c>
      <c r="AF203" s="53">
        <v>80</v>
      </c>
      <c r="AG203" s="53"/>
      <c r="AH203" s="54"/>
      <c r="AI203" s="141">
        <v>401</v>
      </c>
      <c r="AJ203" s="137"/>
      <c r="AK203" s="54"/>
      <c r="AL203" s="53"/>
      <c r="AM203" s="53"/>
      <c r="AN203" s="53"/>
      <c r="AO203" s="53"/>
      <c r="AP203" s="53"/>
      <c r="AQ203" s="53"/>
      <c r="AR203" s="53"/>
      <c r="AS203" s="53"/>
      <c r="AT203" s="53"/>
      <c r="AU203" s="53"/>
      <c r="AV203" s="53"/>
      <c r="AW203" s="54"/>
      <c r="AX203" s="53"/>
      <c r="AY203" s="54"/>
      <c r="AZ203" s="53"/>
      <c r="BA203" s="54"/>
      <c r="BB203" s="111"/>
      <c r="BC203" s="111"/>
      <c r="BD203" s="111"/>
      <c r="BE203" s="111"/>
      <c r="BF203" s="111"/>
      <c r="BG203" s="111"/>
      <c r="BH203" s="53"/>
      <c r="BI203" s="54"/>
      <c r="BJ203" s="111">
        <v>160</v>
      </c>
      <c r="BK203" s="111">
        <v>320</v>
      </c>
      <c r="BL203" s="111"/>
      <c r="BM203" s="136"/>
      <c r="BN203" s="141">
        <v>401</v>
      </c>
      <c r="BO203" s="137"/>
      <c r="BP203" s="56"/>
      <c r="BQ203" s="55"/>
      <c r="BR203" s="53"/>
      <c r="BS203" s="53"/>
      <c r="BT203" s="53"/>
      <c r="BU203" s="53"/>
      <c r="BV203" s="53"/>
      <c r="BW203" s="53"/>
      <c r="BX203" s="53"/>
      <c r="BY203" s="53"/>
      <c r="BZ203" s="53"/>
      <c r="CA203" s="53"/>
      <c r="CB203" s="53"/>
      <c r="CC203" s="53"/>
      <c r="CD203" s="53"/>
      <c r="CE203" s="53">
        <v>80</v>
      </c>
      <c r="CF203" s="53">
        <v>160</v>
      </c>
      <c r="CG203" s="55"/>
      <c r="CH203" s="53"/>
      <c r="CI203" s="53"/>
      <c r="CJ203" s="53"/>
      <c r="CK203" s="53"/>
      <c r="CL203" s="53"/>
      <c r="CM203" s="53"/>
      <c r="CN203" s="53"/>
      <c r="CO203" s="53"/>
      <c r="CP203" s="53"/>
      <c r="CQ203" s="53"/>
      <c r="CR203" s="53"/>
      <c r="CS203" s="53">
        <v>80</v>
      </c>
      <c r="CT203" s="54">
        <v>80</v>
      </c>
      <c r="CU203" s="141">
        <v>401</v>
      </c>
      <c r="CV203" s="218">
        <f>Table28211153[[#This Row],[D28 - GD/19]]/Table28211153[[#This Row],[D0 - GD/19]]</f>
        <v>8</v>
      </c>
      <c r="CW203" s="216">
        <f t="shared" si="7"/>
        <v>2</v>
      </c>
      <c r="CX203" s="216">
        <f>Table28211153[[#This Row],[D28 - Phu/13]]/Table28211153[[#This Row],[D0 - Phu/13]]</f>
        <v>2</v>
      </c>
      <c r="CY203" s="216">
        <f>Table28211153[[#This Row],[D28 - WA/19]]/Table28211153[[#This Row],[D0 - WA/19]]</f>
        <v>1</v>
      </c>
      <c r="CZ203" s="216">
        <f>LOG(Table28211153[[#This Row],[GD/19 Fold]],2)</f>
        <v>3</v>
      </c>
      <c r="DA203" s="216">
        <f>LOG(Table28211153[[#This Row],[HK/19 Fold]],2)</f>
        <v>1</v>
      </c>
      <c r="DB203" s="216">
        <f>LOG(Table28211153[[#This Row],[Phu/13 Fold]],2)</f>
        <v>1</v>
      </c>
      <c r="DC203" s="216">
        <f>LOG(Table28211153[[#This Row],[WA/19 Fold]],2)</f>
        <v>0</v>
      </c>
      <c r="DD203" s="217">
        <f>SUM(Table28211153[[#This Row],[GD/19 Log2]:[WA/19 Log2]])</f>
        <v>5</v>
      </c>
    </row>
    <row r="204" spans="1:108" ht="24" customHeight="1">
      <c r="A204" s="72">
        <v>404</v>
      </c>
      <c r="B204" s="71">
        <v>25901</v>
      </c>
      <c r="C204" s="70">
        <v>49</v>
      </c>
      <c r="D204" s="71">
        <v>44116</v>
      </c>
      <c r="E204" s="70">
        <v>29</v>
      </c>
      <c r="F204" s="3" t="s">
        <v>7</v>
      </c>
      <c r="G204" s="215" t="s">
        <v>42</v>
      </c>
      <c r="H204" s="57">
        <v>41.923182895341299</v>
      </c>
      <c r="I204" s="98" t="s">
        <v>173</v>
      </c>
      <c r="J204" s="127" t="s">
        <v>338</v>
      </c>
      <c r="K204" s="53"/>
      <c r="L204" s="53"/>
      <c r="M204" s="53"/>
      <c r="N204" s="53"/>
      <c r="O204" s="53"/>
      <c r="P204" s="53"/>
      <c r="Q204" s="53"/>
      <c r="R204" s="53"/>
      <c r="S204" s="53"/>
      <c r="T204" s="53"/>
      <c r="U204" s="53"/>
      <c r="V204" s="53"/>
      <c r="W204" s="53"/>
      <c r="X204" s="53"/>
      <c r="Y204" s="53"/>
      <c r="Z204" s="53"/>
      <c r="AA204" s="53"/>
      <c r="AB204" s="53"/>
      <c r="AC204" s="53">
        <v>40</v>
      </c>
      <c r="AD204" s="53">
        <v>160</v>
      </c>
      <c r="AE204" s="53">
        <v>80</v>
      </c>
      <c r="AF204" s="53">
        <v>320</v>
      </c>
      <c r="AG204" s="53"/>
      <c r="AH204" s="54"/>
      <c r="AI204" s="145">
        <v>404</v>
      </c>
      <c r="AJ204" s="137"/>
      <c r="AK204" s="54"/>
      <c r="AL204" s="53"/>
      <c r="AM204" s="53"/>
      <c r="AN204" s="53"/>
      <c r="AO204" s="53"/>
      <c r="AP204" s="53"/>
      <c r="AQ204" s="53"/>
      <c r="AR204" s="53"/>
      <c r="AS204" s="53"/>
      <c r="AT204" s="53"/>
      <c r="AU204" s="53"/>
      <c r="AV204" s="53"/>
      <c r="AW204" s="54"/>
      <c r="AX204" s="53"/>
      <c r="AY204" s="54"/>
      <c r="AZ204" s="53"/>
      <c r="BA204" s="54"/>
      <c r="BB204" s="111"/>
      <c r="BC204" s="111"/>
      <c r="BD204" s="111"/>
      <c r="BE204" s="111"/>
      <c r="BF204" s="111"/>
      <c r="BG204" s="111"/>
      <c r="BH204" s="53"/>
      <c r="BI204" s="54"/>
      <c r="BJ204" s="111">
        <v>80</v>
      </c>
      <c r="BK204" s="111">
        <v>160</v>
      </c>
      <c r="BL204" s="111"/>
      <c r="BM204" s="136"/>
      <c r="BN204" s="145">
        <v>404</v>
      </c>
      <c r="BO204" s="137"/>
      <c r="BP204" s="56"/>
      <c r="BQ204" s="55"/>
      <c r="BR204" s="53"/>
      <c r="BS204" s="53"/>
      <c r="BT204" s="53"/>
      <c r="BU204" s="53"/>
      <c r="BV204" s="53"/>
      <c r="BW204" s="53"/>
      <c r="BX204" s="53"/>
      <c r="BY204" s="53"/>
      <c r="BZ204" s="53"/>
      <c r="CA204" s="53"/>
      <c r="CB204" s="53"/>
      <c r="CC204" s="53"/>
      <c r="CD204" s="53"/>
      <c r="CE204" s="53">
        <v>160</v>
      </c>
      <c r="CF204" s="53">
        <v>160</v>
      </c>
      <c r="CG204" s="55"/>
      <c r="CH204" s="53"/>
      <c r="CI204" s="53"/>
      <c r="CJ204" s="53"/>
      <c r="CK204" s="53"/>
      <c r="CL204" s="53"/>
      <c r="CM204" s="53"/>
      <c r="CN204" s="53"/>
      <c r="CO204" s="53"/>
      <c r="CP204" s="53"/>
      <c r="CQ204" s="53"/>
      <c r="CR204" s="53"/>
      <c r="CS204" s="53">
        <v>80</v>
      </c>
      <c r="CT204" s="54">
        <v>80</v>
      </c>
      <c r="CU204" s="145">
        <v>404</v>
      </c>
      <c r="CV204" s="218">
        <f>Table28211153[[#This Row],[D28 - GD/19]]/Table28211153[[#This Row],[D0 - GD/19]]</f>
        <v>4</v>
      </c>
      <c r="CW204" s="216">
        <f t="shared" si="7"/>
        <v>2</v>
      </c>
      <c r="CX204" s="216">
        <f>Table28211153[[#This Row],[D28 - Phu/13]]/Table28211153[[#This Row],[D0 - Phu/13]]</f>
        <v>1</v>
      </c>
      <c r="CY204" s="216">
        <f>Table28211153[[#This Row],[D28 - WA/19]]/Table28211153[[#This Row],[D0 - WA/19]]</f>
        <v>1</v>
      </c>
      <c r="CZ204" s="216">
        <f>LOG(Table28211153[[#This Row],[GD/19 Fold]],2)</f>
        <v>2</v>
      </c>
      <c r="DA204" s="216">
        <f>LOG(Table28211153[[#This Row],[HK/19 Fold]],2)</f>
        <v>1</v>
      </c>
      <c r="DB204" s="216">
        <f>LOG(Table28211153[[#This Row],[Phu/13 Fold]],2)</f>
        <v>0</v>
      </c>
      <c r="DC204" s="216">
        <f>LOG(Table28211153[[#This Row],[WA/19 Fold]],2)</f>
        <v>0</v>
      </c>
      <c r="DD204" s="217">
        <f>SUM(Table28211153[[#This Row],[GD/19 Log2]:[WA/19 Log2]])</f>
        <v>3</v>
      </c>
    </row>
    <row r="205" spans="1:108" ht="24" customHeight="1">
      <c r="A205" s="66">
        <v>405</v>
      </c>
      <c r="B205" s="65">
        <v>23149</v>
      </c>
      <c r="C205" s="64">
        <v>57</v>
      </c>
      <c r="D205" s="65">
        <v>44124</v>
      </c>
      <c r="E205" s="64">
        <v>28</v>
      </c>
      <c r="F205" s="3" t="s">
        <v>7</v>
      </c>
      <c r="G205" s="215" t="s">
        <v>42</v>
      </c>
      <c r="H205" s="57">
        <v>25.996232998689901</v>
      </c>
      <c r="I205" s="98" t="s">
        <v>173</v>
      </c>
      <c r="J205" s="127" t="s">
        <v>338</v>
      </c>
      <c r="K205" s="53"/>
      <c r="L205" s="53"/>
      <c r="M205" s="53"/>
      <c r="N205" s="53"/>
      <c r="O205" s="53"/>
      <c r="P205" s="53"/>
      <c r="Q205" s="53"/>
      <c r="R205" s="53"/>
      <c r="S205" s="53"/>
      <c r="T205" s="53"/>
      <c r="U205" s="53"/>
      <c r="V205" s="53"/>
      <c r="W205" s="53"/>
      <c r="X205" s="53"/>
      <c r="Y205" s="53"/>
      <c r="Z205" s="53"/>
      <c r="AA205" s="53"/>
      <c r="AB205" s="53"/>
      <c r="AC205" s="53">
        <v>5</v>
      </c>
      <c r="AD205" s="53">
        <v>80</v>
      </c>
      <c r="AE205" s="53">
        <v>5</v>
      </c>
      <c r="AF205" s="53">
        <v>40</v>
      </c>
      <c r="AG205" s="53"/>
      <c r="AH205" s="54"/>
      <c r="AI205" s="146">
        <v>405</v>
      </c>
      <c r="AJ205" s="137"/>
      <c r="AK205" s="54"/>
      <c r="AL205" s="53"/>
      <c r="AM205" s="53"/>
      <c r="AN205" s="53"/>
      <c r="AO205" s="53"/>
      <c r="AP205" s="53"/>
      <c r="AQ205" s="53"/>
      <c r="AR205" s="53"/>
      <c r="AS205" s="53"/>
      <c r="AT205" s="53"/>
      <c r="AU205" s="53"/>
      <c r="AV205" s="53"/>
      <c r="AW205" s="54"/>
      <c r="AX205" s="53"/>
      <c r="AY205" s="54"/>
      <c r="AZ205" s="53"/>
      <c r="BA205" s="54"/>
      <c r="BB205" s="111"/>
      <c r="BC205" s="111"/>
      <c r="BD205" s="111"/>
      <c r="BE205" s="111"/>
      <c r="BF205" s="111"/>
      <c r="BG205" s="111"/>
      <c r="BH205" s="53"/>
      <c r="BI205" s="54"/>
      <c r="BJ205" s="111">
        <v>80</v>
      </c>
      <c r="BK205" s="111">
        <v>80</v>
      </c>
      <c r="BL205" s="111"/>
      <c r="BM205" s="136"/>
      <c r="BN205" s="146">
        <v>405</v>
      </c>
      <c r="BO205" s="137"/>
      <c r="BP205" s="56"/>
      <c r="BQ205" s="55"/>
      <c r="BR205" s="53"/>
      <c r="BS205" s="53"/>
      <c r="BT205" s="53"/>
      <c r="BU205" s="53"/>
      <c r="BV205" s="53"/>
      <c r="BW205" s="53"/>
      <c r="BX205" s="53"/>
      <c r="BY205" s="53"/>
      <c r="BZ205" s="53"/>
      <c r="CA205" s="53"/>
      <c r="CB205" s="53"/>
      <c r="CC205" s="53"/>
      <c r="CD205" s="53"/>
      <c r="CE205" s="53">
        <v>640</v>
      </c>
      <c r="CF205" s="53">
        <v>640</v>
      </c>
      <c r="CG205" s="55"/>
      <c r="CH205" s="53"/>
      <c r="CI205" s="53"/>
      <c r="CJ205" s="53"/>
      <c r="CK205" s="53"/>
      <c r="CL205" s="53"/>
      <c r="CM205" s="53"/>
      <c r="CN205" s="53"/>
      <c r="CO205" s="53"/>
      <c r="CP205" s="53"/>
      <c r="CQ205" s="53"/>
      <c r="CR205" s="53"/>
      <c r="CS205" s="53">
        <v>160</v>
      </c>
      <c r="CT205" s="54">
        <v>160</v>
      </c>
      <c r="CU205" s="146">
        <v>405</v>
      </c>
      <c r="CV205" s="218">
        <f>Table28211153[[#This Row],[D28 - GD/19]]/Table28211153[[#This Row],[D0 - GD/19]]</f>
        <v>8</v>
      </c>
      <c r="CW205" s="216">
        <f t="shared" si="7"/>
        <v>1</v>
      </c>
      <c r="CX205" s="216">
        <f>Table28211153[[#This Row],[D28 - Phu/13]]/Table28211153[[#This Row],[D0 - Phu/13]]</f>
        <v>1</v>
      </c>
      <c r="CY205" s="216">
        <f>Table28211153[[#This Row],[D28 - WA/19]]/Table28211153[[#This Row],[D0 - WA/19]]</f>
        <v>1</v>
      </c>
      <c r="CZ205" s="216">
        <f>LOG(Table28211153[[#This Row],[GD/19 Fold]],2)</f>
        <v>3</v>
      </c>
      <c r="DA205" s="216">
        <f>LOG(Table28211153[[#This Row],[HK/19 Fold]],2)</f>
        <v>0</v>
      </c>
      <c r="DB205" s="216">
        <f>LOG(Table28211153[[#This Row],[Phu/13 Fold]],2)</f>
        <v>0</v>
      </c>
      <c r="DC205" s="216">
        <f>LOG(Table28211153[[#This Row],[WA/19 Fold]],2)</f>
        <v>0</v>
      </c>
      <c r="DD205" s="217">
        <f>SUM(Table28211153[[#This Row],[GD/19 Log2]:[WA/19 Log2]])</f>
        <v>3</v>
      </c>
    </row>
    <row r="206" spans="1:108" ht="24" customHeight="1">
      <c r="A206" s="72">
        <v>407</v>
      </c>
      <c r="B206" s="71">
        <v>28799</v>
      </c>
      <c r="C206" s="70">
        <v>41</v>
      </c>
      <c r="D206" s="71">
        <v>44109</v>
      </c>
      <c r="E206" s="70">
        <v>32</v>
      </c>
      <c r="F206" s="4" t="s">
        <v>8</v>
      </c>
      <c r="G206" s="215" t="s">
        <v>42</v>
      </c>
      <c r="H206" s="57">
        <v>30.925478791366899</v>
      </c>
      <c r="I206" s="98" t="s">
        <v>173</v>
      </c>
      <c r="J206" s="127" t="s">
        <v>338</v>
      </c>
      <c r="K206" s="53"/>
      <c r="L206" s="53"/>
      <c r="M206" s="53"/>
      <c r="N206" s="53"/>
      <c r="O206" s="53"/>
      <c r="P206" s="53"/>
      <c r="Q206" s="53"/>
      <c r="R206" s="53"/>
      <c r="S206" s="53"/>
      <c r="T206" s="53"/>
      <c r="U206" s="53"/>
      <c r="V206" s="53"/>
      <c r="W206" s="53"/>
      <c r="X206" s="53"/>
      <c r="Y206" s="53"/>
      <c r="Z206" s="53"/>
      <c r="AA206" s="53"/>
      <c r="AB206" s="53"/>
      <c r="AC206" s="53">
        <v>40</v>
      </c>
      <c r="AD206" s="53">
        <v>80</v>
      </c>
      <c r="AE206" s="53">
        <v>20</v>
      </c>
      <c r="AF206" s="53">
        <v>40</v>
      </c>
      <c r="AG206" s="53"/>
      <c r="AH206" s="54"/>
      <c r="AI206" s="145">
        <v>407</v>
      </c>
      <c r="AJ206" s="137"/>
      <c r="AK206" s="54"/>
      <c r="AL206" s="53"/>
      <c r="AM206" s="53"/>
      <c r="AN206" s="53"/>
      <c r="AO206" s="53"/>
      <c r="AP206" s="53"/>
      <c r="AQ206" s="53"/>
      <c r="AR206" s="53"/>
      <c r="AS206" s="53"/>
      <c r="AT206" s="53"/>
      <c r="AU206" s="53"/>
      <c r="AV206" s="53"/>
      <c r="AW206" s="54"/>
      <c r="AX206" s="53"/>
      <c r="AY206" s="54"/>
      <c r="AZ206" s="53"/>
      <c r="BA206" s="54"/>
      <c r="BB206" s="111"/>
      <c r="BC206" s="111"/>
      <c r="BD206" s="111"/>
      <c r="BE206" s="111"/>
      <c r="BF206" s="111"/>
      <c r="BG206" s="111"/>
      <c r="BH206" s="53"/>
      <c r="BI206" s="54"/>
      <c r="BJ206" s="111">
        <v>160</v>
      </c>
      <c r="BK206" s="111">
        <v>160</v>
      </c>
      <c r="BL206" s="111"/>
      <c r="BM206" s="136"/>
      <c r="BN206" s="145">
        <v>407</v>
      </c>
      <c r="BO206" s="137"/>
      <c r="BP206" s="56"/>
      <c r="BQ206" s="55"/>
      <c r="BR206" s="53"/>
      <c r="BS206" s="53"/>
      <c r="BT206" s="53"/>
      <c r="BU206" s="53"/>
      <c r="BV206" s="53"/>
      <c r="BW206" s="53"/>
      <c r="BX206" s="53"/>
      <c r="BY206" s="53"/>
      <c r="BZ206" s="53"/>
      <c r="CA206" s="53"/>
      <c r="CB206" s="53"/>
      <c r="CC206" s="53"/>
      <c r="CD206" s="53"/>
      <c r="CE206" s="53">
        <v>40</v>
      </c>
      <c r="CF206" s="53">
        <v>40</v>
      </c>
      <c r="CG206" s="55"/>
      <c r="CH206" s="53"/>
      <c r="CI206" s="53"/>
      <c r="CJ206" s="53"/>
      <c r="CK206" s="53"/>
      <c r="CL206" s="53"/>
      <c r="CM206" s="53"/>
      <c r="CN206" s="53"/>
      <c r="CO206" s="53"/>
      <c r="CP206" s="53"/>
      <c r="CQ206" s="53"/>
      <c r="CR206" s="53"/>
      <c r="CS206" s="53">
        <v>20</v>
      </c>
      <c r="CT206" s="54">
        <v>40</v>
      </c>
      <c r="CU206" s="145">
        <v>407</v>
      </c>
      <c r="CV206" s="218">
        <f>Table28211153[[#This Row],[D28 - GD/19]]/Table28211153[[#This Row],[D0 - GD/19]]</f>
        <v>2</v>
      </c>
      <c r="CW206" s="216">
        <f t="shared" si="7"/>
        <v>1</v>
      </c>
      <c r="CX206" s="216">
        <f>Table28211153[[#This Row],[D28 - Phu/13]]/Table28211153[[#This Row],[D0 - Phu/13]]</f>
        <v>1</v>
      </c>
      <c r="CY206" s="216">
        <f>Table28211153[[#This Row],[D28 - WA/19]]/Table28211153[[#This Row],[D0 - WA/19]]</f>
        <v>2</v>
      </c>
      <c r="CZ206" s="216">
        <f>LOG(Table28211153[[#This Row],[GD/19 Fold]],2)</f>
        <v>1</v>
      </c>
      <c r="DA206" s="216">
        <f>LOG(Table28211153[[#This Row],[HK/19 Fold]],2)</f>
        <v>0</v>
      </c>
      <c r="DB206" s="216">
        <f>LOG(Table28211153[[#This Row],[Phu/13 Fold]],2)</f>
        <v>0</v>
      </c>
      <c r="DC206" s="216">
        <f>LOG(Table28211153[[#This Row],[WA/19 Fold]],2)</f>
        <v>1</v>
      </c>
      <c r="DD206" s="217">
        <f>SUM(Table28211153[[#This Row],[GD/19 Log2]:[WA/19 Log2]])</f>
        <v>2</v>
      </c>
    </row>
    <row r="207" spans="1:108" ht="24" customHeight="1">
      <c r="A207" s="72">
        <v>409</v>
      </c>
      <c r="B207" s="71">
        <v>27363</v>
      </c>
      <c r="C207" s="70">
        <v>45</v>
      </c>
      <c r="D207" s="71">
        <v>44133</v>
      </c>
      <c r="E207" s="70">
        <v>25</v>
      </c>
      <c r="F207" s="3" t="s">
        <v>7</v>
      </c>
      <c r="G207" s="215" t="s">
        <v>9</v>
      </c>
      <c r="H207" s="57">
        <v>33.362409415116602</v>
      </c>
      <c r="I207" s="98" t="s">
        <v>173</v>
      </c>
      <c r="J207" s="127" t="s">
        <v>338</v>
      </c>
      <c r="K207" s="53"/>
      <c r="L207" s="53"/>
      <c r="M207" s="53"/>
      <c r="N207" s="53"/>
      <c r="O207" s="53"/>
      <c r="P207" s="53"/>
      <c r="Q207" s="53"/>
      <c r="R207" s="53"/>
      <c r="S207" s="53"/>
      <c r="T207" s="53"/>
      <c r="U207" s="53"/>
      <c r="V207" s="53"/>
      <c r="W207" s="53"/>
      <c r="X207" s="53"/>
      <c r="Y207" s="53"/>
      <c r="Z207" s="53"/>
      <c r="AA207" s="53"/>
      <c r="AB207" s="53"/>
      <c r="AC207" s="53">
        <v>80</v>
      </c>
      <c r="AD207" s="53">
        <v>80</v>
      </c>
      <c r="AE207" s="53">
        <v>10</v>
      </c>
      <c r="AF207" s="53">
        <v>20</v>
      </c>
      <c r="AG207" s="53"/>
      <c r="AH207" s="54"/>
      <c r="AI207" s="145">
        <v>409</v>
      </c>
      <c r="AJ207" s="137"/>
      <c r="AK207" s="54"/>
      <c r="AL207" s="53"/>
      <c r="AM207" s="53"/>
      <c r="AN207" s="53"/>
      <c r="AO207" s="53"/>
      <c r="AP207" s="53"/>
      <c r="AQ207" s="53"/>
      <c r="AR207" s="53"/>
      <c r="AS207" s="53"/>
      <c r="AT207" s="53"/>
      <c r="AU207" s="53"/>
      <c r="AV207" s="53"/>
      <c r="AW207" s="54"/>
      <c r="AX207" s="53"/>
      <c r="AY207" s="54"/>
      <c r="AZ207" s="53"/>
      <c r="BA207" s="54"/>
      <c r="BB207" s="111"/>
      <c r="BC207" s="111"/>
      <c r="BD207" s="111"/>
      <c r="BE207" s="111"/>
      <c r="BF207" s="111"/>
      <c r="BG207" s="111"/>
      <c r="BH207" s="53"/>
      <c r="BI207" s="54"/>
      <c r="BJ207" s="111">
        <v>5</v>
      </c>
      <c r="BK207" s="111">
        <v>160</v>
      </c>
      <c r="BL207" s="111"/>
      <c r="BM207" s="136"/>
      <c r="BN207" s="145">
        <v>409</v>
      </c>
      <c r="BO207" s="137"/>
      <c r="BP207" s="56"/>
      <c r="BQ207" s="55"/>
      <c r="BR207" s="53"/>
      <c r="BS207" s="53"/>
      <c r="BT207" s="53"/>
      <c r="BU207" s="53"/>
      <c r="BV207" s="53"/>
      <c r="BW207" s="53"/>
      <c r="BX207" s="53"/>
      <c r="BY207" s="53"/>
      <c r="BZ207" s="53"/>
      <c r="CA207" s="53"/>
      <c r="CB207" s="53"/>
      <c r="CC207" s="53"/>
      <c r="CD207" s="53"/>
      <c r="CE207" s="53">
        <v>40</v>
      </c>
      <c r="CF207" s="53">
        <v>80</v>
      </c>
      <c r="CG207" s="55"/>
      <c r="CH207" s="53"/>
      <c r="CI207" s="53"/>
      <c r="CJ207" s="53"/>
      <c r="CK207" s="53"/>
      <c r="CL207" s="53"/>
      <c r="CM207" s="53"/>
      <c r="CN207" s="53"/>
      <c r="CO207" s="53"/>
      <c r="CP207" s="53"/>
      <c r="CQ207" s="53"/>
      <c r="CR207" s="53"/>
      <c r="CS207" s="53">
        <v>320</v>
      </c>
      <c r="CT207" s="54">
        <v>320</v>
      </c>
      <c r="CU207" s="145">
        <v>409</v>
      </c>
      <c r="CV207" s="218">
        <f>Table28211153[[#This Row],[D28 - GD/19]]/Table28211153[[#This Row],[D0 - GD/19]]</f>
        <v>2</v>
      </c>
      <c r="CW207" s="216">
        <f t="shared" si="7"/>
        <v>32</v>
      </c>
      <c r="CX207" s="216">
        <f>Table28211153[[#This Row],[D28 - Phu/13]]/Table28211153[[#This Row],[D0 - Phu/13]]</f>
        <v>2</v>
      </c>
      <c r="CY207" s="216">
        <f>Table28211153[[#This Row],[D28 - WA/19]]/Table28211153[[#This Row],[D0 - WA/19]]</f>
        <v>1</v>
      </c>
      <c r="CZ207" s="216">
        <f>LOG(Table28211153[[#This Row],[GD/19 Fold]],2)</f>
        <v>1</v>
      </c>
      <c r="DA207" s="216">
        <f>LOG(Table28211153[[#This Row],[HK/19 Fold]],2)</f>
        <v>5</v>
      </c>
      <c r="DB207" s="216">
        <f>LOG(Table28211153[[#This Row],[Phu/13 Fold]],2)</f>
        <v>1</v>
      </c>
      <c r="DC207" s="216">
        <f>LOG(Table28211153[[#This Row],[WA/19 Fold]],2)</f>
        <v>0</v>
      </c>
      <c r="DD207" s="217">
        <f>SUM(Table28211153[[#This Row],[GD/19 Log2]:[WA/19 Log2]])</f>
        <v>7</v>
      </c>
    </row>
    <row r="208" spans="1:108" ht="24" customHeight="1">
      <c r="A208" s="72">
        <v>410</v>
      </c>
      <c r="B208" s="71">
        <v>28249</v>
      </c>
      <c r="C208" s="70">
        <v>43</v>
      </c>
      <c r="D208" s="71">
        <v>44137</v>
      </c>
      <c r="E208" s="70">
        <v>28</v>
      </c>
      <c r="F208" s="3" t="s">
        <v>7</v>
      </c>
      <c r="G208" s="215" t="s">
        <v>42</v>
      </c>
      <c r="H208" s="57">
        <v>20.811171674198501</v>
      </c>
      <c r="I208" s="98" t="s">
        <v>173</v>
      </c>
      <c r="J208" s="127" t="s">
        <v>338</v>
      </c>
      <c r="K208" s="53"/>
      <c r="L208" s="53"/>
      <c r="M208" s="53"/>
      <c r="N208" s="53"/>
      <c r="O208" s="53"/>
      <c r="P208" s="53"/>
      <c r="Q208" s="53"/>
      <c r="R208" s="53"/>
      <c r="S208" s="53"/>
      <c r="T208" s="53"/>
      <c r="U208" s="53"/>
      <c r="V208" s="53"/>
      <c r="W208" s="53"/>
      <c r="X208" s="53"/>
      <c r="Y208" s="53"/>
      <c r="Z208" s="53"/>
      <c r="AA208" s="53"/>
      <c r="AB208" s="53"/>
      <c r="AC208" s="53">
        <v>10</v>
      </c>
      <c r="AD208" s="53">
        <v>20</v>
      </c>
      <c r="AE208" s="53">
        <v>5</v>
      </c>
      <c r="AF208" s="53">
        <v>10</v>
      </c>
      <c r="AG208" s="53"/>
      <c r="AH208" s="54"/>
      <c r="AI208" s="145">
        <v>410</v>
      </c>
      <c r="AJ208" s="137"/>
      <c r="AK208" s="54"/>
      <c r="AL208" s="53"/>
      <c r="AM208" s="53"/>
      <c r="AN208" s="53"/>
      <c r="AO208" s="53"/>
      <c r="AP208" s="53"/>
      <c r="AQ208" s="53"/>
      <c r="AR208" s="53"/>
      <c r="AS208" s="53"/>
      <c r="AT208" s="53"/>
      <c r="AU208" s="53"/>
      <c r="AV208" s="53"/>
      <c r="AW208" s="54"/>
      <c r="AX208" s="53"/>
      <c r="AY208" s="54"/>
      <c r="AZ208" s="53"/>
      <c r="BA208" s="54"/>
      <c r="BB208" s="111"/>
      <c r="BC208" s="111"/>
      <c r="BD208" s="111"/>
      <c r="BE208" s="111"/>
      <c r="BF208" s="111"/>
      <c r="BG208" s="111"/>
      <c r="BH208" s="53"/>
      <c r="BI208" s="54"/>
      <c r="BJ208" s="111">
        <v>5</v>
      </c>
      <c r="BK208" s="111">
        <v>80</v>
      </c>
      <c r="BL208" s="111"/>
      <c r="BM208" s="136"/>
      <c r="BN208" s="145">
        <v>410</v>
      </c>
      <c r="BO208" s="137"/>
      <c r="BP208" s="56"/>
      <c r="BQ208" s="55"/>
      <c r="BR208" s="53"/>
      <c r="BS208" s="53"/>
      <c r="BT208" s="53"/>
      <c r="BU208" s="53"/>
      <c r="BV208" s="53"/>
      <c r="BW208" s="53"/>
      <c r="BX208" s="53"/>
      <c r="BY208" s="53"/>
      <c r="BZ208" s="53"/>
      <c r="CA208" s="53"/>
      <c r="CB208" s="53"/>
      <c r="CC208" s="53"/>
      <c r="CD208" s="53"/>
      <c r="CE208" s="53">
        <v>20</v>
      </c>
      <c r="CF208" s="53">
        <v>40</v>
      </c>
      <c r="CG208" s="55"/>
      <c r="CH208" s="53"/>
      <c r="CI208" s="53"/>
      <c r="CJ208" s="53"/>
      <c r="CK208" s="53"/>
      <c r="CL208" s="53"/>
      <c r="CM208" s="53"/>
      <c r="CN208" s="53"/>
      <c r="CO208" s="53"/>
      <c r="CP208" s="53"/>
      <c r="CQ208" s="53"/>
      <c r="CR208" s="53"/>
      <c r="CS208" s="53">
        <v>40</v>
      </c>
      <c r="CT208" s="54">
        <v>80</v>
      </c>
      <c r="CU208" s="145">
        <v>410</v>
      </c>
      <c r="CV208" s="218">
        <f>Table28211153[[#This Row],[D28 - GD/19]]/Table28211153[[#This Row],[D0 - GD/19]]</f>
        <v>2</v>
      </c>
      <c r="CW208" s="216">
        <f t="shared" si="7"/>
        <v>16</v>
      </c>
      <c r="CX208" s="216">
        <f>Table28211153[[#This Row],[D28 - Phu/13]]/Table28211153[[#This Row],[D0 - Phu/13]]</f>
        <v>2</v>
      </c>
      <c r="CY208" s="216">
        <f>Table28211153[[#This Row],[D28 - WA/19]]/Table28211153[[#This Row],[D0 - WA/19]]</f>
        <v>2</v>
      </c>
      <c r="CZ208" s="216">
        <f>LOG(Table28211153[[#This Row],[GD/19 Fold]],2)</f>
        <v>1</v>
      </c>
      <c r="DA208" s="216">
        <f>LOG(Table28211153[[#This Row],[HK/19 Fold]],2)</f>
        <v>4</v>
      </c>
      <c r="DB208" s="216">
        <f>LOG(Table28211153[[#This Row],[Phu/13 Fold]],2)</f>
        <v>1</v>
      </c>
      <c r="DC208" s="216">
        <f>LOG(Table28211153[[#This Row],[WA/19 Fold]],2)</f>
        <v>1</v>
      </c>
      <c r="DD208" s="217">
        <f>SUM(Table28211153[[#This Row],[GD/19 Log2]:[WA/19 Log2]])</f>
        <v>7</v>
      </c>
    </row>
    <row r="209" spans="1:108" ht="24" customHeight="1">
      <c r="A209" s="66">
        <v>412</v>
      </c>
      <c r="B209" s="65">
        <v>25262</v>
      </c>
      <c r="C209" s="64">
        <v>51</v>
      </c>
      <c r="D209" s="65">
        <v>44140</v>
      </c>
      <c r="E209" s="64">
        <v>26</v>
      </c>
      <c r="F209" s="3" t="s">
        <v>7</v>
      </c>
      <c r="G209" s="215" t="s">
        <v>42</v>
      </c>
      <c r="H209" s="57">
        <v>23.126909412970502</v>
      </c>
      <c r="I209" s="98" t="s">
        <v>173</v>
      </c>
      <c r="J209" s="127" t="s">
        <v>338</v>
      </c>
      <c r="K209" s="53"/>
      <c r="L209" s="53"/>
      <c r="M209" s="53"/>
      <c r="N209" s="53"/>
      <c r="O209" s="53"/>
      <c r="P209" s="53"/>
      <c r="Q209" s="53"/>
      <c r="R209" s="53"/>
      <c r="S209" s="53"/>
      <c r="T209" s="53"/>
      <c r="U209" s="53"/>
      <c r="V209" s="53"/>
      <c r="W209" s="53"/>
      <c r="X209" s="53"/>
      <c r="Y209" s="53"/>
      <c r="Z209" s="53"/>
      <c r="AA209" s="53"/>
      <c r="AB209" s="53"/>
      <c r="AC209" s="53">
        <v>80</v>
      </c>
      <c r="AD209" s="53">
        <v>80</v>
      </c>
      <c r="AE209" s="53">
        <v>20</v>
      </c>
      <c r="AF209" s="53">
        <v>20</v>
      </c>
      <c r="AG209" s="53"/>
      <c r="AH209" s="54"/>
      <c r="AI209" s="146">
        <v>412</v>
      </c>
      <c r="AJ209" s="137"/>
      <c r="AK209" s="54"/>
      <c r="AL209" s="53"/>
      <c r="AM209" s="53"/>
      <c r="AN209" s="53"/>
      <c r="AO209" s="53"/>
      <c r="AP209" s="53"/>
      <c r="AQ209" s="53"/>
      <c r="AR209" s="53"/>
      <c r="AS209" s="53"/>
      <c r="AT209" s="53"/>
      <c r="AU209" s="53"/>
      <c r="AV209" s="53"/>
      <c r="AW209" s="54"/>
      <c r="AX209" s="53"/>
      <c r="AY209" s="54"/>
      <c r="AZ209" s="53"/>
      <c r="BA209" s="54"/>
      <c r="BB209" s="111"/>
      <c r="BC209" s="111"/>
      <c r="BD209" s="111"/>
      <c r="BE209" s="111"/>
      <c r="BF209" s="111"/>
      <c r="BG209" s="111"/>
      <c r="BH209" s="53"/>
      <c r="BI209" s="54"/>
      <c r="BJ209" s="111">
        <v>160</v>
      </c>
      <c r="BK209" s="111">
        <v>320</v>
      </c>
      <c r="BL209" s="111"/>
      <c r="BM209" s="136"/>
      <c r="BN209" s="146">
        <v>412</v>
      </c>
      <c r="BO209" s="137"/>
      <c r="BP209" s="56"/>
      <c r="BQ209" s="55"/>
      <c r="BR209" s="53"/>
      <c r="BS209" s="53"/>
      <c r="BT209" s="53"/>
      <c r="BU209" s="53"/>
      <c r="BV209" s="53"/>
      <c r="BW209" s="53"/>
      <c r="BX209" s="53"/>
      <c r="BY209" s="53"/>
      <c r="BZ209" s="53"/>
      <c r="CA209" s="53"/>
      <c r="CB209" s="53"/>
      <c r="CC209" s="53"/>
      <c r="CD209" s="53"/>
      <c r="CE209" s="53">
        <v>20</v>
      </c>
      <c r="CF209" s="53">
        <v>40</v>
      </c>
      <c r="CG209" s="55"/>
      <c r="CH209" s="53"/>
      <c r="CI209" s="53"/>
      <c r="CJ209" s="53"/>
      <c r="CK209" s="53"/>
      <c r="CL209" s="53"/>
      <c r="CM209" s="53"/>
      <c r="CN209" s="53"/>
      <c r="CO209" s="53"/>
      <c r="CP209" s="53"/>
      <c r="CQ209" s="53"/>
      <c r="CR209" s="53"/>
      <c r="CS209" s="53">
        <v>40</v>
      </c>
      <c r="CT209" s="54">
        <v>80</v>
      </c>
      <c r="CU209" s="146">
        <v>412</v>
      </c>
      <c r="CV209" s="218">
        <f>Table28211153[[#This Row],[D28 - GD/19]]/Table28211153[[#This Row],[D0 - GD/19]]</f>
        <v>1</v>
      </c>
      <c r="CW209" s="216">
        <f t="shared" si="7"/>
        <v>2</v>
      </c>
      <c r="CX209" s="216">
        <f>Table28211153[[#This Row],[D28 - Phu/13]]/Table28211153[[#This Row],[D0 - Phu/13]]</f>
        <v>2</v>
      </c>
      <c r="CY209" s="216">
        <f>Table28211153[[#This Row],[D28 - WA/19]]/Table28211153[[#This Row],[D0 - WA/19]]</f>
        <v>2</v>
      </c>
      <c r="CZ209" s="216">
        <f>LOG(Table28211153[[#This Row],[GD/19 Fold]],2)</f>
        <v>0</v>
      </c>
      <c r="DA209" s="216">
        <f>LOG(Table28211153[[#This Row],[HK/19 Fold]],2)</f>
        <v>1</v>
      </c>
      <c r="DB209" s="216">
        <f>LOG(Table28211153[[#This Row],[Phu/13 Fold]],2)</f>
        <v>1</v>
      </c>
      <c r="DC209" s="216">
        <f>LOG(Table28211153[[#This Row],[WA/19 Fold]],2)</f>
        <v>1</v>
      </c>
      <c r="DD209" s="217">
        <f>SUM(Table28211153[[#This Row],[GD/19 Log2]:[WA/19 Log2]])</f>
        <v>3</v>
      </c>
    </row>
    <row r="210" spans="1:108" ht="24" customHeight="1">
      <c r="A210" s="72">
        <v>413</v>
      </c>
      <c r="B210" s="71">
        <v>28277</v>
      </c>
      <c r="C210" s="70">
        <v>43</v>
      </c>
      <c r="D210" s="71">
        <v>44140</v>
      </c>
      <c r="E210" s="70">
        <v>28</v>
      </c>
      <c r="F210" s="4" t="s">
        <v>8</v>
      </c>
      <c r="G210" s="215" t="s">
        <v>42</v>
      </c>
      <c r="H210" s="57">
        <v>24.062171812644401</v>
      </c>
      <c r="I210" s="98" t="s">
        <v>173</v>
      </c>
      <c r="J210" s="127" t="s">
        <v>338</v>
      </c>
      <c r="K210" s="53"/>
      <c r="L210" s="53"/>
      <c r="M210" s="53"/>
      <c r="N210" s="53"/>
      <c r="O210" s="53"/>
      <c r="P210" s="53"/>
      <c r="Q210" s="53"/>
      <c r="R210" s="53"/>
      <c r="S210" s="53"/>
      <c r="T210" s="53"/>
      <c r="U210" s="53"/>
      <c r="V210" s="53"/>
      <c r="W210" s="53"/>
      <c r="X210" s="53"/>
      <c r="Y210" s="53"/>
      <c r="Z210" s="53"/>
      <c r="AA210" s="53"/>
      <c r="AB210" s="53"/>
      <c r="AC210" s="53">
        <v>40</v>
      </c>
      <c r="AD210" s="53">
        <v>40</v>
      </c>
      <c r="AE210" s="53">
        <v>10</v>
      </c>
      <c r="AF210" s="53">
        <v>20</v>
      </c>
      <c r="AG210" s="53"/>
      <c r="AH210" s="54"/>
      <c r="AI210" s="145">
        <v>413</v>
      </c>
      <c r="AJ210" s="137"/>
      <c r="AK210" s="54"/>
      <c r="AL210" s="53"/>
      <c r="AM210" s="53"/>
      <c r="AN210" s="53"/>
      <c r="AO210" s="53"/>
      <c r="AP210" s="53"/>
      <c r="AQ210" s="53"/>
      <c r="AR210" s="53"/>
      <c r="AS210" s="53"/>
      <c r="AT210" s="53"/>
      <c r="AU210" s="53"/>
      <c r="AV210" s="53"/>
      <c r="AW210" s="54"/>
      <c r="AX210" s="53"/>
      <c r="AY210" s="54"/>
      <c r="AZ210" s="53"/>
      <c r="BA210" s="54"/>
      <c r="BB210" s="111"/>
      <c r="BC210" s="111"/>
      <c r="BD210" s="111"/>
      <c r="BE210" s="111"/>
      <c r="BF210" s="111"/>
      <c r="BG210" s="111"/>
      <c r="BH210" s="53"/>
      <c r="BI210" s="54"/>
      <c r="BJ210" s="111">
        <v>5</v>
      </c>
      <c r="BK210" s="111">
        <v>10</v>
      </c>
      <c r="BL210" s="111"/>
      <c r="BM210" s="136"/>
      <c r="BN210" s="145">
        <v>413</v>
      </c>
      <c r="BO210" s="137"/>
      <c r="BP210" s="56"/>
      <c r="BQ210" s="55"/>
      <c r="BR210" s="53"/>
      <c r="BS210" s="53"/>
      <c r="BT210" s="53"/>
      <c r="BU210" s="53"/>
      <c r="BV210" s="53"/>
      <c r="BW210" s="53"/>
      <c r="BX210" s="53"/>
      <c r="BY210" s="53"/>
      <c r="BZ210" s="53"/>
      <c r="CA210" s="53"/>
      <c r="CB210" s="53"/>
      <c r="CC210" s="53"/>
      <c r="CD210" s="53"/>
      <c r="CE210" s="53">
        <v>10</v>
      </c>
      <c r="CF210" s="53">
        <v>10</v>
      </c>
      <c r="CG210" s="55"/>
      <c r="CH210" s="53"/>
      <c r="CI210" s="53"/>
      <c r="CJ210" s="53"/>
      <c r="CK210" s="53"/>
      <c r="CL210" s="53"/>
      <c r="CM210" s="53"/>
      <c r="CN210" s="53"/>
      <c r="CO210" s="53"/>
      <c r="CP210" s="53"/>
      <c r="CQ210" s="53"/>
      <c r="CR210" s="53"/>
      <c r="CS210" s="53">
        <v>10</v>
      </c>
      <c r="CT210" s="54">
        <v>20</v>
      </c>
      <c r="CU210" s="145">
        <v>413</v>
      </c>
      <c r="CV210" s="218">
        <f>Table28211153[[#This Row],[D28 - GD/19]]/Table28211153[[#This Row],[D0 - GD/19]]</f>
        <v>2</v>
      </c>
      <c r="CW210" s="216">
        <f t="shared" si="7"/>
        <v>2</v>
      </c>
      <c r="CX210" s="216">
        <f>Table28211153[[#This Row],[D28 - Phu/13]]/Table28211153[[#This Row],[D0 - Phu/13]]</f>
        <v>1</v>
      </c>
      <c r="CY210" s="216">
        <f>Table28211153[[#This Row],[D28 - WA/19]]/Table28211153[[#This Row],[D0 - WA/19]]</f>
        <v>2</v>
      </c>
      <c r="CZ210" s="216">
        <f>LOG(Table28211153[[#This Row],[GD/19 Fold]],2)</f>
        <v>1</v>
      </c>
      <c r="DA210" s="216">
        <f>LOG(Table28211153[[#This Row],[HK/19 Fold]],2)</f>
        <v>1</v>
      </c>
      <c r="DB210" s="216">
        <f>LOG(Table28211153[[#This Row],[Phu/13 Fold]],2)</f>
        <v>0</v>
      </c>
      <c r="DC210" s="216">
        <f>LOG(Table28211153[[#This Row],[WA/19 Fold]],2)</f>
        <v>1</v>
      </c>
      <c r="DD210" s="217">
        <f>SUM(Table28211153[[#This Row],[GD/19 Log2]:[WA/19 Log2]])</f>
        <v>3</v>
      </c>
    </row>
    <row r="211" spans="1:108" ht="24" customHeight="1">
      <c r="A211" s="66">
        <v>414</v>
      </c>
      <c r="B211" s="65">
        <v>22687</v>
      </c>
      <c r="C211" s="64">
        <v>58</v>
      </c>
      <c r="D211" s="65">
        <v>44131</v>
      </c>
      <c r="E211" s="64">
        <v>38</v>
      </c>
      <c r="F211" s="3" t="s">
        <v>7</v>
      </c>
      <c r="G211" s="215" t="s">
        <v>42</v>
      </c>
      <c r="H211" s="57">
        <v>41.007459660427202</v>
      </c>
      <c r="I211" s="98" t="s">
        <v>173</v>
      </c>
      <c r="J211" s="127" t="s">
        <v>338</v>
      </c>
      <c r="K211" s="53"/>
      <c r="L211" s="53"/>
      <c r="M211" s="53"/>
      <c r="N211" s="53"/>
      <c r="O211" s="53"/>
      <c r="P211" s="53"/>
      <c r="Q211" s="53"/>
      <c r="R211" s="53"/>
      <c r="S211" s="53"/>
      <c r="T211" s="53"/>
      <c r="U211" s="53"/>
      <c r="V211" s="53"/>
      <c r="W211" s="53"/>
      <c r="X211" s="53"/>
      <c r="Y211" s="53"/>
      <c r="Z211" s="53"/>
      <c r="AA211" s="53"/>
      <c r="AB211" s="53"/>
      <c r="AC211" s="53">
        <v>20</v>
      </c>
      <c r="AD211" s="53">
        <v>80</v>
      </c>
      <c r="AE211" s="53">
        <v>5</v>
      </c>
      <c r="AF211" s="53">
        <v>40</v>
      </c>
      <c r="AG211" s="53"/>
      <c r="AH211" s="54"/>
      <c r="AI211" s="146">
        <v>414</v>
      </c>
      <c r="AJ211" s="137"/>
      <c r="AK211" s="54"/>
      <c r="AL211" s="53"/>
      <c r="AM211" s="53"/>
      <c r="AN211" s="53"/>
      <c r="AO211" s="53"/>
      <c r="AP211" s="53"/>
      <c r="AQ211" s="53"/>
      <c r="AR211" s="53"/>
      <c r="AS211" s="53"/>
      <c r="AT211" s="53"/>
      <c r="AU211" s="53"/>
      <c r="AV211" s="53"/>
      <c r="AW211" s="54"/>
      <c r="AX211" s="53"/>
      <c r="AY211" s="54"/>
      <c r="AZ211" s="53"/>
      <c r="BA211" s="54"/>
      <c r="BB211" s="111"/>
      <c r="BC211" s="111"/>
      <c r="BD211" s="111"/>
      <c r="BE211" s="111"/>
      <c r="BF211" s="111"/>
      <c r="BG211" s="111"/>
      <c r="BH211" s="53"/>
      <c r="BI211" s="54"/>
      <c r="BJ211" s="111">
        <v>20</v>
      </c>
      <c r="BK211" s="111">
        <v>80</v>
      </c>
      <c r="BL211" s="111"/>
      <c r="BM211" s="136"/>
      <c r="BN211" s="146">
        <v>414</v>
      </c>
      <c r="BO211" s="137"/>
      <c r="BP211" s="56"/>
      <c r="BQ211" s="55"/>
      <c r="BR211" s="53"/>
      <c r="BS211" s="53"/>
      <c r="BT211" s="53"/>
      <c r="BU211" s="53"/>
      <c r="BV211" s="53"/>
      <c r="BW211" s="53"/>
      <c r="BX211" s="53"/>
      <c r="BY211" s="53"/>
      <c r="BZ211" s="53"/>
      <c r="CA211" s="53"/>
      <c r="CB211" s="53"/>
      <c r="CC211" s="53"/>
      <c r="CD211" s="53"/>
      <c r="CE211" s="53">
        <v>10</v>
      </c>
      <c r="CF211" s="53">
        <v>20</v>
      </c>
      <c r="CG211" s="55"/>
      <c r="CH211" s="53"/>
      <c r="CI211" s="53"/>
      <c r="CJ211" s="53"/>
      <c r="CK211" s="53"/>
      <c r="CL211" s="53"/>
      <c r="CM211" s="53"/>
      <c r="CN211" s="53"/>
      <c r="CO211" s="53"/>
      <c r="CP211" s="53"/>
      <c r="CQ211" s="53"/>
      <c r="CR211" s="53"/>
      <c r="CS211" s="53">
        <v>20</v>
      </c>
      <c r="CT211" s="54">
        <v>40</v>
      </c>
      <c r="CU211" s="146">
        <v>414</v>
      </c>
      <c r="CV211" s="218">
        <f>Table28211153[[#This Row],[D28 - GD/19]]/Table28211153[[#This Row],[D0 - GD/19]]</f>
        <v>8</v>
      </c>
      <c r="CW211" s="216">
        <f t="shared" si="7"/>
        <v>4</v>
      </c>
      <c r="CX211" s="216">
        <f>Table28211153[[#This Row],[D28 - Phu/13]]/Table28211153[[#This Row],[D0 - Phu/13]]</f>
        <v>2</v>
      </c>
      <c r="CY211" s="216">
        <f>Table28211153[[#This Row],[D28 - WA/19]]/Table28211153[[#This Row],[D0 - WA/19]]</f>
        <v>2</v>
      </c>
      <c r="CZ211" s="216">
        <f>LOG(Table28211153[[#This Row],[GD/19 Fold]],2)</f>
        <v>3</v>
      </c>
      <c r="DA211" s="216">
        <f>LOG(Table28211153[[#This Row],[HK/19 Fold]],2)</f>
        <v>2</v>
      </c>
      <c r="DB211" s="216">
        <f>LOG(Table28211153[[#This Row],[Phu/13 Fold]],2)</f>
        <v>1</v>
      </c>
      <c r="DC211" s="216">
        <f>LOG(Table28211153[[#This Row],[WA/19 Fold]],2)</f>
        <v>1</v>
      </c>
      <c r="DD211" s="217">
        <f>SUM(Table28211153[[#This Row],[GD/19 Log2]:[WA/19 Log2]])</f>
        <v>7</v>
      </c>
    </row>
    <row r="212" spans="1:108" ht="24" customHeight="1">
      <c r="A212" s="66">
        <v>416</v>
      </c>
      <c r="B212" s="65">
        <v>23295</v>
      </c>
      <c r="C212" s="64">
        <v>57</v>
      </c>
      <c r="D212" s="65">
        <v>44112</v>
      </c>
      <c r="E212" s="64">
        <v>28</v>
      </c>
      <c r="F212" s="3" t="s">
        <v>7</v>
      </c>
      <c r="G212" s="215" t="s">
        <v>42</v>
      </c>
      <c r="H212" s="57">
        <v>21.568357520639701</v>
      </c>
      <c r="I212" s="98" t="s">
        <v>173</v>
      </c>
      <c r="J212" s="127" t="s">
        <v>338</v>
      </c>
      <c r="K212" s="53"/>
      <c r="L212" s="53"/>
      <c r="M212" s="53"/>
      <c r="N212" s="53"/>
      <c r="O212" s="53"/>
      <c r="P212" s="53"/>
      <c r="Q212" s="53"/>
      <c r="R212" s="53"/>
      <c r="S212" s="53"/>
      <c r="T212" s="53"/>
      <c r="U212" s="53"/>
      <c r="V212" s="53"/>
      <c r="W212" s="53"/>
      <c r="X212" s="53"/>
      <c r="Y212" s="53"/>
      <c r="Z212" s="53"/>
      <c r="AA212" s="53"/>
      <c r="AB212" s="53"/>
      <c r="AC212" s="53">
        <v>5</v>
      </c>
      <c r="AD212" s="53">
        <v>5</v>
      </c>
      <c r="AE212" s="53">
        <v>5</v>
      </c>
      <c r="AF212" s="53">
        <v>5</v>
      </c>
      <c r="AG212" s="53"/>
      <c r="AH212" s="54"/>
      <c r="AI212" s="146">
        <v>416</v>
      </c>
      <c r="AJ212" s="137"/>
      <c r="AK212" s="54"/>
      <c r="AL212" s="53"/>
      <c r="AM212" s="53"/>
      <c r="AN212" s="53"/>
      <c r="AO212" s="53"/>
      <c r="AP212" s="53"/>
      <c r="AQ212" s="53"/>
      <c r="AR212" s="53"/>
      <c r="AS212" s="53"/>
      <c r="AT212" s="53"/>
      <c r="AU212" s="53"/>
      <c r="AV212" s="53"/>
      <c r="AW212" s="54"/>
      <c r="AX212" s="53"/>
      <c r="AY212" s="54"/>
      <c r="AZ212" s="53"/>
      <c r="BA212" s="54"/>
      <c r="BB212" s="111"/>
      <c r="BC212" s="111"/>
      <c r="BD212" s="111"/>
      <c r="BE212" s="111"/>
      <c r="BF212" s="111"/>
      <c r="BG212" s="111"/>
      <c r="BH212" s="53"/>
      <c r="BI212" s="54"/>
      <c r="BJ212" s="111">
        <v>10</v>
      </c>
      <c r="BK212" s="111">
        <v>10</v>
      </c>
      <c r="BL212" s="111"/>
      <c r="BM212" s="136"/>
      <c r="BN212" s="146">
        <v>416</v>
      </c>
      <c r="BO212" s="137"/>
      <c r="BP212" s="56"/>
      <c r="BQ212" s="55"/>
      <c r="BR212" s="53"/>
      <c r="BS212" s="53"/>
      <c r="BT212" s="53"/>
      <c r="BU212" s="53"/>
      <c r="BV212" s="53"/>
      <c r="BW212" s="53"/>
      <c r="BX212" s="53"/>
      <c r="BY212" s="53"/>
      <c r="BZ212" s="53"/>
      <c r="CA212" s="53"/>
      <c r="CB212" s="53"/>
      <c r="CC212" s="53"/>
      <c r="CD212" s="53"/>
      <c r="CE212" s="53">
        <v>40</v>
      </c>
      <c r="CF212" s="53">
        <v>40</v>
      </c>
      <c r="CG212" s="55"/>
      <c r="CH212" s="53"/>
      <c r="CI212" s="53"/>
      <c r="CJ212" s="53"/>
      <c r="CK212" s="53"/>
      <c r="CL212" s="53"/>
      <c r="CM212" s="53"/>
      <c r="CN212" s="53"/>
      <c r="CO212" s="53"/>
      <c r="CP212" s="53"/>
      <c r="CQ212" s="53"/>
      <c r="CR212" s="53"/>
      <c r="CS212" s="53">
        <v>20</v>
      </c>
      <c r="CT212" s="54">
        <v>20</v>
      </c>
      <c r="CU212" s="146">
        <v>416</v>
      </c>
      <c r="CV212" s="218">
        <f>Table28211153[[#This Row],[D28 - GD/19]]/Table28211153[[#This Row],[D0 - GD/19]]</f>
        <v>1</v>
      </c>
      <c r="CW212" s="216">
        <f t="shared" si="7"/>
        <v>1</v>
      </c>
      <c r="CX212" s="216">
        <f>Table28211153[[#This Row],[D28 - Phu/13]]/Table28211153[[#This Row],[D0 - Phu/13]]</f>
        <v>1</v>
      </c>
      <c r="CY212" s="216">
        <f>Table28211153[[#This Row],[D28 - WA/19]]/Table28211153[[#This Row],[D0 - WA/19]]</f>
        <v>1</v>
      </c>
      <c r="CZ212" s="216">
        <f>LOG(Table28211153[[#This Row],[GD/19 Fold]],2)</f>
        <v>0</v>
      </c>
      <c r="DA212" s="216">
        <f>LOG(Table28211153[[#This Row],[HK/19 Fold]],2)</f>
        <v>0</v>
      </c>
      <c r="DB212" s="216">
        <f>LOG(Table28211153[[#This Row],[Phu/13 Fold]],2)</f>
        <v>0</v>
      </c>
      <c r="DC212" s="216">
        <f>LOG(Table28211153[[#This Row],[WA/19 Fold]],2)</f>
        <v>0</v>
      </c>
      <c r="DD212" s="217">
        <f>SUM(Table28211153[[#This Row],[GD/19 Log2]:[WA/19 Log2]])</f>
        <v>0</v>
      </c>
    </row>
    <row r="213" spans="1:108" ht="24" customHeight="1">
      <c r="A213" s="66">
        <v>417</v>
      </c>
      <c r="B213" s="65">
        <v>24717</v>
      </c>
      <c r="C213" s="64">
        <v>53</v>
      </c>
      <c r="D213" s="65">
        <v>44112</v>
      </c>
      <c r="E213" s="64">
        <v>28</v>
      </c>
      <c r="F213" s="4" t="s">
        <v>8</v>
      </c>
      <c r="G213" s="215" t="s">
        <v>42</v>
      </c>
      <c r="H213" s="57">
        <v>28.2349194784486</v>
      </c>
      <c r="I213" s="98" t="s">
        <v>173</v>
      </c>
      <c r="J213" s="127" t="s">
        <v>338</v>
      </c>
      <c r="K213" s="53"/>
      <c r="L213" s="53"/>
      <c r="M213" s="53"/>
      <c r="N213" s="53"/>
      <c r="O213" s="53"/>
      <c r="P213" s="53"/>
      <c r="Q213" s="53"/>
      <c r="R213" s="53"/>
      <c r="S213" s="53"/>
      <c r="T213" s="53"/>
      <c r="U213" s="53"/>
      <c r="V213" s="53"/>
      <c r="W213" s="53"/>
      <c r="X213" s="53"/>
      <c r="Y213" s="53"/>
      <c r="Z213" s="53"/>
      <c r="AA213" s="53"/>
      <c r="AB213" s="53"/>
      <c r="AC213" s="53">
        <v>5</v>
      </c>
      <c r="AD213" s="53">
        <v>5</v>
      </c>
      <c r="AE213" s="53">
        <v>5</v>
      </c>
      <c r="AF213" s="53">
        <v>5</v>
      </c>
      <c r="AG213" s="53"/>
      <c r="AH213" s="54"/>
      <c r="AI213" s="146">
        <v>417</v>
      </c>
      <c r="AJ213" s="137"/>
      <c r="AK213" s="54"/>
      <c r="AL213" s="53"/>
      <c r="AM213" s="53"/>
      <c r="AN213" s="53"/>
      <c r="AO213" s="53"/>
      <c r="AP213" s="53"/>
      <c r="AQ213" s="53"/>
      <c r="AR213" s="53"/>
      <c r="AS213" s="53"/>
      <c r="AT213" s="53"/>
      <c r="AU213" s="53"/>
      <c r="AV213" s="53"/>
      <c r="AW213" s="54"/>
      <c r="AX213" s="53"/>
      <c r="AY213" s="54"/>
      <c r="AZ213" s="53"/>
      <c r="BA213" s="54"/>
      <c r="BB213" s="111"/>
      <c r="BC213" s="111"/>
      <c r="BD213" s="111"/>
      <c r="BE213" s="111"/>
      <c r="BF213" s="111"/>
      <c r="BG213" s="111"/>
      <c r="BH213" s="53"/>
      <c r="BI213" s="54"/>
      <c r="BJ213" s="111">
        <v>10</v>
      </c>
      <c r="BK213" s="111">
        <v>10</v>
      </c>
      <c r="BL213" s="111"/>
      <c r="BM213" s="136"/>
      <c r="BN213" s="146">
        <v>417</v>
      </c>
      <c r="BO213" s="137"/>
      <c r="BP213" s="56"/>
      <c r="BQ213" s="55"/>
      <c r="BR213" s="53"/>
      <c r="BS213" s="53"/>
      <c r="BT213" s="53"/>
      <c r="BU213" s="53"/>
      <c r="BV213" s="53"/>
      <c r="BW213" s="53"/>
      <c r="BX213" s="53"/>
      <c r="BY213" s="53"/>
      <c r="BZ213" s="53"/>
      <c r="CA213" s="53"/>
      <c r="CB213" s="53"/>
      <c r="CC213" s="53"/>
      <c r="CD213" s="53"/>
      <c r="CE213" s="53">
        <v>20</v>
      </c>
      <c r="CF213" s="53">
        <v>20</v>
      </c>
      <c r="CG213" s="55"/>
      <c r="CH213" s="53"/>
      <c r="CI213" s="53"/>
      <c r="CJ213" s="53"/>
      <c r="CK213" s="53"/>
      <c r="CL213" s="53"/>
      <c r="CM213" s="53"/>
      <c r="CN213" s="53"/>
      <c r="CO213" s="53"/>
      <c r="CP213" s="53"/>
      <c r="CQ213" s="53"/>
      <c r="CR213" s="53"/>
      <c r="CS213" s="53">
        <v>80</v>
      </c>
      <c r="CT213" s="54">
        <v>160</v>
      </c>
      <c r="CU213" s="146">
        <v>417</v>
      </c>
      <c r="CV213" s="218">
        <f>Table28211153[[#This Row],[D28 - GD/19]]/Table28211153[[#This Row],[D0 - GD/19]]</f>
        <v>1</v>
      </c>
      <c r="CW213" s="216">
        <f t="shared" si="7"/>
        <v>1</v>
      </c>
      <c r="CX213" s="216">
        <f>Table28211153[[#This Row],[D28 - Phu/13]]/Table28211153[[#This Row],[D0 - Phu/13]]</f>
        <v>1</v>
      </c>
      <c r="CY213" s="216">
        <f>Table28211153[[#This Row],[D28 - WA/19]]/Table28211153[[#This Row],[D0 - WA/19]]</f>
        <v>2</v>
      </c>
      <c r="CZ213" s="216">
        <f>LOG(Table28211153[[#This Row],[GD/19 Fold]],2)</f>
        <v>0</v>
      </c>
      <c r="DA213" s="216">
        <f>LOG(Table28211153[[#This Row],[HK/19 Fold]],2)</f>
        <v>0</v>
      </c>
      <c r="DB213" s="216">
        <f>LOG(Table28211153[[#This Row],[Phu/13 Fold]],2)</f>
        <v>0</v>
      </c>
      <c r="DC213" s="216">
        <f>LOG(Table28211153[[#This Row],[WA/19 Fold]],2)</f>
        <v>1</v>
      </c>
      <c r="DD213" s="217">
        <f>SUM(Table28211153[[#This Row],[GD/19 Log2]:[WA/19 Log2]])</f>
        <v>1</v>
      </c>
    </row>
    <row r="214" spans="1:108" ht="24" customHeight="1">
      <c r="A214" s="69">
        <v>418</v>
      </c>
      <c r="B214" s="68">
        <v>37116</v>
      </c>
      <c r="C214" s="67">
        <v>19</v>
      </c>
      <c r="D214" s="68">
        <v>44130</v>
      </c>
      <c r="E214" s="67">
        <v>29</v>
      </c>
      <c r="F214" s="4" t="s">
        <v>8</v>
      </c>
      <c r="G214" s="215" t="s">
        <v>42</v>
      </c>
      <c r="H214" s="57">
        <v>16.461971914821799</v>
      </c>
      <c r="I214" s="98" t="s">
        <v>173</v>
      </c>
      <c r="J214" s="127" t="s">
        <v>338</v>
      </c>
      <c r="K214" s="53"/>
      <c r="L214" s="53"/>
      <c r="M214" s="53"/>
      <c r="N214" s="53"/>
      <c r="O214" s="53"/>
      <c r="P214" s="53"/>
      <c r="Q214" s="53"/>
      <c r="R214" s="53"/>
      <c r="S214" s="53"/>
      <c r="T214" s="53"/>
      <c r="U214" s="53"/>
      <c r="V214" s="53"/>
      <c r="W214" s="53"/>
      <c r="X214" s="53"/>
      <c r="Y214" s="53"/>
      <c r="Z214" s="53"/>
      <c r="AA214" s="53"/>
      <c r="AB214" s="53"/>
      <c r="AC214" s="53">
        <v>160</v>
      </c>
      <c r="AD214" s="53">
        <v>160</v>
      </c>
      <c r="AE214" s="53">
        <v>40</v>
      </c>
      <c r="AF214" s="53">
        <v>40</v>
      </c>
      <c r="AG214" s="53"/>
      <c r="AH214" s="54"/>
      <c r="AI214" s="144">
        <v>418</v>
      </c>
      <c r="AJ214" s="137"/>
      <c r="AK214" s="54"/>
      <c r="AL214" s="53"/>
      <c r="AM214" s="53"/>
      <c r="AN214" s="53"/>
      <c r="AO214" s="53"/>
      <c r="AP214" s="53"/>
      <c r="AQ214" s="53"/>
      <c r="AR214" s="53"/>
      <c r="AS214" s="53"/>
      <c r="AT214" s="53"/>
      <c r="AU214" s="53"/>
      <c r="AV214" s="53"/>
      <c r="AW214" s="54"/>
      <c r="AX214" s="53"/>
      <c r="AY214" s="54"/>
      <c r="AZ214" s="53"/>
      <c r="BA214" s="54"/>
      <c r="BB214" s="111"/>
      <c r="BC214" s="111"/>
      <c r="BD214" s="111"/>
      <c r="BE214" s="111"/>
      <c r="BF214" s="111"/>
      <c r="BG214" s="111"/>
      <c r="BH214" s="53"/>
      <c r="BI214" s="54"/>
      <c r="BJ214" s="111">
        <v>160</v>
      </c>
      <c r="BK214" s="111">
        <v>160</v>
      </c>
      <c r="BL214" s="111"/>
      <c r="BM214" s="136"/>
      <c r="BN214" s="144">
        <v>418</v>
      </c>
      <c r="BO214" s="137"/>
      <c r="BP214" s="56"/>
      <c r="BQ214" s="55"/>
      <c r="BR214" s="53"/>
      <c r="BS214" s="53"/>
      <c r="BT214" s="53"/>
      <c r="BU214" s="53"/>
      <c r="BV214" s="53"/>
      <c r="BW214" s="53"/>
      <c r="BX214" s="53"/>
      <c r="BY214" s="53"/>
      <c r="BZ214" s="53"/>
      <c r="CA214" s="53"/>
      <c r="CB214" s="53"/>
      <c r="CC214" s="53"/>
      <c r="CD214" s="53"/>
      <c r="CE214" s="53">
        <v>160</v>
      </c>
      <c r="CF214" s="53">
        <v>160</v>
      </c>
      <c r="CG214" s="55"/>
      <c r="CH214" s="53"/>
      <c r="CI214" s="53"/>
      <c r="CJ214" s="53"/>
      <c r="CK214" s="53"/>
      <c r="CL214" s="53"/>
      <c r="CM214" s="53"/>
      <c r="CN214" s="53"/>
      <c r="CO214" s="53"/>
      <c r="CP214" s="53"/>
      <c r="CQ214" s="53"/>
      <c r="CR214" s="53"/>
      <c r="CS214" s="53">
        <v>40</v>
      </c>
      <c r="CT214" s="54">
        <v>80</v>
      </c>
      <c r="CU214" s="144">
        <v>418</v>
      </c>
      <c r="CV214" s="218">
        <f>Table28211153[[#This Row],[D28 - GD/19]]/Table28211153[[#This Row],[D0 - GD/19]]</f>
        <v>1</v>
      </c>
      <c r="CW214" s="216">
        <f t="shared" si="7"/>
        <v>1</v>
      </c>
      <c r="CX214" s="216">
        <f>Table28211153[[#This Row],[D28 - Phu/13]]/Table28211153[[#This Row],[D0 - Phu/13]]</f>
        <v>1</v>
      </c>
      <c r="CY214" s="216">
        <f>Table28211153[[#This Row],[D28 - WA/19]]/Table28211153[[#This Row],[D0 - WA/19]]</f>
        <v>2</v>
      </c>
      <c r="CZ214" s="216">
        <f>LOG(Table28211153[[#This Row],[GD/19 Fold]],2)</f>
        <v>0</v>
      </c>
      <c r="DA214" s="216">
        <f>LOG(Table28211153[[#This Row],[HK/19 Fold]],2)</f>
        <v>0</v>
      </c>
      <c r="DB214" s="216">
        <f>LOG(Table28211153[[#This Row],[Phu/13 Fold]],2)</f>
        <v>0</v>
      </c>
      <c r="DC214" s="216">
        <f>LOG(Table28211153[[#This Row],[WA/19 Fold]],2)</f>
        <v>1</v>
      </c>
      <c r="DD214" s="217">
        <f>SUM(Table28211153[[#This Row],[GD/19 Log2]:[WA/19 Log2]])</f>
        <v>1</v>
      </c>
    </row>
    <row r="215" spans="1:108" ht="24" customHeight="1">
      <c r="A215" s="72">
        <v>420</v>
      </c>
      <c r="B215" s="71">
        <v>27631</v>
      </c>
      <c r="C215" s="70">
        <v>45</v>
      </c>
      <c r="D215" s="71">
        <v>44111</v>
      </c>
      <c r="E215" s="70">
        <v>28</v>
      </c>
      <c r="F215" s="3" t="s">
        <v>7</v>
      </c>
      <c r="G215" s="215" t="s">
        <v>9</v>
      </c>
      <c r="H215" s="57">
        <v>26.325113378684801</v>
      </c>
      <c r="I215" s="98" t="s">
        <v>173</v>
      </c>
      <c r="J215" s="127" t="s">
        <v>338</v>
      </c>
      <c r="K215" s="53"/>
      <c r="L215" s="53"/>
      <c r="M215" s="53"/>
      <c r="N215" s="53"/>
      <c r="O215" s="53"/>
      <c r="P215" s="53"/>
      <c r="Q215" s="53"/>
      <c r="R215" s="53"/>
      <c r="S215" s="53"/>
      <c r="T215" s="53"/>
      <c r="U215" s="53"/>
      <c r="V215" s="53"/>
      <c r="W215" s="53"/>
      <c r="X215" s="53"/>
      <c r="Y215" s="53"/>
      <c r="Z215" s="53"/>
      <c r="AA215" s="53"/>
      <c r="AB215" s="53"/>
      <c r="AC215" s="53">
        <v>10</v>
      </c>
      <c r="AD215" s="53">
        <v>80</v>
      </c>
      <c r="AE215" s="53">
        <v>5</v>
      </c>
      <c r="AF215" s="53">
        <v>20</v>
      </c>
      <c r="AG215" s="53"/>
      <c r="AH215" s="54"/>
      <c r="AI215" s="145">
        <v>420</v>
      </c>
      <c r="AJ215" s="137"/>
      <c r="AK215" s="54"/>
      <c r="AL215" s="53"/>
      <c r="AM215" s="53"/>
      <c r="AN215" s="53"/>
      <c r="AO215" s="53"/>
      <c r="AP215" s="53"/>
      <c r="AQ215" s="53"/>
      <c r="AR215" s="53"/>
      <c r="AS215" s="53"/>
      <c r="AT215" s="53"/>
      <c r="AU215" s="53"/>
      <c r="AV215" s="53"/>
      <c r="AW215" s="54"/>
      <c r="AX215" s="53"/>
      <c r="AY215" s="54"/>
      <c r="AZ215" s="53"/>
      <c r="BA215" s="54"/>
      <c r="BB215" s="111"/>
      <c r="BC215" s="111"/>
      <c r="BD215" s="111"/>
      <c r="BE215" s="111"/>
      <c r="BF215" s="111"/>
      <c r="BG215" s="111"/>
      <c r="BH215" s="53"/>
      <c r="BI215" s="54"/>
      <c r="BJ215" s="111">
        <v>80</v>
      </c>
      <c r="BK215" s="111">
        <v>160</v>
      </c>
      <c r="BL215" s="111"/>
      <c r="BM215" s="136"/>
      <c r="BN215" s="145">
        <v>420</v>
      </c>
      <c r="BO215" s="137"/>
      <c r="BP215" s="56"/>
      <c r="BQ215" s="55"/>
      <c r="BR215" s="53"/>
      <c r="BS215" s="53"/>
      <c r="BT215" s="53"/>
      <c r="BU215" s="53"/>
      <c r="BV215" s="53"/>
      <c r="BW215" s="53"/>
      <c r="BX215" s="53"/>
      <c r="BY215" s="53"/>
      <c r="BZ215" s="53"/>
      <c r="CA215" s="53"/>
      <c r="CB215" s="53"/>
      <c r="CC215" s="53"/>
      <c r="CD215" s="53"/>
      <c r="CE215" s="53">
        <v>640</v>
      </c>
      <c r="CF215" s="53">
        <v>640</v>
      </c>
      <c r="CG215" s="55"/>
      <c r="CH215" s="53"/>
      <c r="CI215" s="53"/>
      <c r="CJ215" s="53"/>
      <c r="CK215" s="53"/>
      <c r="CL215" s="53"/>
      <c r="CM215" s="53"/>
      <c r="CN215" s="53"/>
      <c r="CO215" s="53"/>
      <c r="CP215" s="53"/>
      <c r="CQ215" s="53"/>
      <c r="CR215" s="53"/>
      <c r="CS215" s="53">
        <v>640</v>
      </c>
      <c r="CT215" s="54">
        <v>640</v>
      </c>
      <c r="CU215" s="145">
        <v>420</v>
      </c>
      <c r="CV215" s="218">
        <f>Table28211153[[#This Row],[D28 - GD/19]]/Table28211153[[#This Row],[D0 - GD/19]]</f>
        <v>4</v>
      </c>
      <c r="CW215" s="216">
        <f t="shared" si="7"/>
        <v>2</v>
      </c>
      <c r="CX215" s="216">
        <f>Table28211153[[#This Row],[D28 - Phu/13]]/Table28211153[[#This Row],[D0 - Phu/13]]</f>
        <v>1</v>
      </c>
      <c r="CY215" s="216">
        <f>Table28211153[[#This Row],[D28 - WA/19]]/Table28211153[[#This Row],[D0 - WA/19]]</f>
        <v>1</v>
      </c>
      <c r="CZ215" s="216">
        <f>LOG(Table28211153[[#This Row],[GD/19 Fold]],2)</f>
        <v>2</v>
      </c>
      <c r="DA215" s="216">
        <f>LOG(Table28211153[[#This Row],[HK/19 Fold]],2)</f>
        <v>1</v>
      </c>
      <c r="DB215" s="216">
        <f>LOG(Table28211153[[#This Row],[Phu/13 Fold]],2)</f>
        <v>0</v>
      </c>
      <c r="DC215" s="216">
        <f>LOG(Table28211153[[#This Row],[WA/19 Fold]],2)</f>
        <v>0</v>
      </c>
      <c r="DD215" s="217">
        <f>SUM(Table28211153[[#This Row],[GD/19 Log2]:[WA/19 Log2]])</f>
        <v>3</v>
      </c>
    </row>
    <row r="216" spans="1:108" ht="24" customHeight="1">
      <c r="A216" s="72">
        <v>422</v>
      </c>
      <c r="B216" s="71">
        <v>27603</v>
      </c>
      <c r="C216" s="70">
        <v>45</v>
      </c>
      <c r="D216" s="71">
        <v>44148</v>
      </c>
      <c r="E216" s="70">
        <v>28</v>
      </c>
      <c r="F216" s="3" t="s">
        <v>7</v>
      </c>
      <c r="G216" s="215" t="s">
        <v>42</v>
      </c>
      <c r="H216" s="57">
        <v>22.126464697265899</v>
      </c>
      <c r="I216" s="98" t="s">
        <v>173</v>
      </c>
      <c r="J216" s="127" t="s">
        <v>338</v>
      </c>
      <c r="K216" s="53"/>
      <c r="L216" s="53"/>
      <c r="M216" s="53"/>
      <c r="N216" s="53"/>
      <c r="O216" s="53"/>
      <c r="P216" s="53"/>
      <c r="Q216" s="53"/>
      <c r="R216" s="53"/>
      <c r="S216" s="53"/>
      <c r="T216" s="53"/>
      <c r="U216" s="53"/>
      <c r="V216" s="53"/>
      <c r="W216" s="53"/>
      <c r="X216" s="53"/>
      <c r="Y216" s="53"/>
      <c r="Z216" s="53"/>
      <c r="AA216" s="53"/>
      <c r="AB216" s="53"/>
      <c r="AC216" s="53">
        <v>10</v>
      </c>
      <c r="AD216" s="53">
        <v>40</v>
      </c>
      <c r="AE216" s="53">
        <v>5</v>
      </c>
      <c r="AF216" s="53">
        <v>20</v>
      </c>
      <c r="AG216" s="53"/>
      <c r="AH216" s="54"/>
      <c r="AI216" s="145">
        <v>422</v>
      </c>
      <c r="AJ216" s="137"/>
      <c r="AK216" s="54"/>
      <c r="AL216" s="53"/>
      <c r="AM216" s="53"/>
      <c r="AN216" s="53"/>
      <c r="AO216" s="53"/>
      <c r="AP216" s="53"/>
      <c r="AQ216" s="53"/>
      <c r="AR216" s="53"/>
      <c r="AS216" s="53"/>
      <c r="AT216" s="53"/>
      <c r="AU216" s="53"/>
      <c r="AV216" s="53"/>
      <c r="AW216" s="54"/>
      <c r="AX216" s="53"/>
      <c r="AY216" s="54"/>
      <c r="AZ216" s="53"/>
      <c r="BA216" s="54"/>
      <c r="BB216" s="111"/>
      <c r="BC216" s="111"/>
      <c r="BD216" s="111"/>
      <c r="BE216" s="111"/>
      <c r="BF216" s="111"/>
      <c r="BG216" s="111"/>
      <c r="BH216" s="53"/>
      <c r="BI216" s="54"/>
      <c r="BJ216" s="111">
        <v>5</v>
      </c>
      <c r="BK216" s="111">
        <v>20</v>
      </c>
      <c r="BL216" s="111"/>
      <c r="BM216" s="136"/>
      <c r="BN216" s="145">
        <v>422</v>
      </c>
      <c r="BO216" s="137"/>
      <c r="BP216" s="56"/>
      <c r="BQ216" s="55"/>
      <c r="BR216" s="53"/>
      <c r="BS216" s="53"/>
      <c r="BT216" s="53"/>
      <c r="BU216" s="53"/>
      <c r="BV216" s="53"/>
      <c r="BW216" s="53"/>
      <c r="BX216" s="53"/>
      <c r="BY216" s="53"/>
      <c r="BZ216" s="53"/>
      <c r="CA216" s="53"/>
      <c r="CB216" s="53"/>
      <c r="CC216" s="53"/>
      <c r="CD216" s="53"/>
      <c r="CE216" s="53">
        <v>10</v>
      </c>
      <c r="CF216" s="53">
        <v>40</v>
      </c>
      <c r="CG216" s="55"/>
      <c r="CH216" s="53"/>
      <c r="CI216" s="53"/>
      <c r="CJ216" s="53"/>
      <c r="CK216" s="53"/>
      <c r="CL216" s="53"/>
      <c r="CM216" s="53"/>
      <c r="CN216" s="53"/>
      <c r="CO216" s="53"/>
      <c r="CP216" s="53"/>
      <c r="CQ216" s="53"/>
      <c r="CR216" s="53"/>
      <c r="CS216" s="53">
        <v>20</v>
      </c>
      <c r="CT216" s="54">
        <v>80</v>
      </c>
      <c r="CU216" s="145">
        <v>422</v>
      </c>
      <c r="CV216" s="218">
        <f>Table28211153[[#This Row],[D28 - GD/19]]/Table28211153[[#This Row],[D0 - GD/19]]</f>
        <v>4</v>
      </c>
      <c r="CW216" s="216">
        <f t="shared" si="7"/>
        <v>4</v>
      </c>
      <c r="CX216" s="216">
        <f>Table28211153[[#This Row],[D28 - Phu/13]]/Table28211153[[#This Row],[D0 - Phu/13]]</f>
        <v>4</v>
      </c>
      <c r="CY216" s="216">
        <f>Table28211153[[#This Row],[D28 - WA/19]]/Table28211153[[#This Row],[D0 - WA/19]]</f>
        <v>4</v>
      </c>
      <c r="CZ216" s="216">
        <f>LOG(Table28211153[[#This Row],[GD/19 Fold]],2)</f>
        <v>2</v>
      </c>
      <c r="DA216" s="216">
        <f>LOG(Table28211153[[#This Row],[HK/19 Fold]],2)</f>
        <v>2</v>
      </c>
      <c r="DB216" s="216">
        <f>LOG(Table28211153[[#This Row],[Phu/13 Fold]],2)</f>
        <v>2</v>
      </c>
      <c r="DC216" s="216">
        <f>LOG(Table28211153[[#This Row],[WA/19 Fold]],2)</f>
        <v>2</v>
      </c>
      <c r="DD216" s="217">
        <f>SUM(Table28211153[[#This Row],[GD/19 Log2]:[WA/19 Log2]])</f>
        <v>8</v>
      </c>
    </row>
    <row r="217" spans="1:108" ht="24" customHeight="1">
      <c r="A217" s="66">
        <v>423</v>
      </c>
      <c r="B217" s="65">
        <v>24062</v>
      </c>
      <c r="C217" s="64">
        <v>54</v>
      </c>
      <c r="D217" s="65">
        <v>44099</v>
      </c>
      <c r="E217" s="64">
        <v>28</v>
      </c>
      <c r="F217" s="3" t="s">
        <v>7</v>
      </c>
      <c r="G217" s="215" t="s">
        <v>42</v>
      </c>
      <c r="H217" s="57">
        <v>35.003586835821103</v>
      </c>
      <c r="I217" s="98" t="s">
        <v>173</v>
      </c>
      <c r="J217" s="127" t="s">
        <v>338</v>
      </c>
      <c r="K217" s="53"/>
      <c r="L217" s="53"/>
      <c r="M217" s="53"/>
      <c r="N217" s="53"/>
      <c r="O217" s="53"/>
      <c r="P217" s="53"/>
      <c r="Q217" s="53"/>
      <c r="R217" s="53"/>
      <c r="S217" s="53"/>
      <c r="T217" s="53"/>
      <c r="U217" s="53"/>
      <c r="V217" s="53"/>
      <c r="W217" s="53"/>
      <c r="X217" s="53"/>
      <c r="Y217" s="53"/>
      <c r="Z217" s="53"/>
      <c r="AA217" s="53"/>
      <c r="AB217" s="53"/>
      <c r="AC217" s="53">
        <v>10</v>
      </c>
      <c r="AD217" s="53">
        <v>20</v>
      </c>
      <c r="AE217" s="53">
        <v>5</v>
      </c>
      <c r="AF217" s="53">
        <v>10</v>
      </c>
      <c r="AG217" s="53"/>
      <c r="AH217" s="54"/>
      <c r="AI217" s="146">
        <v>423</v>
      </c>
      <c r="AJ217" s="137"/>
      <c r="AK217" s="54"/>
      <c r="AL217" s="53"/>
      <c r="AM217" s="53"/>
      <c r="AN217" s="53"/>
      <c r="AO217" s="53"/>
      <c r="AP217" s="53"/>
      <c r="AQ217" s="53"/>
      <c r="AR217" s="53"/>
      <c r="AS217" s="53"/>
      <c r="AT217" s="53"/>
      <c r="AU217" s="53"/>
      <c r="AV217" s="53"/>
      <c r="AW217" s="54"/>
      <c r="AX217" s="53"/>
      <c r="AY217" s="54"/>
      <c r="AZ217" s="53"/>
      <c r="BA217" s="54"/>
      <c r="BB217" s="111"/>
      <c r="BC217" s="111"/>
      <c r="BD217" s="111"/>
      <c r="BE217" s="111"/>
      <c r="BF217" s="111"/>
      <c r="BG217" s="111"/>
      <c r="BH217" s="53"/>
      <c r="BI217" s="54"/>
      <c r="BJ217" s="111">
        <v>160</v>
      </c>
      <c r="BK217" s="111">
        <v>320</v>
      </c>
      <c r="BL217" s="111"/>
      <c r="BM217" s="136"/>
      <c r="BN217" s="146">
        <v>423</v>
      </c>
      <c r="BO217" s="137"/>
      <c r="BP217" s="56"/>
      <c r="BQ217" s="55"/>
      <c r="BR217" s="53"/>
      <c r="BS217" s="53"/>
      <c r="BT217" s="53"/>
      <c r="BU217" s="53"/>
      <c r="BV217" s="53"/>
      <c r="BW217" s="53"/>
      <c r="BX217" s="53"/>
      <c r="BY217" s="53"/>
      <c r="BZ217" s="53"/>
      <c r="CA217" s="53"/>
      <c r="CB217" s="53"/>
      <c r="CC217" s="53"/>
      <c r="CD217" s="53"/>
      <c r="CE217" s="53">
        <v>40</v>
      </c>
      <c r="CF217" s="53">
        <v>80</v>
      </c>
      <c r="CG217" s="55"/>
      <c r="CH217" s="53"/>
      <c r="CI217" s="53"/>
      <c r="CJ217" s="53"/>
      <c r="CK217" s="53"/>
      <c r="CL217" s="53"/>
      <c r="CM217" s="53"/>
      <c r="CN217" s="53"/>
      <c r="CO217" s="53"/>
      <c r="CP217" s="53"/>
      <c r="CQ217" s="53"/>
      <c r="CR217" s="53"/>
      <c r="CS217" s="53">
        <v>80</v>
      </c>
      <c r="CT217" s="54">
        <v>160</v>
      </c>
      <c r="CU217" s="146">
        <v>423</v>
      </c>
      <c r="CV217" s="218">
        <f>Table28211153[[#This Row],[D28 - GD/19]]/Table28211153[[#This Row],[D0 - GD/19]]</f>
        <v>2</v>
      </c>
      <c r="CW217" s="216">
        <f t="shared" si="7"/>
        <v>2</v>
      </c>
      <c r="CX217" s="216">
        <f>Table28211153[[#This Row],[D28 - Phu/13]]/Table28211153[[#This Row],[D0 - Phu/13]]</f>
        <v>2</v>
      </c>
      <c r="CY217" s="216">
        <f>Table28211153[[#This Row],[D28 - WA/19]]/Table28211153[[#This Row],[D0 - WA/19]]</f>
        <v>2</v>
      </c>
      <c r="CZ217" s="216">
        <f>LOG(Table28211153[[#This Row],[GD/19 Fold]],2)</f>
        <v>1</v>
      </c>
      <c r="DA217" s="216">
        <f>LOG(Table28211153[[#This Row],[HK/19 Fold]],2)</f>
        <v>1</v>
      </c>
      <c r="DB217" s="216">
        <f>LOG(Table28211153[[#This Row],[Phu/13 Fold]],2)</f>
        <v>1</v>
      </c>
      <c r="DC217" s="216">
        <f>LOG(Table28211153[[#This Row],[WA/19 Fold]],2)</f>
        <v>1</v>
      </c>
      <c r="DD217" s="217">
        <f>SUM(Table28211153[[#This Row],[GD/19 Log2]:[WA/19 Log2]])</f>
        <v>4</v>
      </c>
    </row>
    <row r="218" spans="1:108" ht="24" customHeight="1">
      <c r="A218" s="72">
        <v>424</v>
      </c>
      <c r="B218" s="71">
        <v>30657</v>
      </c>
      <c r="C218" s="70">
        <v>36</v>
      </c>
      <c r="D218" s="71">
        <v>44134</v>
      </c>
      <c r="E218" s="70">
        <v>31</v>
      </c>
      <c r="F218" s="4" t="s">
        <v>8</v>
      </c>
      <c r="G218" s="215" t="s">
        <v>42</v>
      </c>
      <c r="H218" s="57">
        <v>36.436712936740001</v>
      </c>
      <c r="I218" s="98" t="s">
        <v>173</v>
      </c>
      <c r="J218" s="127" t="s">
        <v>338</v>
      </c>
      <c r="K218" s="53"/>
      <c r="L218" s="53"/>
      <c r="M218" s="53"/>
      <c r="N218" s="53"/>
      <c r="O218" s="53"/>
      <c r="P218" s="53"/>
      <c r="Q218" s="53"/>
      <c r="R218" s="53"/>
      <c r="S218" s="53"/>
      <c r="T218" s="53"/>
      <c r="U218" s="53"/>
      <c r="V218" s="53"/>
      <c r="W218" s="53"/>
      <c r="X218" s="53"/>
      <c r="Y218" s="53"/>
      <c r="Z218" s="53"/>
      <c r="AA218" s="53"/>
      <c r="AB218" s="53"/>
      <c r="AC218" s="53">
        <v>20</v>
      </c>
      <c r="AD218" s="53">
        <v>40</v>
      </c>
      <c r="AE218" s="53">
        <v>5</v>
      </c>
      <c r="AF218" s="53">
        <v>20</v>
      </c>
      <c r="AG218" s="53"/>
      <c r="AH218" s="54"/>
      <c r="AI218" s="145">
        <v>424</v>
      </c>
      <c r="AJ218" s="137"/>
      <c r="AK218" s="54"/>
      <c r="AL218" s="53"/>
      <c r="AM218" s="53"/>
      <c r="AN218" s="53"/>
      <c r="AO218" s="53"/>
      <c r="AP218" s="53"/>
      <c r="AQ218" s="53"/>
      <c r="AR218" s="53"/>
      <c r="AS218" s="53"/>
      <c r="AT218" s="53"/>
      <c r="AU218" s="53"/>
      <c r="AV218" s="53"/>
      <c r="AW218" s="54"/>
      <c r="AX218" s="53"/>
      <c r="AY218" s="54"/>
      <c r="AZ218" s="53"/>
      <c r="BA218" s="54"/>
      <c r="BB218" s="111"/>
      <c r="BC218" s="111"/>
      <c r="BD218" s="111"/>
      <c r="BE218" s="111"/>
      <c r="BF218" s="111"/>
      <c r="BG218" s="111"/>
      <c r="BH218" s="53"/>
      <c r="BI218" s="54"/>
      <c r="BJ218" s="111">
        <v>20</v>
      </c>
      <c r="BK218" s="111">
        <v>80</v>
      </c>
      <c r="BL218" s="111"/>
      <c r="BM218" s="136"/>
      <c r="BN218" s="145">
        <v>424</v>
      </c>
      <c r="BO218" s="137"/>
      <c r="BP218" s="56"/>
      <c r="BQ218" s="55"/>
      <c r="BR218" s="53"/>
      <c r="BS218" s="53"/>
      <c r="BT218" s="53"/>
      <c r="BU218" s="53"/>
      <c r="BV218" s="53"/>
      <c r="BW218" s="53"/>
      <c r="BX218" s="53"/>
      <c r="BY218" s="53"/>
      <c r="BZ218" s="53"/>
      <c r="CA218" s="53"/>
      <c r="CB218" s="53"/>
      <c r="CC218" s="53"/>
      <c r="CD218" s="53"/>
      <c r="CE218" s="53">
        <v>40</v>
      </c>
      <c r="CF218" s="53">
        <v>40</v>
      </c>
      <c r="CG218" s="55"/>
      <c r="CH218" s="53"/>
      <c r="CI218" s="53"/>
      <c r="CJ218" s="53"/>
      <c r="CK218" s="53"/>
      <c r="CL218" s="53"/>
      <c r="CM218" s="53"/>
      <c r="CN218" s="53"/>
      <c r="CO218" s="53"/>
      <c r="CP218" s="53"/>
      <c r="CQ218" s="53"/>
      <c r="CR218" s="53"/>
      <c r="CS218" s="53">
        <v>40</v>
      </c>
      <c r="CT218" s="54">
        <v>40</v>
      </c>
      <c r="CU218" s="145">
        <v>424</v>
      </c>
      <c r="CV218" s="218">
        <f>Table28211153[[#This Row],[D28 - GD/19]]/Table28211153[[#This Row],[D0 - GD/19]]</f>
        <v>4</v>
      </c>
      <c r="CW218" s="216">
        <f t="shared" si="7"/>
        <v>4</v>
      </c>
      <c r="CX218" s="216">
        <f>Table28211153[[#This Row],[D28 - Phu/13]]/Table28211153[[#This Row],[D0 - Phu/13]]</f>
        <v>1</v>
      </c>
      <c r="CY218" s="216">
        <f>Table28211153[[#This Row],[D28 - WA/19]]/Table28211153[[#This Row],[D0 - WA/19]]</f>
        <v>1</v>
      </c>
      <c r="CZ218" s="216">
        <f>LOG(Table28211153[[#This Row],[GD/19 Fold]],2)</f>
        <v>2</v>
      </c>
      <c r="DA218" s="216">
        <f>LOG(Table28211153[[#This Row],[HK/19 Fold]],2)</f>
        <v>2</v>
      </c>
      <c r="DB218" s="216">
        <f>LOG(Table28211153[[#This Row],[Phu/13 Fold]],2)</f>
        <v>0</v>
      </c>
      <c r="DC218" s="216">
        <f>LOG(Table28211153[[#This Row],[WA/19 Fold]],2)</f>
        <v>0</v>
      </c>
      <c r="DD218" s="217">
        <f>SUM(Table28211153[[#This Row],[GD/19 Log2]:[WA/19 Log2]])</f>
        <v>4</v>
      </c>
    </row>
    <row r="219" spans="1:108" ht="24" customHeight="1">
      <c r="A219" s="66">
        <v>425</v>
      </c>
      <c r="B219" s="65">
        <v>22270</v>
      </c>
      <c r="C219" s="64">
        <v>59</v>
      </c>
      <c r="D219" s="65">
        <v>44104</v>
      </c>
      <c r="E219" s="64">
        <v>28</v>
      </c>
      <c r="F219" s="3" t="s">
        <v>7</v>
      </c>
      <c r="G219" s="215" t="s">
        <v>42</v>
      </c>
      <c r="H219" s="57">
        <v>41.640900182051702</v>
      </c>
      <c r="I219" s="98" t="s">
        <v>173</v>
      </c>
      <c r="J219" s="127" t="s">
        <v>338</v>
      </c>
      <c r="K219" s="53"/>
      <c r="L219" s="53"/>
      <c r="M219" s="53"/>
      <c r="N219" s="53"/>
      <c r="O219" s="53"/>
      <c r="P219" s="53"/>
      <c r="Q219" s="53"/>
      <c r="R219" s="53"/>
      <c r="S219" s="53"/>
      <c r="T219" s="53"/>
      <c r="U219" s="53"/>
      <c r="V219" s="53"/>
      <c r="W219" s="53"/>
      <c r="X219" s="53"/>
      <c r="Y219" s="53"/>
      <c r="Z219" s="53"/>
      <c r="AA219" s="53"/>
      <c r="AB219" s="53"/>
      <c r="AC219" s="53">
        <v>20</v>
      </c>
      <c r="AD219" s="53">
        <v>160</v>
      </c>
      <c r="AE219" s="53">
        <v>5</v>
      </c>
      <c r="AF219" s="53">
        <v>40</v>
      </c>
      <c r="AG219" s="53"/>
      <c r="AH219" s="54"/>
      <c r="AI219" s="146">
        <v>425</v>
      </c>
      <c r="AJ219" s="137"/>
      <c r="AK219" s="54"/>
      <c r="AL219" s="53"/>
      <c r="AM219" s="53"/>
      <c r="AN219" s="53"/>
      <c r="AO219" s="53"/>
      <c r="AP219" s="53"/>
      <c r="AQ219" s="53"/>
      <c r="AR219" s="53"/>
      <c r="AS219" s="53"/>
      <c r="AT219" s="53"/>
      <c r="AU219" s="53"/>
      <c r="AV219" s="53"/>
      <c r="AW219" s="54"/>
      <c r="AX219" s="53"/>
      <c r="AY219" s="54"/>
      <c r="AZ219" s="53"/>
      <c r="BA219" s="54"/>
      <c r="BB219" s="111"/>
      <c r="BC219" s="111"/>
      <c r="BD219" s="111"/>
      <c r="BE219" s="111"/>
      <c r="BF219" s="111"/>
      <c r="BG219" s="111"/>
      <c r="BH219" s="53"/>
      <c r="BI219" s="54"/>
      <c r="BJ219" s="111">
        <v>80</v>
      </c>
      <c r="BK219" s="111">
        <v>80</v>
      </c>
      <c r="BL219" s="111"/>
      <c r="BM219" s="136"/>
      <c r="BN219" s="146">
        <v>425</v>
      </c>
      <c r="BO219" s="137"/>
      <c r="BP219" s="56"/>
      <c r="BQ219" s="55"/>
      <c r="BR219" s="53"/>
      <c r="BS219" s="53"/>
      <c r="BT219" s="53"/>
      <c r="BU219" s="53"/>
      <c r="BV219" s="53"/>
      <c r="BW219" s="53"/>
      <c r="BX219" s="53"/>
      <c r="BY219" s="53"/>
      <c r="BZ219" s="53"/>
      <c r="CA219" s="53"/>
      <c r="CB219" s="53"/>
      <c r="CC219" s="53"/>
      <c r="CD219" s="53"/>
      <c r="CE219" s="53">
        <v>320</v>
      </c>
      <c r="CF219" s="53">
        <v>640</v>
      </c>
      <c r="CG219" s="55"/>
      <c r="CH219" s="53"/>
      <c r="CI219" s="53"/>
      <c r="CJ219" s="53"/>
      <c r="CK219" s="53"/>
      <c r="CL219" s="53"/>
      <c r="CM219" s="53"/>
      <c r="CN219" s="53"/>
      <c r="CO219" s="53"/>
      <c r="CP219" s="53"/>
      <c r="CQ219" s="53"/>
      <c r="CR219" s="53"/>
      <c r="CS219" s="53">
        <v>160</v>
      </c>
      <c r="CT219" s="54">
        <v>320</v>
      </c>
      <c r="CU219" s="146">
        <v>425</v>
      </c>
      <c r="CV219" s="218">
        <f>Table28211153[[#This Row],[D28 - GD/19]]/Table28211153[[#This Row],[D0 - GD/19]]</f>
        <v>8</v>
      </c>
      <c r="CW219" s="216">
        <f t="shared" si="7"/>
        <v>1</v>
      </c>
      <c r="CX219" s="216">
        <f>Table28211153[[#This Row],[D28 - Phu/13]]/Table28211153[[#This Row],[D0 - Phu/13]]</f>
        <v>2</v>
      </c>
      <c r="CY219" s="216">
        <f>Table28211153[[#This Row],[D28 - WA/19]]/Table28211153[[#This Row],[D0 - WA/19]]</f>
        <v>2</v>
      </c>
      <c r="CZ219" s="216">
        <f>LOG(Table28211153[[#This Row],[GD/19 Fold]],2)</f>
        <v>3</v>
      </c>
      <c r="DA219" s="216">
        <f>LOG(Table28211153[[#This Row],[HK/19 Fold]],2)</f>
        <v>0</v>
      </c>
      <c r="DB219" s="216">
        <f>LOG(Table28211153[[#This Row],[Phu/13 Fold]],2)</f>
        <v>1</v>
      </c>
      <c r="DC219" s="216">
        <f>LOG(Table28211153[[#This Row],[WA/19 Fold]],2)</f>
        <v>1</v>
      </c>
      <c r="DD219" s="217">
        <f>SUM(Table28211153[[#This Row],[GD/19 Log2]:[WA/19 Log2]])</f>
        <v>5</v>
      </c>
    </row>
    <row r="220" spans="1:108" ht="24" customHeight="1">
      <c r="A220" s="69">
        <v>426</v>
      </c>
      <c r="B220" s="68">
        <v>37189</v>
      </c>
      <c r="C220" s="67">
        <v>19</v>
      </c>
      <c r="D220" s="68">
        <v>44145</v>
      </c>
      <c r="E220" s="67">
        <v>28</v>
      </c>
      <c r="F220" s="3" t="s">
        <v>7</v>
      </c>
      <c r="G220" s="215" t="s">
        <v>42</v>
      </c>
      <c r="H220" s="57">
        <v>22.406772922967601</v>
      </c>
      <c r="I220" s="98" t="s">
        <v>173</v>
      </c>
      <c r="J220" s="127" t="s">
        <v>338</v>
      </c>
      <c r="K220" s="53"/>
      <c r="L220" s="53"/>
      <c r="M220" s="53"/>
      <c r="N220" s="53"/>
      <c r="O220" s="53"/>
      <c r="P220" s="53"/>
      <c r="Q220" s="53"/>
      <c r="R220" s="53"/>
      <c r="S220" s="53"/>
      <c r="T220" s="53"/>
      <c r="U220" s="53"/>
      <c r="V220" s="53"/>
      <c r="W220" s="53"/>
      <c r="X220" s="53"/>
      <c r="Y220" s="53"/>
      <c r="Z220" s="53"/>
      <c r="AA220" s="53"/>
      <c r="AB220" s="53"/>
      <c r="AC220" s="53">
        <v>20</v>
      </c>
      <c r="AD220" s="53">
        <v>80</v>
      </c>
      <c r="AE220" s="53">
        <v>5</v>
      </c>
      <c r="AF220" s="53">
        <v>20</v>
      </c>
      <c r="AG220" s="53"/>
      <c r="AH220" s="54"/>
      <c r="AI220" s="144">
        <v>426</v>
      </c>
      <c r="AJ220" s="137"/>
      <c r="AK220" s="54"/>
      <c r="AL220" s="53"/>
      <c r="AM220" s="53"/>
      <c r="AN220" s="53"/>
      <c r="AO220" s="53"/>
      <c r="AP220" s="53"/>
      <c r="AQ220" s="53"/>
      <c r="AR220" s="53"/>
      <c r="AS220" s="53"/>
      <c r="AT220" s="53"/>
      <c r="AU220" s="53"/>
      <c r="AV220" s="53"/>
      <c r="AW220" s="54"/>
      <c r="AX220" s="53"/>
      <c r="AY220" s="54"/>
      <c r="AZ220" s="53"/>
      <c r="BA220" s="54"/>
      <c r="BB220" s="111"/>
      <c r="BC220" s="111"/>
      <c r="BD220" s="111"/>
      <c r="BE220" s="111"/>
      <c r="BF220" s="111"/>
      <c r="BG220" s="111"/>
      <c r="BH220" s="53"/>
      <c r="BI220" s="54"/>
      <c r="BJ220" s="111">
        <v>160</v>
      </c>
      <c r="BK220" s="111">
        <v>160</v>
      </c>
      <c r="BL220" s="111"/>
      <c r="BM220" s="136"/>
      <c r="BN220" s="144">
        <v>426</v>
      </c>
      <c r="BO220" s="137"/>
      <c r="BP220" s="56"/>
      <c r="BQ220" s="55"/>
      <c r="BR220" s="53"/>
      <c r="BS220" s="53"/>
      <c r="BT220" s="53"/>
      <c r="BU220" s="53"/>
      <c r="BV220" s="53"/>
      <c r="BW220" s="53"/>
      <c r="BX220" s="53"/>
      <c r="BY220" s="53"/>
      <c r="BZ220" s="53"/>
      <c r="CA220" s="53"/>
      <c r="CB220" s="53"/>
      <c r="CC220" s="53"/>
      <c r="CD220" s="53"/>
      <c r="CE220" s="53">
        <v>40</v>
      </c>
      <c r="CF220" s="53">
        <v>160</v>
      </c>
      <c r="CG220" s="55"/>
      <c r="CH220" s="53"/>
      <c r="CI220" s="53"/>
      <c r="CJ220" s="53"/>
      <c r="CK220" s="53"/>
      <c r="CL220" s="53"/>
      <c r="CM220" s="53"/>
      <c r="CN220" s="53"/>
      <c r="CO220" s="53"/>
      <c r="CP220" s="53"/>
      <c r="CQ220" s="53"/>
      <c r="CR220" s="53"/>
      <c r="CS220" s="53">
        <v>40</v>
      </c>
      <c r="CT220" s="54">
        <v>160</v>
      </c>
      <c r="CU220" s="144">
        <v>426</v>
      </c>
      <c r="CV220" s="218">
        <f>Table28211153[[#This Row],[D28 - GD/19]]/Table28211153[[#This Row],[D0 - GD/19]]</f>
        <v>4</v>
      </c>
      <c r="CW220" s="216">
        <f t="shared" si="7"/>
        <v>1</v>
      </c>
      <c r="CX220" s="216">
        <f>Table28211153[[#This Row],[D28 - Phu/13]]/Table28211153[[#This Row],[D0 - Phu/13]]</f>
        <v>4</v>
      </c>
      <c r="CY220" s="216">
        <f>Table28211153[[#This Row],[D28 - WA/19]]/Table28211153[[#This Row],[D0 - WA/19]]</f>
        <v>4</v>
      </c>
      <c r="CZ220" s="216">
        <f>LOG(Table28211153[[#This Row],[GD/19 Fold]],2)</f>
        <v>2</v>
      </c>
      <c r="DA220" s="216">
        <f>LOG(Table28211153[[#This Row],[HK/19 Fold]],2)</f>
        <v>0</v>
      </c>
      <c r="DB220" s="216">
        <f>LOG(Table28211153[[#This Row],[Phu/13 Fold]],2)</f>
        <v>2</v>
      </c>
      <c r="DC220" s="216">
        <f>LOG(Table28211153[[#This Row],[WA/19 Fold]],2)</f>
        <v>2</v>
      </c>
      <c r="DD220" s="217">
        <f>SUM(Table28211153[[#This Row],[GD/19 Log2]:[WA/19 Log2]])</f>
        <v>6</v>
      </c>
    </row>
    <row r="221" spans="1:108" ht="24" customHeight="1">
      <c r="A221" s="72">
        <v>427</v>
      </c>
      <c r="B221" s="71">
        <v>27464</v>
      </c>
      <c r="C221" s="70">
        <v>45</v>
      </c>
      <c r="D221" s="71">
        <v>44125</v>
      </c>
      <c r="E221" s="70">
        <v>28</v>
      </c>
      <c r="F221" s="3" t="s">
        <v>7</v>
      </c>
      <c r="G221" s="215" t="s">
        <v>42</v>
      </c>
      <c r="H221" s="57">
        <v>21.251334777799801</v>
      </c>
      <c r="I221" s="98" t="s">
        <v>173</v>
      </c>
      <c r="J221" s="127" t="s">
        <v>338</v>
      </c>
      <c r="K221" s="53"/>
      <c r="L221" s="53"/>
      <c r="M221" s="53"/>
      <c r="N221" s="53"/>
      <c r="O221" s="53"/>
      <c r="P221" s="53"/>
      <c r="Q221" s="53"/>
      <c r="R221" s="53"/>
      <c r="S221" s="53"/>
      <c r="T221" s="53"/>
      <c r="U221" s="53"/>
      <c r="V221" s="53"/>
      <c r="W221" s="53"/>
      <c r="X221" s="53"/>
      <c r="Y221" s="53"/>
      <c r="Z221" s="53"/>
      <c r="AA221" s="53"/>
      <c r="AB221" s="53"/>
      <c r="AC221" s="53">
        <v>10</v>
      </c>
      <c r="AD221" s="53">
        <v>10</v>
      </c>
      <c r="AE221" s="53">
        <v>5</v>
      </c>
      <c r="AF221" s="53">
        <v>5</v>
      </c>
      <c r="AG221" s="53"/>
      <c r="AH221" s="54"/>
      <c r="AI221" s="145">
        <v>427</v>
      </c>
      <c r="AJ221" s="137"/>
      <c r="AK221" s="54"/>
      <c r="AL221" s="53"/>
      <c r="AM221" s="53"/>
      <c r="AN221" s="53"/>
      <c r="AO221" s="53"/>
      <c r="AP221" s="53"/>
      <c r="AQ221" s="53"/>
      <c r="AR221" s="53"/>
      <c r="AS221" s="53"/>
      <c r="AT221" s="53"/>
      <c r="AU221" s="53"/>
      <c r="AV221" s="53"/>
      <c r="AW221" s="54"/>
      <c r="AX221" s="53"/>
      <c r="AY221" s="54"/>
      <c r="AZ221" s="53"/>
      <c r="BA221" s="54"/>
      <c r="BB221" s="111"/>
      <c r="BC221" s="111"/>
      <c r="BD221" s="111"/>
      <c r="BE221" s="111"/>
      <c r="BF221" s="111"/>
      <c r="BG221" s="111"/>
      <c r="BH221" s="53"/>
      <c r="BI221" s="54"/>
      <c r="BJ221" s="111">
        <v>20</v>
      </c>
      <c r="BK221" s="111">
        <v>80</v>
      </c>
      <c r="BL221" s="111"/>
      <c r="BM221" s="136"/>
      <c r="BN221" s="145">
        <v>427</v>
      </c>
      <c r="BO221" s="137"/>
      <c r="BP221" s="56"/>
      <c r="BQ221" s="55"/>
      <c r="BR221" s="53"/>
      <c r="BS221" s="53"/>
      <c r="BT221" s="53"/>
      <c r="BU221" s="53"/>
      <c r="BV221" s="53"/>
      <c r="BW221" s="53"/>
      <c r="BX221" s="53"/>
      <c r="BY221" s="53"/>
      <c r="BZ221" s="53"/>
      <c r="CA221" s="53"/>
      <c r="CB221" s="53"/>
      <c r="CC221" s="53"/>
      <c r="CD221" s="53"/>
      <c r="CE221" s="53">
        <v>10</v>
      </c>
      <c r="CF221" s="53">
        <v>20</v>
      </c>
      <c r="CG221" s="55"/>
      <c r="CH221" s="53"/>
      <c r="CI221" s="53"/>
      <c r="CJ221" s="53"/>
      <c r="CK221" s="53"/>
      <c r="CL221" s="53"/>
      <c r="CM221" s="53"/>
      <c r="CN221" s="53"/>
      <c r="CO221" s="53"/>
      <c r="CP221" s="53"/>
      <c r="CQ221" s="53"/>
      <c r="CR221" s="53"/>
      <c r="CS221" s="53">
        <v>20</v>
      </c>
      <c r="CT221" s="54">
        <v>20</v>
      </c>
      <c r="CU221" s="145">
        <v>427</v>
      </c>
      <c r="CV221" s="218">
        <f>Table28211153[[#This Row],[D28 - GD/19]]/Table28211153[[#This Row],[D0 - GD/19]]</f>
        <v>1</v>
      </c>
      <c r="CW221" s="216">
        <f t="shared" si="7"/>
        <v>4</v>
      </c>
      <c r="CX221" s="216">
        <f>Table28211153[[#This Row],[D28 - Phu/13]]/Table28211153[[#This Row],[D0 - Phu/13]]</f>
        <v>2</v>
      </c>
      <c r="CY221" s="216">
        <f>Table28211153[[#This Row],[D28 - WA/19]]/Table28211153[[#This Row],[D0 - WA/19]]</f>
        <v>1</v>
      </c>
      <c r="CZ221" s="216">
        <f>LOG(Table28211153[[#This Row],[GD/19 Fold]],2)</f>
        <v>0</v>
      </c>
      <c r="DA221" s="216">
        <f>LOG(Table28211153[[#This Row],[HK/19 Fold]],2)</f>
        <v>2</v>
      </c>
      <c r="DB221" s="216">
        <f>LOG(Table28211153[[#This Row],[Phu/13 Fold]],2)</f>
        <v>1</v>
      </c>
      <c r="DC221" s="216">
        <f>LOG(Table28211153[[#This Row],[WA/19 Fold]],2)</f>
        <v>0</v>
      </c>
      <c r="DD221" s="217">
        <f>SUM(Table28211153[[#This Row],[GD/19 Log2]:[WA/19 Log2]])</f>
        <v>3</v>
      </c>
    </row>
    <row r="222" spans="1:108" ht="24" customHeight="1">
      <c r="A222" s="72">
        <v>431</v>
      </c>
      <c r="B222" s="71">
        <v>26282</v>
      </c>
      <c r="C222" s="70">
        <v>48</v>
      </c>
      <c r="D222" s="71">
        <v>44084</v>
      </c>
      <c r="E222" s="70">
        <v>28</v>
      </c>
      <c r="F222" s="3" t="s">
        <v>7</v>
      </c>
      <c r="G222" s="215" t="s">
        <v>42</v>
      </c>
      <c r="H222" s="57">
        <v>28.1226987446361</v>
      </c>
      <c r="I222" s="98" t="s">
        <v>173</v>
      </c>
      <c r="J222" s="127" t="s">
        <v>338</v>
      </c>
      <c r="K222" s="53"/>
      <c r="L222" s="53"/>
      <c r="M222" s="53"/>
      <c r="N222" s="53"/>
      <c r="O222" s="53"/>
      <c r="P222" s="53"/>
      <c r="Q222" s="53"/>
      <c r="R222" s="53"/>
      <c r="S222" s="53"/>
      <c r="T222" s="53"/>
      <c r="U222" s="53"/>
      <c r="V222" s="53"/>
      <c r="W222" s="53"/>
      <c r="X222" s="53"/>
      <c r="Y222" s="53"/>
      <c r="Z222" s="53"/>
      <c r="AA222" s="53"/>
      <c r="AB222" s="53"/>
      <c r="AC222" s="53">
        <v>20</v>
      </c>
      <c r="AD222" s="53">
        <v>40</v>
      </c>
      <c r="AE222" s="53">
        <v>5</v>
      </c>
      <c r="AF222" s="53">
        <v>10</v>
      </c>
      <c r="AG222" s="53"/>
      <c r="AH222" s="54"/>
      <c r="AI222" s="145">
        <v>431</v>
      </c>
      <c r="AJ222" s="137"/>
      <c r="AK222" s="54"/>
      <c r="AL222" s="53"/>
      <c r="AM222" s="53"/>
      <c r="AN222" s="53"/>
      <c r="AO222" s="53"/>
      <c r="AP222" s="53"/>
      <c r="AQ222" s="53"/>
      <c r="AR222" s="53"/>
      <c r="AS222" s="53"/>
      <c r="AT222" s="53"/>
      <c r="AU222" s="53"/>
      <c r="AV222" s="53"/>
      <c r="AW222" s="54"/>
      <c r="AX222" s="53"/>
      <c r="AY222" s="54"/>
      <c r="AZ222" s="53"/>
      <c r="BA222" s="54"/>
      <c r="BB222" s="111"/>
      <c r="BC222" s="111"/>
      <c r="BD222" s="111"/>
      <c r="BE222" s="111"/>
      <c r="BF222" s="111"/>
      <c r="BG222" s="111"/>
      <c r="BH222" s="53"/>
      <c r="BI222" s="54"/>
      <c r="BJ222" s="111">
        <v>20</v>
      </c>
      <c r="BK222" s="111">
        <v>80</v>
      </c>
      <c r="BL222" s="111"/>
      <c r="BM222" s="136"/>
      <c r="BN222" s="145">
        <v>431</v>
      </c>
      <c r="BO222" s="137"/>
      <c r="BP222" s="56"/>
      <c r="BQ222" s="55"/>
      <c r="BR222" s="53"/>
      <c r="BS222" s="53"/>
      <c r="BT222" s="53"/>
      <c r="BU222" s="53"/>
      <c r="BV222" s="53"/>
      <c r="BW222" s="53"/>
      <c r="BX222" s="53"/>
      <c r="BY222" s="53"/>
      <c r="BZ222" s="53"/>
      <c r="CA222" s="53"/>
      <c r="CB222" s="53"/>
      <c r="CC222" s="53"/>
      <c r="CD222" s="53"/>
      <c r="CE222" s="53">
        <v>160</v>
      </c>
      <c r="CF222" s="53">
        <v>160</v>
      </c>
      <c r="CG222" s="55"/>
      <c r="CH222" s="53"/>
      <c r="CI222" s="53"/>
      <c r="CJ222" s="53"/>
      <c r="CK222" s="53"/>
      <c r="CL222" s="53"/>
      <c r="CM222" s="53"/>
      <c r="CN222" s="53"/>
      <c r="CO222" s="53"/>
      <c r="CP222" s="53"/>
      <c r="CQ222" s="53"/>
      <c r="CR222" s="53"/>
      <c r="CS222" s="53">
        <v>320</v>
      </c>
      <c r="CT222" s="54">
        <v>640</v>
      </c>
      <c r="CU222" s="145">
        <v>431</v>
      </c>
      <c r="CV222" s="218">
        <f>Table28211153[[#This Row],[D28 - GD/19]]/Table28211153[[#This Row],[D0 - GD/19]]</f>
        <v>2</v>
      </c>
      <c r="CW222" s="216">
        <f t="shared" si="7"/>
        <v>4</v>
      </c>
      <c r="CX222" s="216">
        <f>Table28211153[[#This Row],[D28 - Phu/13]]/Table28211153[[#This Row],[D0 - Phu/13]]</f>
        <v>1</v>
      </c>
      <c r="CY222" s="216">
        <f>Table28211153[[#This Row],[D28 - WA/19]]/Table28211153[[#This Row],[D0 - WA/19]]</f>
        <v>2</v>
      </c>
      <c r="CZ222" s="216">
        <f>LOG(Table28211153[[#This Row],[GD/19 Fold]],2)</f>
        <v>1</v>
      </c>
      <c r="DA222" s="216">
        <f>LOG(Table28211153[[#This Row],[HK/19 Fold]],2)</f>
        <v>2</v>
      </c>
      <c r="DB222" s="216">
        <f>LOG(Table28211153[[#This Row],[Phu/13 Fold]],2)</f>
        <v>0</v>
      </c>
      <c r="DC222" s="216">
        <f>LOG(Table28211153[[#This Row],[WA/19 Fold]],2)</f>
        <v>1</v>
      </c>
      <c r="DD222" s="217">
        <f>SUM(Table28211153[[#This Row],[GD/19 Log2]:[WA/19 Log2]])</f>
        <v>4</v>
      </c>
    </row>
    <row r="223" spans="1:108" ht="24" customHeight="1">
      <c r="A223" s="66">
        <v>432</v>
      </c>
      <c r="B223" s="65">
        <v>23334</v>
      </c>
      <c r="C223" s="64">
        <v>56</v>
      </c>
      <c r="D223" s="65">
        <v>44137</v>
      </c>
      <c r="E223" s="64">
        <v>42</v>
      </c>
      <c r="F223" s="4" t="s">
        <v>8</v>
      </c>
      <c r="G223" s="215" t="s">
        <v>42</v>
      </c>
      <c r="H223" s="57">
        <v>29.002336468649499</v>
      </c>
      <c r="I223" s="98" t="s">
        <v>173</v>
      </c>
      <c r="J223" s="127" t="s">
        <v>338</v>
      </c>
      <c r="K223" s="53"/>
      <c r="L223" s="53"/>
      <c r="M223" s="53"/>
      <c r="N223" s="53"/>
      <c r="O223" s="53"/>
      <c r="P223" s="53"/>
      <c r="Q223" s="53"/>
      <c r="R223" s="53"/>
      <c r="S223" s="53"/>
      <c r="T223" s="53"/>
      <c r="U223" s="53"/>
      <c r="V223" s="53"/>
      <c r="W223" s="53"/>
      <c r="X223" s="53"/>
      <c r="Y223" s="53"/>
      <c r="Z223" s="53"/>
      <c r="AA223" s="53"/>
      <c r="AB223" s="53"/>
      <c r="AC223" s="53">
        <v>5</v>
      </c>
      <c r="AD223" s="53">
        <v>80</v>
      </c>
      <c r="AE223" s="53">
        <v>5</v>
      </c>
      <c r="AF223" s="53">
        <v>20</v>
      </c>
      <c r="AG223" s="53"/>
      <c r="AH223" s="54"/>
      <c r="AI223" s="146">
        <v>432</v>
      </c>
      <c r="AJ223" s="137"/>
      <c r="AK223" s="54"/>
      <c r="AL223" s="53"/>
      <c r="AM223" s="53"/>
      <c r="AN223" s="53"/>
      <c r="AO223" s="53"/>
      <c r="AP223" s="53"/>
      <c r="AQ223" s="53"/>
      <c r="AR223" s="53"/>
      <c r="AS223" s="53"/>
      <c r="AT223" s="53"/>
      <c r="AU223" s="53"/>
      <c r="AV223" s="53"/>
      <c r="AW223" s="54"/>
      <c r="AX223" s="53"/>
      <c r="AY223" s="54"/>
      <c r="AZ223" s="53"/>
      <c r="BA223" s="54"/>
      <c r="BB223" s="111"/>
      <c r="BC223" s="111"/>
      <c r="BD223" s="111"/>
      <c r="BE223" s="111"/>
      <c r="BF223" s="111"/>
      <c r="BG223" s="111"/>
      <c r="BH223" s="53"/>
      <c r="BI223" s="54"/>
      <c r="BJ223" s="111">
        <v>5</v>
      </c>
      <c r="BK223" s="111">
        <v>80</v>
      </c>
      <c r="BL223" s="111"/>
      <c r="BM223" s="136"/>
      <c r="BN223" s="146">
        <v>432</v>
      </c>
      <c r="BO223" s="137"/>
      <c r="BP223" s="56"/>
      <c r="BQ223" s="55"/>
      <c r="BR223" s="53"/>
      <c r="BS223" s="53"/>
      <c r="BT223" s="53"/>
      <c r="BU223" s="53"/>
      <c r="BV223" s="53"/>
      <c r="BW223" s="53"/>
      <c r="BX223" s="53"/>
      <c r="BY223" s="53"/>
      <c r="BZ223" s="53"/>
      <c r="CA223" s="53"/>
      <c r="CB223" s="53"/>
      <c r="CC223" s="53"/>
      <c r="CD223" s="53"/>
      <c r="CE223" s="53">
        <v>5</v>
      </c>
      <c r="CF223" s="53">
        <v>40</v>
      </c>
      <c r="CG223" s="55"/>
      <c r="CH223" s="53"/>
      <c r="CI223" s="53"/>
      <c r="CJ223" s="53"/>
      <c r="CK223" s="53"/>
      <c r="CL223" s="53"/>
      <c r="CM223" s="53"/>
      <c r="CN223" s="53"/>
      <c r="CO223" s="53"/>
      <c r="CP223" s="53"/>
      <c r="CQ223" s="53"/>
      <c r="CR223" s="53"/>
      <c r="CS223" s="53">
        <v>5</v>
      </c>
      <c r="CT223" s="54">
        <v>80</v>
      </c>
      <c r="CU223" s="146">
        <v>432</v>
      </c>
      <c r="CV223" s="218">
        <f>Table28211153[[#This Row],[D28 - GD/19]]/Table28211153[[#This Row],[D0 - GD/19]]</f>
        <v>4</v>
      </c>
      <c r="CW223" s="216">
        <f t="shared" si="7"/>
        <v>16</v>
      </c>
      <c r="CX223" s="216">
        <f>Table28211153[[#This Row],[D28 - Phu/13]]/Table28211153[[#This Row],[D0 - Phu/13]]</f>
        <v>8</v>
      </c>
      <c r="CY223" s="216">
        <f>Table28211153[[#This Row],[D28 - WA/19]]/Table28211153[[#This Row],[D0 - WA/19]]</f>
        <v>16</v>
      </c>
      <c r="CZ223" s="216">
        <f>LOG(Table28211153[[#This Row],[GD/19 Fold]],2)</f>
        <v>2</v>
      </c>
      <c r="DA223" s="216">
        <f>LOG(Table28211153[[#This Row],[HK/19 Fold]],2)</f>
        <v>4</v>
      </c>
      <c r="DB223" s="216">
        <f>LOG(Table28211153[[#This Row],[Phu/13 Fold]],2)</f>
        <v>3</v>
      </c>
      <c r="DC223" s="216">
        <f>LOG(Table28211153[[#This Row],[WA/19 Fold]],2)</f>
        <v>4</v>
      </c>
      <c r="DD223" s="217">
        <f>SUM(Table28211153[[#This Row],[GD/19 Log2]:[WA/19 Log2]])</f>
        <v>13</v>
      </c>
    </row>
    <row r="224" spans="1:108" ht="24" customHeight="1">
      <c r="A224" s="78">
        <v>433</v>
      </c>
      <c r="B224" s="77">
        <v>16983</v>
      </c>
      <c r="C224" s="76">
        <v>74</v>
      </c>
      <c r="D224" s="77">
        <v>44095</v>
      </c>
      <c r="E224" s="76">
        <v>28</v>
      </c>
      <c r="F224" s="4" t="s">
        <v>8</v>
      </c>
      <c r="G224" s="215" t="s">
        <v>42</v>
      </c>
      <c r="H224" s="57">
        <v>32.561885088057103</v>
      </c>
      <c r="I224" s="5" t="s">
        <v>174</v>
      </c>
      <c r="J224" s="127" t="s">
        <v>338</v>
      </c>
      <c r="K224" s="53"/>
      <c r="L224" s="53"/>
      <c r="M224" s="53"/>
      <c r="N224" s="53"/>
      <c r="O224" s="53"/>
      <c r="P224" s="53"/>
      <c r="Q224" s="53"/>
      <c r="R224" s="53"/>
      <c r="S224" s="53"/>
      <c r="T224" s="53"/>
      <c r="U224" s="53"/>
      <c r="V224" s="53"/>
      <c r="W224" s="53"/>
      <c r="X224" s="53"/>
      <c r="Y224" s="53"/>
      <c r="Z224" s="53"/>
      <c r="AA224" s="53"/>
      <c r="AB224" s="53"/>
      <c r="AC224" s="53">
        <v>20</v>
      </c>
      <c r="AD224" s="53">
        <v>80</v>
      </c>
      <c r="AE224" s="53">
        <v>5</v>
      </c>
      <c r="AF224" s="53">
        <v>40</v>
      </c>
      <c r="AG224" s="53"/>
      <c r="AH224" s="54"/>
      <c r="AI224" s="141">
        <v>433</v>
      </c>
      <c r="AJ224" s="137"/>
      <c r="AK224" s="54"/>
      <c r="AL224" s="53"/>
      <c r="AM224" s="53"/>
      <c r="AN224" s="53"/>
      <c r="AO224" s="53"/>
      <c r="AP224" s="53"/>
      <c r="AQ224" s="53"/>
      <c r="AR224" s="53"/>
      <c r="AS224" s="53"/>
      <c r="AT224" s="53"/>
      <c r="AU224" s="53"/>
      <c r="AV224" s="53"/>
      <c r="AW224" s="54"/>
      <c r="AX224" s="53"/>
      <c r="AY224" s="54"/>
      <c r="AZ224" s="53"/>
      <c r="BA224" s="54"/>
      <c r="BB224" s="111"/>
      <c r="BC224" s="111"/>
      <c r="BD224" s="111"/>
      <c r="BE224" s="111"/>
      <c r="BF224" s="111"/>
      <c r="BG224" s="111"/>
      <c r="BH224" s="53"/>
      <c r="BI224" s="54"/>
      <c r="BJ224" s="111">
        <v>160</v>
      </c>
      <c r="BK224" s="111">
        <v>640</v>
      </c>
      <c r="BL224" s="111"/>
      <c r="BM224" s="136"/>
      <c r="BN224" s="141">
        <v>433</v>
      </c>
      <c r="BO224" s="137"/>
      <c r="BP224" s="56"/>
      <c r="BQ224" s="55"/>
      <c r="BR224" s="53"/>
      <c r="BS224" s="53"/>
      <c r="BT224" s="53"/>
      <c r="BU224" s="53"/>
      <c r="BV224" s="53"/>
      <c r="BW224" s="53"/>
      <c r="BX224" s="53"/>
      <c r="BY224" s="53"/>
      <c r="BZ224" s="53"/>
      <c r="CA224" s="53"/>
      <c r="CB224" s="53"/>
      <c r="CC224" s="53"/>
      <c r="CD224" s="53"/>
      <c r="CE224" s="53">
        <v>20</v>
      </c>
      <c r="CF224" s="53">
        <v>80</v>
      </c>
      <c r="CG224" s="55"/>
      <c r="CH224" s="53"/>
      <c r="CI224" s="53"/>
      <c r="CJ224" s="53"/>
      <c r="CK224" s="53"/>
      <c r="CL224" s="53"/>
      <c r="CM224" s="53"/>
      <c r="CN224" s="53"/>
      <c r="CO224" s="53"/>
      <c r="CP224" s="53"/>
      <c r="CQ224" s="53"/>
      <c r="CR224" s="53"/>
      <c r="CS224" s="53">
        <v>40</v>
      </c>
      <c r="CT224" s="54">
        <v>160</v>
      </c>
      <c r="CU224" s="141">
        <v>433</v>
      </c>
      <c r="CV224" s="218">
        <f>Table28211153[[#This Row],[D28 - GD/19]]/Table28211153[[#This Row],[D0 - GD/19]]</f>
        <v>8</v>
      </c>
      <c r="CW224" s="216">
        <f t="shared" si="7"/>
        <v>4</v>
      </c>
      <c r="CX224" s="216">
        <f>Table28211153[[#This Row],[D28 - Phu/13]]/Table28211153[[#This Row],[D0 - Phu/13]]</f>
        <v>4</v>
      </c>
      <c r="CY224" s="216">
        <f>Table28211153[[#This Row],[D28 - WA/19]]/Table28211153[[#This Row],[D0 - WA/19]]</f>
        <v>4</v>
      </c>
      <c r="CZ224" s="216">
        <f>LOG(Table28211153[[#This Row],[GD/19 Fold]],2)</f>
        <v>3</v>
      </c>
      <c r="DA224" s="216">
        <f>LOG(Table28211153[[#This Row],[HK/19 Fold]],2)</f>
        <v>2</v>
      </c>
      <c r="DB224" s="216">
        <f>LOG(Table28211153[[#This Row],[Phu/13 Fold]],2)</f>
        <v>2</v>
      </c>
      <c r="DC224" s="216">
        <f>LOG(Table28211153[[#This Row],[WA/19 Fold]],2)</f>
        <v>2</v>
      </c>
      <c r="DD224" s="217">
        <f>SUM(Table28211153[[#This Row],[GD/19 Log2]:[WA/19 Log2]])</f>
        <v>9</v>
      </c>
    </row>
    <row r="225" spans="1:108" ht="24" customHeight="1">
      <c r="A225" s="72">
        <v>434</v>
      </c>
      <c r="B225" s="71">
        <v>28986</v>
      </c>
      <c r="C225" s="70">
        <v>41</v>
      </c>
      <c r="D225" s="71">
        <v>44084</v>
      </c>
      <c r="E225" s="70">
        <v>28</v>
      </c>
      <c r="F225" s="3" t="s">
        <v>7</v>
      </c>
      <c r="G225" s="215" t="s">
        <v>42</v>
      </c>
      <c r="H225" s="57">
        <v>20.909704745831</v>
      </c>
      <c r="I225" s="98" t="s">
        <v>173</v>
      </c>
      <c r="J225" s="127" t="s">
        <v>338</v>
      </c>
      <c r="K225" s="53"/>
      <c r="L225" s="53"/>
      <c r="M225" s="53"/>
      <c r="N225" s="53"/>
      <c r="O225" s="53"/>
      <c r="P225" s="53"/>
      <c r="Q225" s="53"/>
      <c r="R225" s="53"/>
      <c r="S225" s="53"/>
      <c r="T225" s="53"/>
      <c r="U225" s="53"/>
      <c r="V225" s="53"/>
      <c r="W225" s="53"/>
      <c r="X225" s="53"/>
      <c r="Y225" s="53"/>
      <c r="Z225" s="53"/>
      <c r="AA225" s="53"/>
      <c r="AB225" s="53"/>
      <c r="AC225" s="53">
        <v>5</v>
      </c>
      <c r="AD225" s="53">
        <v>40</v>
      </c>
      <c r="AE225" s="53">
        <v>5</v>
      </c>
      <c r="AF225" s="53">
        <v>20</v>
      </c>
      <c r="AG225" s="53"/>
      <c r="AH225" s="54"/>
      <c r="AI225" s="145">
        <v>434</v>
      </c>
      <c r="AJ225" s="137"/>
      <c r="AK225" s="54"/>
      <c r="AL225" s="53"/>
      <c r="AM225" s="53"/>
      <c r="AN225" s="53"/>
      <c r="AO225" s="53"/>
      <c r="AP225" s="53"/>
      <c r="AQ225" s="53"/>
      <c r="AR225" s="53"/>
      <c r="AS225" s="53"/>
      <c r="AT225" s="53"/>
      <c r="AU225" s="53"/>
      <c r="AV225" s="53"/>
      <c r="AW225" s="54"/>
      <c r="AX225" s="53"/>
      <c r="AY225" s="54"/>
      <c r="AZ225" s="53"/>
      <c r="BA225" s="54"/>
      <c r="BB225" s="111"/>
      <c r="BC225" s="111"/>
      <c r="BD225" s="111"/>
      <c r="BE225" s="111"/>
      <c r="BF225" s="111"/>
      <c r="BG225" s="111"/>
      <c r="BH225" s="53"/>
      <c r="BI225" s="54"/>
      <c r="BJ225" s="111">
        <v>20</v>
      </c>
      <c r="BK225" s="111">
        <v>40</v>
      </c>
      <c r="BL225" s="111"/>
      <c r="BM225" s="136"/>
      <c r="BN225" s="145">
        <v>434</v>
      </c>
      <c r="BO225" s="137"/>
      <c r="BP225" s="56"/>
      <c r="BQ225" s="55"/>
      <c r="BR225" s="53"/>
      <c r="BS225" s="53"/>
      <c r="BT225" s="53"/>
      <c r="BU225" s="53"/>
      <c r="BV225" s="53"/>
      <c r="BW225" s="53"/>
      <c r="BX225" s="53"/>
      <c r="BY225" s="53"/>
      <c r="BZ225" s="53"/>
      <c r="CA225" s="53"/>
      <c r="CB225" s="53"/>
      <c r="CC225" s="53"/>
      <c r="CD225" s="53"/>
      <c r="CE225" s="53">
        <v>40</v>
      </c>
      <c r="CF225" s="53">
        <v>80</v>
      </c>
      <c r="CG225" s="55"/>
      <c r="CH225" s="53"/>
      <c r="CI225" s="53"/>
      <c r="CJ225" s="53"/>
      <c r="CK225" s="53"/>
      <c r="CL225" s="53"/>
      <c r="CM225" s="53"/>
      <c r="CN225" s="53"/>
      <c r="CO225" s="53"/>
      <c r="CP225" s="53"/>
      <c r="CQ225" s="53"/>
      <c r="CR225" s="53"/>
      <c r="CS225" s="53">
        <v>80</v>
      </c>
      <c r="CT225" s="54">
        <v>160</v>
      </c>
      <c r="CU225" s="145">
        <v>434</v>
      </c>
      <c r="CV225" s="218">
        <f>Table28211153[[#This Row],[D28 - GD/19]]/Table28211153[[#This Row],[D0 - GD/19]]</f>
        <v>4</v>
      </c>
      <c r="CW225" s="216">
        <f t="shared" si="7"/>
        <v>2</v>
      </c>
      <c r="CX225" s="216">
        <f>Table28211153[[#This Row],[D28 - Phu/13]]/Table28211153[[#This Row],[D0 - Phu/13]]</f>
        <v>2</v>
      </c>
      <c r="CY225" s="216">
        <f>Table28211153[[#This Row],[D28 - WA/19]]/Table28211153[[#This Row],[D0 - WA/19]]</f>
        <v>2</v>
      </c>
      <c r="CZ225" s="216">
        <f>LOG(Table28211153[[#This Row],[GD/19 Fold]],2)</f>
        <v>2</v>
      </c>
      <c r="DA225" s="216">
        <f>LOG(Table28211153[[#This Row],[HK/19 Fold]],2)</f>
        <v>1</v>
      </c>
      <c r="DB225" s="216">
        <f>LOG(Table28211153[[#This Row],[Phu/13 Fold]],2)</f>
        <v>1</v>
      </c>
      <c r="DC225" s="216">
        <f>LOG(Table28211153[[#This Row],[WA/19 Fold]],2)</f>
        <v>1</v>
      </c>
      <c r="DD225" s="217">
        <f>SUM(Table28211153[[#This Row],[GD/19 Log2]:[WA/19 Log2]])</f>
        <v>5</v>
      </c>
    </row>
    <row r="226" spans="1:108" ht="24" customHeight="1">
      <c r="A226" s="78">
        <v>437</v>
      </c>
      <c r="B226" s="77">
        <v>18416</v>
      </c>
      <c r="C226" s="76">
        <v>70</v>
      </c>
      <c r="D226" s="77">
        <v>44088</v>
      </c>
      <c r="E226" s="76">
        <v>28</v>
      </c>
      <c r="F226" s="3" t="s">
        <v>7</v>
      </c>
      <c r="G226" s="215" t="s">
        <v>42</v>
      </c>
      <c r="H226" s="57">
        <v>40.928833303526702</v>
      </c>
      <c r="I226" s="5" t="s">
        <v>174</v>
      </c>
      <c r="J226" s="127" t="s">
        <v>338</v>
      </c>
      <c r="K226" s="53"/>
      <c r="L226" s="53"/>
      <c r="M226" s="53"/>
      <c r="N226" s="53"/>
      <c r="O226" s="53"/>
      <c r="P226" s="53"/>
      <c r="Q226" s="53"/>
      <c r="R226" s="53"/>
      <c r="S226" s="53"/>
      <c r="T226" s="53"/>
      <c r="U226" s="53"/>
      <c r="V226" s="53"/>
      <c r="W226" s="53"/>
      <c r="X226" s="53"/>
      <c r="Y226" s="53"/>
      <c r="Z226" s="53"/>
      <c r="AA226" s="53"/>
      <c r="AB226" s="53"/>
      <c r="AC226" s="53">
        <v>20</v>
      </c>
      <c r="AD226" s="53">
        <v>80</v>
      </c>
      <c r="AE226" s="53">
        <v>5</v>
      </c>
      <c r="AF226" s="53">
        <v>20</v>
      </c>
      <c r="AG226" s="53"/>
      <c r="AH226" s="54"/>
      <c r="AI226" s="141">
        <v>437</v>
      </c>
      <c r="AJ226" s="137"/>
      <c r="AK226" s="54"/>
      <c r="AL226" s="53"/>
      <c r="AM226" s="53"/>
      <c r="AN226" s="53"/>
      <c r="AO226" s="53"/>
      <c r="AP226" s="53"/>
      <c r="AQ226" s="53"/>
      <c r="AR226" s="53"/>
      <c r="AS226" s="53"/>
      <c r="AT226" s="53"/>
      <c r="AU226" s="53"/>
      <c r="AV226" s="53"/>
      <c r="AW226" s="54"/>
      <c r="AX226" s="53"/>
      <c r="AY226" s="54"/>
      <c r="AZ226" s="53"/>
      <c r="BA226" s="54"/>
      <c r="BB226" s="111"/>
      <c r="BC226" s="111"/>
      <c r="BD226" s="111"/>
      <c r="BE226" s="111"/>
      <c r="BF226" s="111"/>
      <c r="BG226" s="111"/>
      <c r="BH226" s="53"/>
      <c r="BI226" s="54"/>
      <c r="BJ226" s="111">
        <v>20</v>
      </c>
      <c r="BK226" s="111">
        <v>40</v>
      </c>
      <c r="BL226" s="111"/>
      <c r="BM226" s="136"/>
      <c r="BN226" s="141">
        <v>437</v>
      </c>
      <c r="BO226" s="137"/>
      <c r="BP226" s="56"/>
      <c r="BQ226" s="55"/>
      <c r="BR226" s="53"/>
      <c r="BS226" s="53"/>
      <c r="BT226" s="53"/>
      <c r="BU226" s="53"/>
      <c r="BV226" s="53"/>
      <c r="BW226" s="53"/>
      <c r="BX226" s="53"/>
      <c r="BY226" s="53"/>
      <c r="BZ226" s="53"/>
      <c r="CA226" s="53"/>
      <c r="CB226" s="53"/>
      <c r="CC226" s="53"/>
      <c r="CD226" s="53"/>
      <c r="CE226" s="53">
        <v>20</v>
      </c>
      <c r="CF226" s="53">
        <v>80</v>
      </c>
      <c r="CG226" s="55"/>
      <c r="CH226" s="53"/>
      <c r="CI226" s="53"/>
      <c r="CJ226" s="53"/>
      <c r="CK226" s="53"/>
      <c r="CL226" s="53"/>
      <c r="CM226" s="53"/>
      <c r="CN226" s="53"/>
      <c r="CO226" s="53"/>
      <c r="CP226" s="53"/>
      <c r="CQ226" s="53"/>
      <c r="CR226" s="53"/>
      <c r="CS226" s="53">
        <v>10</v>
      </c>
      <c r="CT226" s="54">
        <v>40</v>
      </c>
      <c r="CU226" s="141">
        <v>437</v>
      </c>
      <c r="CV226" s="218">
        <f>Table28211153[[#This Row],[D28 - GD/19]]/Table28211153[[#This Row],[D0 - GD/19]]</f>
        <v>4</v>
      </c>
      <c r="CW226" s="216">
        <f t="shared" si="7"/>
        <v>2</v>
      </c>
      <c r="CX226" s="216">
        <f>Table28211153[[#This Row],[D28 - Phu/13]]/Table28211153[[#This Row],[D0 - Phu/13]]</f>
        <v>4</v>
      </c>
      <c r="CY226" s="216">
        <f>Table28211153[[#This Row],[D28 - WA/19]]/Table28211153[[#This Row],[D0 - WA/19]]</f>
        <v>4</v>
      </c>
      <c r="CZ226" s="216">
        <f>LOG(Table28211153[[#This Row],[GD/19 Fold]],2)</f>
        <v>2</v>
      </c>
      <c r="DA226" s="216">
        <f>LOG(Table28211153[[#This Row],[HK/19 Fold]],2)</f>
        <v>1</v>
      </c>
      <c r="DB226" s="216">
        <f>LOG(Table28211153[[#This Row],[Phu/13 Fold]],2)</f>
        <v>2</v>
      </c>
      <c r="DC226" s="216">
        <f>LOG(Table28211153[[#This Row],[WA/19 Fold]],2)</f>
        <v>2</v>
      </c>
      <c r="DD226" s="217">
        <f>SUM(Table28211153[[#This Row],[GD/19 Log2]:[WA/19 Log2]])</f>
        <v>7</v>
      </c>
    </row>
    <row r="227" spans="1:108" ht="24" customHeight="1">
      <c r="A227" s="72">
        <v>438</v>
      </c>
      <c r="B227" s="71">
        <v>29947</v>
      </c>
      <c r="C227" s="70">
        <v>38</v>
      </c>
      <c r="D227" s="71">
        <v>44102</v>
      </c>
      <c r="E227" s="70">
        <v>28</v>
      </c>
      <c r="F227" s="4" t="s">
        <v>8</v>
      </c>
      <c r="G227" s="215" t="s">
        <v>42</v>
      </c>
      <c r="H227" s="57">
        <v>30.9500802813115</v>
      </c>
      <c r="I227" s="98" t="s">
        <v>173</v>
      </c>
      <c r="J227" s="127" t="s">
        <v>338</v>
      </c>
      <c r="K227" s="53"/>
      <c r="L227" s="53"/>
      <c r="M227" s="53"/>
      <c r="N227" s="53"/>
      <c r="O227" s="53"/>
      <c r="P227" s="53"/>
      <c r="Q227" s="53"/>
      <c r="R227" s="53"/>
      <c r="S227" s="53"/>
      <c r="T227" s="53"/>
      <c r="U227" s="53"/>
      <c r="V227" s="53"/>
      <c r="W227" s="53"/>
      <c r="X227" s="53"/>
      <c r="Y227" s="53"/>
      <c r="Z227" s="53"/>
      <c r="AA227" s="53"/>
      <c r="AB227" s="53"/>
      <c r="AC227" s="53">
        <v>5</v>
      </c>
      <c r="AD227" s="53">
        <v>80</v>
      </c>
      <c r="AE227" s="53">
        <v>5</v>
      </c>
      <c r="AF227" s="53">
        <v>20</v>
      </c>
      <c r="AG227" s="53"/>
      <c r="AH227" s="54"/>
      <c r="AI227" s="145">
        <v>438</v>
      </c>
      <c r="AJ227" s="137"/>
      <c r="AK227" s="54"/>
      <c r="AL227" s="53"/>
      <c r="AM227" s="53"/>
      <c r="AN227" s="53"/>
      <c r="AO227" s="53"/>
      <c r="AP227" s="53"/>
      <c r="AQ227" s="53"/>
      <c r="AR227" s="53"/>
      <c r="AS227" s="53"/>
      <c r="AT227" s="53"/>
      <c r="AU227" s="53"/>
      <c r="AV227" s="53"/>
      <c r="AW227" s="54"/>
      <c r="AX227" s="53"/>
      <c r="AY227" s="54"/>
      <c r="AZ227" s="53"/>
      <c r="BA227" s="54"/>
      <c r="BB227" s="111"/>
      <c r="BC227" s="111"/>
      <c r="BD227" s="111"/>
      <c r="BE227" s="111"/>
      <c r="BF227" s="111"/>
      <c r="BG227" s="111"/>
      <c r="BH227" s="53"/>
      <c r="BI227" s="54"/>
      <c r="BJ227" s="111">
        <v>5</v>
      </c>
      <c r="BK227" s="111">
        <v>80</v>
      </c>
      <c r="BL227" s="111"/>
      <c r="BM227" s="136"/>
      <c r="BN227" s="145">
        <v>438</v>
      </c>
      <c r="BO227" s="137"/>
      <c r="BP227" s="56"/>
      <c r="BQ227" s="55"/>
      <c r="BR227" s="53"/>
      <c r="BS227" s="53"/>
      <c r="BT227" s="53"/>
      <c r="BU227" s="53"/>
      <c r="BV227" s="53"/>
      <c r="BW227" s="53"/>
      <c r="BX227" s="53"/>
      <c r="BY227" s="53"/>
      <c r="BZ227" s="53"/>
      <c r="CA227" s="53"/>
      <c r="CB227" s="53"/>
      <c r="CC227" s="53"/>
      <c r="CD227" s="53"/>
      <c r="CE227" s="53">
        <v>20</v>
      </c>
      <c r="CF227" s="53">
        <v>80</v>
      </c>
      <c r="CG227" s="55"/>
      <c r="CH227" s="53"/>
      <c r="CI227" s="53"/>
      <c r="CJ227" s="53"/>
      <c r="CK227" s="53"/>
      <c r="CL227" s="53"/>
      <c r="CM227" s="53"/>
      <c r="CN227" s="53"/>
      <c r="CO227" s="53"/>
      <c r="CP227" s="53"/>
      <c r="CQ227" s="53"/>
      <c r="CR227" s="53"/>
      <c r="CS227" s="53">
        <v>5</v>
      </c>
      <c r="CT227" s="54">
        <v>5</v>
      </c>
      <c r="CU227" s="145">
        <v>438</v>
      </c>
      <c r="CV227" s="218">
        <f>Table28211153[[#This Row],[D28 - GD/19]]/Table28211153[[#This Row],[D0 - GD/19]]</f>
        <v>4</v>
      </c>
      <c r="CW227" s="216">
        <f t="shared" si="7"/>
        <v>16</v>
      </c>
      <c r="CX227" s="216">
        <f>Table28211153[[#This Row],[D28 - Phu/13]]/Table28211153[[#This Row],[D0 - Phu/13]]</f>
        <v>4</v>
      </c>
      <c r="CY227" s="216">
        <f>Table28211153[[#This Row],[D28 - WA/19]]/Table28211153[[#This Row],[D0 - WA/19]]</f>
        <v>1</v>
      </c>
      <c r="CZ227" s="216">
        <f>LOG(Table28211153[[#This Row],[GD/19 Fold]],2)</f>
        <v>2</v>
      </c>
      <c r="DA227" s="216">
        <f>LOG(Table28211153[[#This Row],[HK/19 Fold]],2)</f>
        <v>4</v>
      </c>
      <c r="DB227" s="216">
        <f>LOG(Table28211153[[#This Row],[Phu/13 Fold]],2)</f>
        <v>2</v>
      </c>
      <c r="DC227" s="216">
        <f>LOG(Table28211153[[#This Row],[WA/19 Fold]],2)</f>
        <v>0</v>
      </c>
      <c r="DD227" s="217">
        <f>SUM(Table28211153[[#This Row],[GD/19 Log2]:[WA/19 Log2]])</f>
        <v>8</v>
      </c>
    </row>
    <row r="228" spans="1:108" ht="24" customHeight="1">
      <c r="A228" s="69">
        <v>439</v>
      </c>
      <c r="B228" s="68">
        <v>35982</v>
      </c>
      <c r="C228" s="67">
        <v>22</v>
      </c>
      <c r="D228" s="68">
        <v>44146</v>
      </c>
      <c r="E228" s="67">
        <v>28</v>
      </c>
      <c r="F228" s="3" t="s">
        <v>7</v>
      </c>
      <c r="G228" s="215" t="s">
        <v>9</v>
      </c>
      <c r="H228" s="57">
        <v>24.973267294992301</v>
      </c>
      <c r="I228" s="98" t="s">
        <v>173</v>
      </c>
      <c r="J228" s="127" t="s">
        <v>338</v>
      </c>
      <c r="K228" s="53"/>
      <c r="L228" s="53"/>
      <c r="M228" s="53"/>
      <c r="N228" s="53"/>
      <c r="O228" s="53"/>
      <c r="P228" s="53"/>
      <c r="Q228" s="53"/>
      <c r="R228" s="53"/>
      <c r="S228" s="53"/>
      <c r="T228" s="53"/>
      <c r="U228" s="53"/>
      <c r="V228" s="53"/>
      <c r="W228" s="53"/>
      <c r="X228" s="53"/>
      <c r="Y228" s="53"/>
      <c r="Z228" s="53"/>
      <c r="AA228" s="53"/>
      <c r="AB228" s="53"/>
      <c r="AC228" s="53">
        <v>40</v>
      </c>
      <c r="AD228" s="53">
        <v>40</v>
      </c>
      <c r="AE228" s="53">
        <v>20</v>
      </c>
      <c r="AF228" s="53">
        <v>20</v>
      </c>
      <c r="AG228" s="53"/>
      <c r="AH228" s="54"/>
      <c r="AI228" s="144">
        <v>439</v>
      </c>
      <c r="AJ228" s="137"/>
      <c r="AK228" s="54"/>
      <c r="AL228" s="53"/>
      <c r="AM228" s="53"/>
      <c r="AN228" s="53"/>
      <c r="AO228" s="53"/>
      <c r="AP228" s="53"/>
      <c r="AQ228" s="53"/>
      <c r="AR228" s="53"/>
      <c r="AS228" s="53"/>
      <c r="AT228" s="53"/>
      <c r="AU228" s="53"/>
      <c r="AV228" s="53"/>
      <c r="AW228" s="54"/>
      <c r="AX228" s="53"/>
      <c r="AY228" s="54"/>
      <c r="AZ228" s="53"/>
      <c r="BA228" s="54"/>
      <c r="BB228" s="111"/>
      <c r="BC228" s="111"/>
      <c r="BD228" s="111"/>
      <c r="BE228" s="111"/>
      <c r="BF228" s="111"/>
      <c r="BG228" s="111"/>
      <c r="BH228" s="53"/>
      <c r="BI228" s="54"/>
      <c r="BJ228" s="111">
        <v>160</v>
      </c>
      <c r="BK228" s="111">
        <v>160</v>
      </c>
      <c r="BL228" s="111"/>
      <c r="BM228" s="136"/>
      <c r="BN228" s="144">
        <v>439</v>
      </c>
      <c r="BO228" s="137"/>
      <c r="BP228" s="56"/>
      <c r="BQ228" s="55"/>
      <c r="BR228" s="53"/>
      <c r="BS228" s="53"/>
      <c r="BT228" s="53"/>
      <c r="BU228" s="53"/>
      <c r="BV228" s="53"/>
      <c r="BW228" s="53"/>
      <c r="BX228" s="53"/>
      <c r="BY228" s="53"/>
      <c r="BZ228" s="53"/>
      <c r="CA228" s="53"/>
      <c r="CB228" s="53"/>
      <c r="CC228" s="53"/>
      <c r="CD228" s="53"/>
      <c r="CE228" s="53">
        <v>40</v>
      </c>
      <c r="CF228" s="53">
        <v>80</v>
      </c>
      <c r="CG228" s="55"/>
      <c r="CH228" s="53"/>
      <c r="CI228" s="53"/>
      <c r="CJ228" s="53"/>
      <c r="CK228" s="53"/>
      <c r="CL228" s="53"/>
      <c r="CM228" s="53"/>
      <c r="CN228" s="53"/>
      <c r="CO228" s="53"/>
      <c r="CP228" s="53"/>
      <c r="CQ228" s="53"/>
      <c r="CR228" s="53"/>
      <c r="CS228" s="53">
        <v>40</v>
      </c>
      <c r="CT228" s="54">
        <v>80</v>
      </c>
      <c r="CU228" s="144">
        <v>439</v>
      </c>
      <c r="CV228" s="218">
        <f>Table28211153[[#This Row],[D28 - GD/19]]/Table28211153[[#This Row],[D0 - GD/19]]</f>
        <v>1</v>
      </c>
      <c r="CW228" s="216">
        <f t="shared" si="7"/>
        <v>1</v>
      </c>
      <c r="CX228" s="216">
        <f>Table28211153[[#This Row],[D28 - Phu/13]]/Table28211153[[#This Row],[D0 - Phu/13]]</f>
        <v>2</v>
      </c>
      <c r="CY228" s="216">
        <f>Table28211153[[#This Row],[D28 - WA/19]]/Table28211153[[#This Row],[D0 - WA/19]]</f>
        <v>2</v>
      </c>
      <c r="CZ228" s="216">
        <f>LOG(Table28211153[[#This Row],[GD/19 Fold]],2)</f>
        <v>0</v>
      </c>
      <c r="DA228" s="216">
        <f>LOG(Table28211153[[#This Row],[HK/19 Fold]],2)</f>
        <v>0</v>
      </c>
      <c r="DB228" s="216">
        <f>LOG(Table28211153[[#This Row],[Phu/13 Fold]],2)</f>
        <v>1</v>
      </c>
      <c r="DC228" s="216">
        <f>LOG(Table28211153[[#This Row],[WA/19 Fold]],2)</f>
        <v>1</v>
      </c>
      <c r="DD228" s="217">
        <f>SUM(Table28211153[[#This Row],[GD/19 Log2]:[WA/19 Log2]])</f>
        <v>2</v>
      </c>
    </row>
    <row r="229" spans="1:108" ht="24" customHeight="1">
      <c r="A229" s="75">
        <v>441</v>
      </c>
      <c r="B229" s="74">
        <v>20130</v>
      </c>
      <c r="C229" s="73">
        <v>65</v>
      </c>
      <c r="D229" s="74">
        <v>44112</v>
      </c>
      <c r="E229" s="73">
        <v>28</v>
      </c>
      <c r="F229" s="3" t="s">
        <v>7</v>
      </c>
      <c r="G229" s="215" t="s">
        <v>42</v>
      </c>
      <c r="H229" s="57">
        <v>23.0129073130609</v>
      </c>
      <c r="I229" s="98" t="s">
        <v>173</v>
      </c>
      <c r="J229" s="127" t="s">
        <v>338</v>
      </c>
      <c r="K229" s="53"/>
      <c r="L229" s="53"/>
      <c r="M229" s="53"/>
      <c r="N229" s="53"/>
      <c r="O229" s="53"/>
      <c r="P229" s="53"/>
      <c r="Q229" s="53"/>
      <c r="R229" s="53"/>
      <c r="S229" s="53"/>
      <c r="T229" s="53"/>
      <c r="U229" s="53"/>
      <c r="V229" s="53"/>
      <c r="W229" s="53"/>
      <c r="X229" s="53"/>
      <c r="Y229" s="53"/>
      <c r="Z229" s="53"/>
      <c r="AA229" s="53"/>
      <c r="AB229" s="53"/>
      <c r="AC229" s="53">
        <v>10</v>
      </c>
      <c r="AD229" s="53">
        <v>20</v>
      </c>
      <c r="AE229" s="53">
        <v>5</v>
      </c>
      <c r="AF229" s="53">
        <v>5</v>
      </c>
      <c r="AG229" s="53"/>
      <c r="AH229" s="54"/>
      <c r="AI229" s="147">
        <v>441</v>
      </c>
      <c r="AJ229" s="137"/>
      <c r="AK229" s="54"/>
      <c r="AL229" s="53"/>
      <c r="AM229" s="53"/>
      <c r="AN229" s="53"/>
      <c r="AO229" s="53"/>
      <c r="AP229" s="53"/>
      <c r="AQ229" s="53"/>
      <c r="AR229" s="53"/>
      <c r="AS229" s="53"/>
      <c r="AT229" s="53"/>
      <c r="AU229" s="53"/>
      <c r="AV229" s="53"/>
      <c r="AW229" s="54"/>
      <c r="AX229" s="53"/>
      <c r="AY229" s="54"/>
      <c r="AZ229" s="53"/>
      <c r="BA229" s="54"/>
      <c r="BB229" s="111"/>
      <c r="BC229" s="111"/>
      <c r="BD229" s="111"/>
      <c r="BE229" s="111"/>
      <c r="BF229" s="111"/>
      <c r="BG229" s="111"/>
      <c r="BH229" s="53"/>
      <c r="BI229" s="54"/>
      <c r="BJ229" s="111">
        <v>10</v>
      </c>
      <c r="BK229" s="111">
        <v>40</v>
      </c>
      <c r="BL229" s="111"/>
      <c r="BM229" s="136"/>
      <c r="BN229" s="147">
        <v>441</v>
      </c>
      <c r="BO229" s="137"/>
      <c r="BP229" s="56"/>
      <c r="BQ229" s="55"/>
      <c r="BR229" s="53"/>
      <c r="BS229" s="53"/>
      <c r="BT229" s="53"/>
      <c r="BU229" s="53"/>
      <c r="BV229" s="53"/>
      <c r="BW229" s="53"/>
      <c r="BX229" s="53"/>
      <c r="BY229" s="53"/>
      <c r="BZ229" s="53"/>
      <c r="CA229" s="53"/>
      <c r="CB229" s="53"/>
      <c r="CC229" s="53"/>
      <c r="CD229" s="53"/>
      <c r="CE229" s="53">
        <v>5</v>
      </c>
      <c r="CF229" s="53">
        <v>10</v>
      </c>
      <c r="CG229" s="55"/>
      <c r="CH229" s="53"/>
      <c r="CI229" s="53"/>
      <c r="CJ229" s="53"/>
      <c r="CK229" s="53"/>
      <c r="CL229" s="53"/>
      <c r="CM229" s="53"/>
      <c r="CN229" s="53"/>
      <c r="CO229" s="53"/>
      <c r="CP229" s="53"/>
      <c r="CQ229" s="53"/>
      <c r="CR229" s="53"/>
      <c r="CS229" s="53">
        <v>10</v>
      </c>
      <c r="CT229" s="54">
        <v>20</v>
      </c>
      <c r="CU229" s="147">
        <v>441</v>
      </c>
      <c r="CV229" s="218">
        <f>Table28211153[[#This Row],[D28 - GD/19]]/Table28211153[[#This Row],[D0 - GD/19]]</f>
        <v>1</v>
      </c>
      <c r="CW229" s="216">
        <f t="shared" si="7"/>
        <v>4</v>
      </c>
      <c r="CX229" s="216">
        <f>Table28211153[[#This Row],[D28 - Phu/13]]/Table28211153[[#This Row],[D0 - Phu/13]]</f>
        <v>2</v>
      </c>
      <c r="CY229" s="216">
        <f>Table28211153[[#This Row],[D28 - WA/19]]/Table28211153[[#This Row],[D0 - WA/19]]</f>
        <v>2</v>
      </c>
      <c r="CZ229" s="216">
        <f>LOG(Table28211153[[#This Row],[GD/19 Fold]],2)</f>
        <v>0</v>
      </c>
      <c r="DA229" s="216">
        <f>LOG(Table28211153[[#This Row],[HK/19 Fold]],2)</f>
        <v>2</v>
      </c>
      <c r="DB229" s="216">
        <f>LOG(Table28211153[[#This Row],[Phu/13 Fold]],2)</f>
        <v>1</v>
      </c>
      <c r="DC229" s="216">
        <f>LOG(Table28211153[[#This Row],[WA/19 Fold]],2)</f>
        <v>1</v>
      </c>
      <c r="DD229" s="217">
        <f>SUM(Table28211153[[#This Row],[GD/19 Log2]:[WA/19 Log2]])</f>
        <v>4</v>
      </c>
    </row>
    <row r="230" spans="1:108" ht="24" customHeight="1">
      <c r="A230" s="69">
        <v>442</v>
      </c>
      <c r="B230" s="68">
        <v>35055</v>
      </c>
      <c r="C230" s="67">
        <v>24</v>
      </c>
      <c r="D230" s="68">
        <v>44131</v>
      </c>
      <c r="E230" s="67">
        <v>27</v>
      </c>
      <c r="F230" s="3" t="s">
        <v>7</v>
      </c>
      <c r="G230" s="215" t="s">
        <v>42</v>
      </c>
      <c r="H230" s="57">
        <v>36.196495259982697</v>
      </c>
      <c r="I230" s="98" t="s">
        <v>173</v>
      </c>
      <c r="J230" s="127" t="s">
        <v>338</v>
      </c>
      <c r="K230" s="53"/>
      <c r="L230" s="53"/>
      <c r="M230" s="53"/>
      <c r="N230" s="53"/>
      <c r="O230" s="53"/>
      <c r="P230" s="53"/>
      <c r="Q230" s="53"/>
      <c r="R230" s="53"/>
      <c r="S230" s="53"/>
      <c r="T230" s="53"/>
      <c r="U230" s="53"/>
      <c r="V230" s="53"/>
      <c r="W230" s="53"/>
      <c r="X230" s="53"/>
      <c r="Y230" s="53"/>
      <c r="Z230" s="53"/>
      <c r="AA230" s="53"/>
      <c r="AB230" s="53"/>
      <c r="AC230" s="53">
        <v>20</v>
      </c>
      <c r="AD230" s="53">
        <v>40</v>
      </c>
      <c r="AE230" s="53">
        <v>10</v>
      </c>
      <c r="AF230" s="53">
        <v>20</v>
      </c>
      <c r="AG230" s="53"/>
      <c r="AH230" s="54"/>
      <c r="AI230" s="144">
        <v>442</v>
      </c>
      <c r="AJ230" s="137"/>
      <c r="AK230" s="54"/>
      <c r="AL230" s="53"/>
      <c r="AM230" s="53"/>
      <c r="AN230" s="53"/>
      <c r="AO230" s="53"/>
      <c r="AP230" s="53"/>
      <c r="AQ230" s="53"/>
      <c r="AR230" s="53"/>
      <c r="AS230" s="53"/>
      <c r="AT230" s="53"/>
      <c r="AU230" s="53"/>
      <c r="AV230" s="53"/>
      <c r="AW230" s="54"/>
      <c r="AX230" s="53"/>
      <c r="AY230" s="54"/>
      <c r="AZ230" s="53"/>
      <c r="BA230" s="54"/>
      <c r="BB230" s="111"/>
      <c r="BC230" s="111"/>
      <c r="BD230" s="111"/>
      <c r="BE230" s="111"/>
      <c r="BF230" s="111"/>
      <c r="BG230" s="111"/>
      <c r="BH230" s="53"/>
      <c r="BI230" s="54"/>
      <c r="BJ230" s="111">
        <v>80</v>
      </c>
      <c r="BK230" s="111">
        <v>160</v>
      </c>
      <c r="BL230" s="111"/>
      <c r="BM230" s="136"/>
      <c r="BN230" s="144">
        <v>442</v>
      </c>
      <c r="BO230" s="137"/>
      <c r="BP230" s="56"/>
      <c r="BQ230" s="55"/>
      <c r="BR230" s="53"/>
      <c r="BS230" s="53"/>
      <c r="BT230" s="53"/>
      <c r="BU230" s="53"/>
      <c r="BV230" s="53"/>
      <c r="BW230" s="53"/>
      <c r="BX230" s="53"/>
      <c r="BY230" s="53"/>
      <c r="BZ230" s="53"/>
      <c r="CA230" s="53"/>
      <c r="CB230" s="53"/>
      <c r="CC230" s="53"/>
      <c r="CD230" s="53"/>
      <c r="CE230" s="53">
        <v>40</v>
      </c>
      <c r="CF230" s="53">
        <v>80</v>
      </c>
      <c r="CG230" s="55"/>
      <c r="CH230" s="53"/>
      <c r="CI230" s="53"/>
      <c r="CJ230" s="53"/>
      <c r="CK230" s="53"/>
      <c r="CL230" s="53"/>
      <c r="CM230" s="53"/>
      <c r="CN230" s="53"/>
      <c r="CO230" s="53"/>
      <c r="CP230" s="53"/>
      <c r="CQ230" s="53"/>
      <c r="CR230" s="53"/>
      <c r="CS230" s="53">
        <v>10</v>
      </c>
      <c r="CT230" s="54">
        <v>160</v>
      </c>
      <c r="CU230" s="144">
        <v>442</v>
      </c>
      <c r="CV230" s="218">
        <f>Table28211153[[#This Row],[D28 - GD/19]]/Table28211153[[#This Row],[D0 - GD/19]]</f>
        <v>2</v>
      </c>
      <c r="CW230" s="216">
        <f t="shared" si="7"/>
        <v>2</v>
      </c>
      <c r="CX230" s="216">
        <f>Table28211153[[#This Row],[D28 - Phu/13]]/Table28211153[[#This Row],[D0 - Phu/13]]</f>
        <v>2</v>
      </c>
      <c r="CY230" s="216">
        <f>Table28211153[[#This Row],[D28 - WA/19]]/Table28211153[[#This Row],[D0 - WA/19]]</f>
        <v>16</v>
      </c>
      <c r="CZ230" s="216">
        <f>LOG(Table28211153[[#This Row],[GD/19 Fold]],2)</f>
        <v>1</v>
      </c>
      <c r="DA230" s="216">
        <f>LOG(Table28211153[[#This Row],[HK/19 Fold]],2)</f>
        <v>1</v>
      </c>
      <c r="DB230" s="216">
        <f>LOG(Table28211153[[#This Row],[Phu/13 Fold]],2)</f>
        <v>1</v>
      </c>
      <c r="DC230" s="216">
        <f>LOG(Table28211153[[#This Row],[WA/19 Fold]],2)</f>
        <v>4</v>
      </c>
      <c r="DD230" s="217">
        <f>SUM(Table28211153[[#This Row],[GD/19 Log2]:[WA/19 Log2]])</f>
        <v>7</v>
      </c>
    </row>
    <row r="231" spans="1:108" ht="24" customHeight="1">
      <c r="A231" s="69">
        <v>443</v>
      </c>
      <c r="B231" s="68">
        <v>32478</v>
      </c>
      <c r="C231" s="67">
        <v>31</v>
      </c>
      <c r="D231" s="68">
        <v>44141</v>
      </c>
      <c r="E231" s="67">
        <v>28</v>
      </c>
      <c r="F231" s="3" t="s">
        <v>7</v>
      </c>
      <c r="G231" s="215" t="s">
        <v>42</v>
      </c>
      <c r="H231" s="57">
        <v>34.346458216180999</v>
      </c>
      <c r="I231" s="98" t="s">
        <v>173</v>
      </c>
      <c r="J231" s="127" t="s">
        <v>338</v>
      </c>
      <c r="K231" s="53"/>
      <c r="L231" s="53"/>
      <c r="M231" s="53"/>
      <c r="N231" s="53"/>
      <c r="O231" s="53"/>
      <c r="P231" s="53"/>
      <c r="Q231" s="53"/>
      <c r="R231" s="53"/>
      <c r="S231" s="53"/>
      <c r="T231" s="53"/>
      <c r="U231" s="53"/>
      <c r="V231" s="53"/>
      <c r="W231" s="53"/>
      <c r="X231" s="53"/>
      <c r="Y231" s="53"/>
      <c r="Z231" s="53"/>
      <c r="AA231" s="53"/>
      <c r="AB231" s="53"/>
      <c r="AC231" s="53">
        <v>20</v>
      </c>
      <c r="AD231" s="53">
        <v>40</v>
      </c>
      <c r="AE231" s="53">
        <v>10</v>
      </c>
      <c r="AF231" s="53">
        <v>10</v>
      </c>
      <c r="AG231" s="53"/>
      <c r="AH231" s="54"/>
      <c r="AI231" s="144">
        <v>443</v>
      </c>
      <c r="AJ231" s="137"/>
      <c r="AK231" s="54"/>
      <c r="AL231" s="53"/>
      <c r="AM231" s="53"/>
      <c r="AN231" s="53"/>
      <c r="AO231" s="53"/>
      <c r="AP231" s="53"/>
      <c r="AQ231" s="53"/>
      <c r="AR231" s="53"/>
      <c r="AS231" s="53"/>
      <c r="AT231" s="53"/>
      <c r="AU231" s="53"/>
      <c r="AV231" s="53"/>
      <c r="AW231" s="54"/>
      <c r="AX231" s="53"/>
      <c r="AY231" s="54"/>
      <c r="AZ231" s="53"/>
      <c r="BA231" s="54"/>
      <c r="BB231" s="111"/>
      <c r="BC231" s="111"/>
      <c r="BD231" s="111"/>
      <c r="BE231" s="111"/>
      <c r="BF231" s="111"/>
      <c r="BG231" s="111"/>
      <c r="BH231" s="53"/>
      <c r="BI231" s="54"/>
      <c r="BJ231" s="111">
        <v>40</v>
      </c>
      <c r="BK231" s="111">
        <v>160</v>
      </c>
      <c r="BL231" s="111"/>
      <c r="BM231" s="136"/>
      <c r="BN231" s="144">
        <v>443</v>
      </c>
      <c r="BO231" s="137"/>
      <c r="BP231" s="56"/>
      <c r="BQ231" s="55"/>
      <c r="BR231" s="53"/>
      <c r="BS231" s="53"/>
      <c r="BT231" s="53"/>
      <c r="BU231" s="53"/>
      <c r="BV231" s="53"/>
      <c r="BW231" s="53"/>
      <c r="BX231" s="53"/>
      <c r="BY231" s="53"/>
      <c r="BZ231" s="53"/>
      <c r="CA231" s="53"/>
      <c r="CB231" s="53"/>
      <c r="CC231" s="53"/>
      <c r="CD231" s="53"/>
      <c r="CE231" s="53">
        <v>320</v>
      </c>
      <c r="CF231" s="53">
        <v>320</v>
      </c>
      <c r="CG231" s="55"/>
      <c r="CH231" s="53"/>
      <c r="CI231" s="53"/>
      <c r="CJ231" s="53"/>
      <c r="CK231" s="53"/>
      <c r="CL231" s="53"/>
      <c r="CM231" s="53"/>
      <c r="CN231" s="53"/>
      <c r="CO231" s="53"/>
      <c r="CP231" s="53"/>
      <c r="CQ231" s="53"/>
      <c r="CR231" s="53"/>
      <c r="CS231" s="53">
        <v>20</v>
      </c>
      <c r="CT231" s="54">
        <v>80</v>
      </c>
      <c r="CU231" s="144">
        <v>443</v>
      </c>
      <c r="CV231" s="218">
        <f>Table28211153[[#This Row],[D28 - GD/19]]/Table28211153[[#This Row],[D0 - GD/19]]</f>
        <v>1</v>
      </c>
      <c r="CW231" s="216">
        <f t="shared" si="7"/>
        <v>4</v>
      </c>
      <c r="CX231" s="216">
        <f>Table28211153[[#This Row],[D28 - Phu/13]]/Table28211153[[#This Row],[D0 - Phu/13]]</f>
        <v>1</v>
      </c>
      <c r="CY231" s="216">
        <f>Table28211153[[#This Row],[D28 - WA/19]]/Table28211153[[#This Row],[D0 - WA/19]]</f>
        <v>4</v>
      </c>
      <c r="CZ231" s="216">
        <f>LOG(Table28211153[[#This Row],[GD/19 Fold]],2)</f>
        <v>0</v>
      </c>
      <c r="DA231" s="216">
        <f>LOG(Table28211153[[#This Row],[HK/19 Fold]],2)</f>
        <v>2</v>
      </c>
      <c r="DB231" s="216">
        <f>LOG(Table28211153[[#This Row],[Phu/13 Fold]],2)</f>
        <v>0</v>
      </c>
      <c r="DC231" s="216">
        <f>LOG(Table28211153[[#This Row],[WA/19 Fold]],2)</f>
        <v>2</v>
      </c>
      <c r="DD231" s="217">
        <f>SUM(Table28211153[[#This Row],[GD/19 Log2]:[WA/19 Log2]])</f>
        <v>4</v>
      </c>
    </row>
    <row r="232" spans="1:108" ht="24" customHeight="1">
      <c r="A232" s="66">
        <v>448</v>
      </c>
      <c r="B232" s="65">
        <v>25604</v>
      </c>
      <c r="C232" s="64">
        <v>50</v>
      </c>
      <c r="D232" s="65">
        <v>44117</v>
      </c>
      <c r="E232" s="64">
        <v>28</v>
      </c>
      <c r="F232" s="4" t="s">
        <v>8</v>
      </c>
      <c r="G232" s="215" t="s">
        <v>42</v>
      </c>
      <c r="H232" s="57">
        <v>36.146938775510201</v>
      </c>
      <c r="I232" s="98" t="s">
        <v>173</v>
      </c>
      <c r="J232" s="127" t="s">
        <v>338</v>
      </c>
      <c r="K232" s="53"/>
      <c r="L232" s="53"/>
      <c r="M232" s="53"/>
      <c r="N232" s="53"/>
      <c r="O232" s="53"/>
      <c r="P232" s="53"/>
      <c r="Q232" s="53"/>
      <c r="R232" s="53"/>
      <c r="S232" s="53"/>
      <c r="T232" s="53"/>
      <c r="U232" s="53"/>
      <c r="V232" s="53"/>
      <c r="W232" s="53"/>
      <c r="X232" s="53"/>
      <c r="Y232" s="53"/>
      <c r="Z232" s="53"/>
      <c r="AA232" s="53"/>
      <c r="AB232" s="53"/>
      <c r="AC232" s="53">
        <v>5</v>
      </c>
      <c r="AD232" s="53">
        <v>80</v>
      </c>
      <c r="AE232" s="53">
        <v>5</v>
      </c>
      <c r="AF232" s="53">
        <v>40</v>
      </c>
      <c r="AG232" s="53"/>
      <c r="AH232" s="54"/>
      <c r="AI232" s="146">
        <v>448</v>
      </c>
      <c r="AJ232" s="137"/>
      <c r="AK232" s="54"/>
      <c r="AL232" s="53"/>
      <c r="AM232" s="53"/>
      <c r="AN232" s="53"/>
      <c r="AO232" s="53"/>
      <c r="AP232" s="53"/>
      <c r="AQ232" s="53"/>
      <c r="AR232" s="53"/>
      <c r="AS232" s="53"/>
      <c r="AT232" s="53"/>
      <c r="AU232" s="53"/>
      <c r="AV232" s="53"/>
      <c r="AW232" s="54"/>
      <c r="AX232" s="53"/>
      <c r="AY232" s="54"/>
      <c r="AZ232" s="53"/>
      <c r="BA232" s="54"/>
      <c r="BB232" s="111"/>
      <c r="BC232" s="111"/>
      <c r="BD232" s="111"/>
      <c r="BE232" s="111"/>
      <c r="BF232" s="111"/>
      <c r="BG232" s="111"/>
      <c r="BH232" s="53"/>
      <c r="BI232" s="54"/>
      <c r="BJ232" s="111">
        <v>20</v>
      </c>
      <c r="BK232" s="111">
        <v>960</v>
      </c>
      <c r="BL232" s="111"/>
      <c r="BM232" s="136"/>
      <c r="BN232" s="146">
        <v>448</v>
      </c>
      <c r="BO232" s="137"/>
      <c r="BP232" s="56"/>
      <c r="BQ232" s="55"/>
      <c r="BR232" s="53"/>
      <c r="BS232" s="53"/>
      <c r="BT232" s="53"/>
      <c r="BU232" s="53"/>
      <c r="BV232" s="53"/>
      <c r="BW232" s="53"/>
      <c r="BX232" s="53"/>
      <c r="BY232" s="53"/>
      <c r="BZ232" s="53"/>
      <c r="CA232" s="53"/>
      <c r="CB232" s="53"/>
      <c r="CC232" s="53"/>
      <c r="CD232" s="53"/>
      <c r="CE232" s="53">
        <v>320</v>
      </c>
      <c r="CF232" s="53">
        <v>160</v>
      </c>
      <c r="CG232" s="55"/>
      <c r="CH232" s="53"/>
      <c r="CI232" s="53"/>
      <c r="CJ232" s="53"/>
      <c r="CK232" s="53"/>
      <c r="CL232" s="53"/>
      <c r="CM232" s="53"/>
      <c r="CN232" s="53"/>
      <c r="CO232" s="53"/>
      <c r="CP232" s="53"/>
      <c r="CQ232" s="53"/>
      <c r="CR232" s="53"/>
      <c r="CS232" s="53">
        <v>40</v>
      </c>
      <c r="CT232" s="54">
        <v>80</v>
      </c>
      <c r="CU232" s="146">
        <v>448</v>
      </c>
      <c r="CV232" s="218">
        <f>Table28211153[[#This Row],[D28 - GD/19]]/Table28211153[[#This Row],[D0 - GD/19]]</f>
        <v>8</v>
      </c>
      <c r="CW232" s="216">
        <f t="shared" si="7"/>
        <v>48</v>
      </c>
      <c r="CX232" s="216">
        <f>Table28211153[[#This Row],[D28 - Phu/13]]/Table28211153[[#This Row],[D0 - Phu/13]]</f>
        <v>0.5</v>
      </c>
      <c r="CY232" s="216">
        <f>Table28211153[[#This Row],[D28 - WA/19]]/Table28211153[[#This Row],[D0 - WA/19]]</f>
        <v>2</v>
      </c>
      <c r="CZ232" s="216">
        <f>LOG(Table28211153[[#This Row],[GD/19 Fold]],2)</f>
        <v>3</v>
      </c>
      <c r="DA232" s="216">
        <f>LOG(Table28211153[[#This Row],[HK/19 Fold]],2)</f>
        <v>5.584962500721157</v>
      </c>
      <c r="DB232" s="216">
        <f>LOG(Table28211153[[#This Row],[Phu/13 Fold]],2)</f>
        <v>-1</v>
      </c>
      <c r="DC232" s="216">
        <f>LOG(Table28211153[[#This Row],[WA/19 Fold]],2)</f>
        <v>1</v>
      </c>
      <c r="DD232" s="217">
        <f>SUM(Table28211153[[#This Row],[GD/19 Log2]:[WA/19 Log2]])</f>
        <v>8.5849625007211579</v>
      </c>
    </row>
    <row r="233" spans="1:108" ht="24" customHeight="1">
      <c r="A233" s="69">
        <v>450</v>
      </c>
      <c r="B233" s="68">
        <v>35332</v>
      </c>
      <c r="C233" s="67">
        <v>24</v>
      </c>
      <c r="D233" s="68">
        <v>44111</v>
      </c>
      <c r="E233" s="67">
        <v>28</v>
      </c>
      <c r="F233" s="3" t="s">
        <v>7</v>
      </c>
      <c r="G233" s="215" t="s">
        <v>42</v>
      </c>
      <c r="H233" s="57">
        <v>18.248380672770399</v>
      </c>
      <c r="I233" s="98" t="s">
        <v>173</v>
      </c>
      <c r="J233" s="127" t="s">
        <v>338</v>
      </c>
      <c r="K233" s="53"/>
      <c r="L233" s="53"/>
      <c r="M233" s="53"/>
      <c r="N233" s="53"/>
      <c r="O233" s="53"/>
      <c r="P233" s="53"/>
      <c r="Q233" s="53"/>
      <c r="R233" s="53"/>
      <c r="S233" s="53"/>
      <c r="T233" s="53"/>
      <c r="U233" s="53"/>
      <c r="V233" s="53"/>
      <c r="W233" s="53"/>
      <c r="X233" s="53"/>
      <c r="Y233" s="53"/>
      <c r="Z233" s="53"/>
      <c r="AA233" s="53"/>
      <c r="AB233" s="53"/>
      <c r="AC233" s="53">
        <v>20</v>
      </c>
      <c r="AD233" s="53">
        <v>160</v>
      </c>
      <c r="AE233" s="53">
        <v>5</v>
      </c>
      <c r="AF233" s="53">
        <v>40</v>
      </c>
      <c r="AG233" s="53"/>
      <c r="AH233" s="54"/>
      <c r="AI233" s="144">
        <v>450</v>
      </c>
      <c r="AJ233" s="137"/>
      <c r="AK233" s="54"/>
      <c r="AL233" s="53"/>
      <c r="AM233" s="53"/>
      <c r="AN233" s="53"/>
      <c r="AO233" s="53"/>
      <c r="AP233" s="53"/>
      <c r="AQ233" s="53"/>
      <c r="AR233" s="53"/>
      <c r="AS233" s="53"/>
      <c r="AT233" s="53"/>
      <c r="AU233" s="53"/>
      <c r="AV233" s="53"/>
      <c r="AW233" s="54"/>
      <c r="AX233" s="53"/>
      <c r="AY233" s="54"/>
      <c r="AZ233" s="53"/>
      <c r="BA233" s="54"/>
      <c r="BB233" s="111"/>
      <c r="BC233" s="111"/>
      <c r="BD233" s="111"/>
      <c r="BE233" s="111"/>
      <c r="BF233" s="111"/>
      <c r="BG233" s="111"/>
      <c r="BH233" s="53"/>
      <c r="BI233" s="54"/>
      <c r="BJ233" s="111">
        <v>20</v>
      </c>
      <c r="BK233" s="111">
        <v>160</v>
      </c>
      <c r="BL233" s="111"/>
      <c r="BM233" s="136"/>
      <c r="BN233" s="144">
        <v>450</v>
      </c>
      <c r="BO233" s="137"/>
      <c r="BP233" s="56"/>
      <c r="BQ233" s="55"/>
      <c r="BR233" s="53"/>
      <c r="BS233" s="53"/>
      <c r="BT233" s="53"/>
      <c r="BU233" s="53"/>
      <c r="BV233" s="53"/>
      <c r="BW233" s="53"/>
      <c r="BX233" s="53"/>
      <c r="BY233" s="53"/>
      <c r="BZ233" s="53"/>
      <c r="CA233" s="53"/>
      <c r="CB233" s="53"/>
      <c r="CC233" s="53"/>
      <c r="CD233" s="53"/>
      <c r="CE233" s="53">
        <v>80</v>
      </c>
      <c r="CF233" s="53">
        <v>160</v>
      </c>
      <c r="CG233" s="55"/>
      <c r="CH233" s="53"/>
      <c r="CI233" s="53"/>
      <c r="CJ233" s="53"/>
      <c r="CK233" s="53"/>
      <c r="CL233" s="53"/>
      <c r="CM233" s="53"/>
      <c r="CN233" s="53"/>
      <c r="CO233" s="53"/>
      <c r="CP233" s="53"/>
      <c r="CQ233" s="53"/>
      <c r="CR233" s="53"/>
      <c r="CS233" s="53">
        <v>40</v>
      </c>
      <c r="CT233" s="54">
        <v>80</v>
      </c>
      <c r="CU233" s="144">
        <v>450</v>
      </c>
      <c r="CV233" s="218">
        <f>Table28211153[[#This Row],[D28 - GD/19]]/Table28211153[[#This Row],[D0 - GD/19]]</f>
        <v>8</v>
      </c>
      <c r="CW233" s="216">
        <f t="shared" si="7"/>
        <v>8</v>
      </c>
      <c r="CX233" s="216">
        <f>Table28211153[[#This Row],[D28 - Phu/13]]/Table28211153[[#This Row],[D0 - Phu/13]]</f>
        <v>2</v>
      </c>
      <c r="CY233" s="216">
        <f>Table28211153[[#This Row],[D28 - WA/19]]/Table28211153[[#This Row],[D0 - WA/19]]</f>
        <v>2</v>
      </c>
      <c r="CZ233" s="216">
        <f>LOG(Table28211153[[#This Row],[GD/19 Fold]],2)</f>
        <v>3</v>
      </c>
      <c r="DA233" s="216">
        <f>LOG(Table28211153[[#This Row],[HK/19 Fold]],2)</f>
        <v>3</v>
      </c>
      <c r="DB233" s="216">
        <f>LOG(Table28211153[[#This Row],[Phu/13 Fold]],2)</f>
        <v>1</v>
      </c>
      <c r="DC233" s="216">
        <f>LOG(Table28211153[[#This Row],[WA/19 Fold]],2)</f>
        <v>1</v>
      </c>
      <c r="DD233" s="217">
        <f>SUM(Table28211153[[#This Row],[GD/19 Log2]:[WA/19 Log2]])</f>
        <v>8</v>
      </c>
    </row>
    <row r="234" spans="1:108" ht="24" customHeight="1">
      <c r="A234" s="69">
        <v>452</v>
      </c>
      <c r="B234" s="68">
        <v>35297</v>
      </c>
      <c r="C234" s="67">
        <v>24</v>
      </c>
      <c r="D234" s="68">
        <v>44123</v>
      </c>
      <c r="E234" s="67">
        <v>30</v>
      </c>
      <c r="F234" s="3" t="s">
        <v>7</v>
      </c>
      <c r="G234" s="215" t="s">
        <v>42</v>
      </c>
      <c r="H234" s="57">
        <v>36.129313549166099</v>
      </c>
      <c r="I234" s="98" t="s">
        <v>173</v>
      </c>
      <c r="J234" s="127" t="s">
        <v>338</v>
      </c>
      <c r="K234" s="53"/>
      <c r="L234" s="53"/>
      <c r="M234" s="53"/>
      <c r="N234" s="53"/>
      <c r="O234" s="53"/>
      <c r="P234" s="53"/>
      <c r="Q234" s="53"/>
      <c r="R234" s="53"/>
      <c r="S234" s="53"/>
      <c r="T234" s="53"/>
      <c r="U234" s="53"/>
      <c r="V234" s="53"/>
      <c r="W234" s="53"/>
      <c r="X234" s="53"/>
      <c r="Y234" s="53"/>
      <c r="Z234" s="53"/>
      <c r="AA234" s="53"/>
      <c r="AB234" s="53"/>
      <c r="AC234" s="53">
        <v>80</v>
      </c>
      <c r="AD234" s="53">
        <v>160</v>
      </c>
      <c r="AE234" s="53">
        <v>20</v>
      </c>
      <c r="AF234" s="53">
        <v>80</v>
      </c>
      <c r="AG234" s="53"/>
      <c r="AH234" s="54"/>
      <c r="AI234" s="144">
        <v>452</v>
      </c>
      <c r="AJ234" s="137"/>
      <c r="AK234" s="54"/>
      <c r="AL234" s="53"/>
      <c r="AM234" s="53"/>
      <c r="AN234" s="53"/>
      <c r="AO234" s="53"/>
      <c r="AP234" s="53"/>
      <c r="AQ234" s="53"/>
      <c r="AR234" s="53"/>
      <c r="AS234" s="53"/>
      <c r="AT234" s="53"/>
      <c r="AU234" s="53"/>
      <c r="AV234" s="53"/>
      <c r="AW234" s="54"/>
      <c r="AX234" s="53"/>
      <c r="AY234" s="54"/>
      <c r="AZ234" s="53"/>
      <c r="BA234" s="54"/>
      <c r="BB234" s="111"/>
      <c r="BC234" s="111"/>
      <c r="BD234" s="111"/>
      <c r="BE234" s="111"/>
      <c r="BF234" s="111"/>
      <c r="BG234" s="111"/>
      <c r="BH234" s="53"/>
      <c r="BI234" s="54"/>
      <c r="BJ234" s="111">
        <v>80</v>
      </c>
      <c r="BK234" s="111">
        <v>80</v>
      </c>
      <c r="BL234" s="111"/>
      <c r="BM234" s="136"/>
      <c r="BN234" s="144">
        <v>452</v>
      </c>
      <c r="BO234" s="137"/>
      <c r="BP234" s="56"/>
      <c r="BQ234" s="55"/>
      <c r="BR234" s="53"/>
      <c r="BS234" s="53"/>
      <c r="BT234" s="53"/>
      <c r="BU234" s="53"/>
      <c r="BV234" s="53"/>
      <c r="BW234" s="53"/>
      <c r="BX234" s="53"/>
      <c r="BY234" s="53"/>
      <c r="BZ234" s="53"/>
      <c r="CA234" s="53"/>
      <c r="CB234" s="53"/>
      <c r="CC234" s="53"/>
      <c r="CD234" s="53"/>
      <c r="CE234" s="53">
        <v>160</v>
      </c>
      <c r="CF234" s="53">
        <v>160</v>
      </c>
      <c r="CG234" s="55"/>
      <c r="CH234" s="53"/>
      <c r="CI234" s="53"/>
      <c r="CJ234" s="53"/>
      <c r="CK234" s="53"/>
      <c r="CL234" s="53"/>
      <c r="CM234" s="53"/>
      <c r="CN234" s="53"/>
      <c r="CO234" s="53"/>
      <c r="CP234" s="53"/>
      <c r="CQ234" s="53"/>
      <c r="CR234" s="53"/>
      <c r="CS234" s="53">
        <v>20</v>
      </c>
      <c r="CT234" s="54">
        <v>40</v>
      </c>
      <c r="CU234" s="144">
        <v>452</v>
      </c>
      <c r="CV234" s="218">
        <f>Table28211153[[#This Row],[D28 - GD/19]]/Table28211153[[#This Row],[D0 - GD/19]]</f>
        <v>4</v>
      </c>
      <c r="CW234" s="216">
        <f t="shared" si="7"/>
        <v>1</v>
      </c>
      <c r="CX234" s="216">
        <f>Table28211153[[#This Row],[D28 - Phu/13]]/Table28211153[[#This Row],[D0 - Phu/13]]</f>
        <v>1</v>
      </c>
      <c r="CY234" s="216">
        <f>Table28211153[[#This Row],[D28 - WA/19]]/Table28211153[[#This Row],[D0 - WA/19]]</f>
        <v>2</v>
      </c>
      <c r="CZ234" s="216">
        <f>LOG(Table28211153[[#This Row],[GD/19 Fold]],2)</f>
        <v>2</v>
      </c>
      <c r="DA234" s="216">
        <f>LOG(Table28211153[[#This Row],[HK/19 Fold]],2)</f>
        <v>0</v>
      </c>
      <c r="DB234" s="216">
        <f>LOG(Table28211153[[#This Row],[Phu/13 Fold]],2)</f>
        <v>0</v>
      </c>
      <c r="DC234" s="216">
        <f>LOG(Table28211153[[#This Row],[WA/19 Fold]],2)</f>
        <v>1</v>
      </c>
      <c r="DD234" s="217">
        <f>SUM(Table28211153[[#This Row],[GD/19 Log2]:[WA/19 Log2]])</f>
        <v>3</v>
      </c>
    </row>
    <row r="235" spans="1:108" ht="24" customHeight="1">
      <c r="A235" s="78">
        <v>455</v>
      </c>
      <c r="B235" s="77">
        <v>12727</v>
      </c>
      <c r="C235" s="76">
        <v>85</v>
      </c>
      <c r="D235" s="77">
        <v>44098</v>
      </c>
      <c r="E235" s="76">
        <v>28</v>
      </c>
      <c r="F235" s="3" t="s">
        <v>7</v>
      </c>
      <c r="G235" s="215" t="s">
        <v>42</v>
      </c>
      <c r="H235" s="57">
        <v>26.627932822566901</v>
      </c>
      <c r="I235" s="5" t="s">
        <v>174</v>
      </c>
      <c r="J235" s="127" t="s">
        <v>338</v>
      </c>
      <c r="K235" s="53"/>
      <c r="L235" s="53"/>
      <c r="M235" s="53"/>
      <c r="N235" s="53"/>
      <c r="O235" s="53"/>
      <c r="P235" s="53"/>
      <c r="Q235" s="53"/>
      <c r="R235" s="53"/>
      <c r="S235" s="53"/>
      <c r="T235" s="53"/>
      <c r="U235" s="53"/>
      <c r="V235" s="53"/>
      <c r="W235" s="53"/>
      <c r="X235" s="53"/>
      <c r="Y235" s="53"/>
      <c r="Z235" s="53"/>
      <c r="AA235" s="53"/>
      <c r="AB235" s="53"/>
      <c r="AC235" s="53">
        <v>20</v>
      </c>
      <c r="AD235" s="53">
        <v>80</v>
      </c>
      <c r="AE235" s="53">
        <v>5</v>
      </c>
      <c r="AF235" s="53">
        <v>20</v>
      </c>
      <c r="AG235" s="53"/>
      <c r="AH235" s="54"/>
      <c r="AI235" s="141">
        <v>455</v>
      </c>
      <c r="AJ235" s="137"/>
      <c r="AK235" s="54"/>
      <c r="AL235" s="53"/>
      <c r="AM235" s="53"/>
      <c r="AN235" s="53"/>
      <c r="AO235" s="53"/>
      <c r="AP235" s="53"/>
      <c r="AQ235" s="53"/>
      <c r="AR235" s="53"/>
      <c r="AS235" s="53"/>
      <c r="AT235" s="53"/>
      <c r="AU235" s="53"/>
      <c r="AV235" s="53"/>
      <c r="AW235" s="54"/>
      <c r="AX235" s="53"/>
      <c r="AY235" s="54"/>
      <c r="AZ235" s="53"/>
      <c r="BA235" s="54"/>
      <c r="BB235" s="111"/>
      <c r="BC235" s="111"/>
      <c r="BD235" s="111"/>
      <c r="BE235" s="111"/>
      <c r="BF235" s="111"/>
      <c r="BG235" s="111"/>
      <c r="BH235" s="53"/>
      <c r="BI235" s="54"/>
      <c r="BJ235" s="111">
        <v>80</v>
      </c>
      <c r="BK235" s="111">
        <v>320</v>
      </c>
      <c r="BL235" s="111"/>
      <c r="BM235" s="136"/>
      <c r="BN235" s="141">
        <v>455</v>
      </c>
      <c r="BO235" s="137"/>
      <c r="BP235" s="56"/>
      <c r="BQ235" s="55"/>
      <c r="BR235" s="53"/>
      <c r="BS235" s="53"/>
      <c r="BT235" s="53"/>
      <c r="BU235" s="53"/>
      <c r="BV235" s="53"/>
      <c r="BW235" s="53"/>
      <c r="BX235" s="53"/>
      <c r="BY235" s="53"/>
      <c r="BZ235" s="53"/>
      <c r="CA235" s="53"/>
      <c r="CB235" s="53"/>
      <c r="CC235" s="53"/>
      <c r="CD235" s="53"/>
      <c r="CE235" s="53">
        <v>80</v>
      </c>
      <c r="CF235" s="53">
        <v>320</v>
      </c>
      <c r="CG235" s="55"/>
      <c r="CH235" s="53"/>
      <c r="CI235" s="53"/>
      <c r="CJ235" s="53"/>
      <c r="CK235" s="53"/>
      <c r="CL235" s="53"/>
      <c r="CM235" s="53"/>
      <c r="CN235" s="53"/>
      <c r="CO235" s="53"/>
      <c r="CP235" s="53"/>
      <c r="CQ235" s="53"/>
      <c r="CR235" s="53"/>
      <c r="CS235" s="53">
        <v>10</v>
      </c>
      <c r="CT235" s="54">
        <v>160</v>
      </c>
      <c r="CU235" s="141">
        <v>455</v>
      </c>
      <c r="CV235" s="218">
        <f>Table28211153[[#This Row],[D28 - GD/19]]/Table28211153[[#This Row],[D0 - GD/19]]</f>
        <v>4</v>
      </c>
      <c r="CW235" s="216">
        <f t="shared" si="7"/>
        <v>4</v>
      </c>
      <c r="CX235" s="216">
        <f>Table28211153[[#This Row],[D28 - Phu/13]]/Table28211153[[#This Row],[D0 - Phu/13]]</f>
        <v>4</v>
      </c>
      <c r="CY235" s="216">
        <f>Table28211153[[#This Row],[D28 - WA/19]]/Table28211153[[#This Row],[D0 - WA/19]]</f>
        <v>16</v>
      </c>
      <c r="CZ235" s="216">
        <f>LOG(Table28211153[[#This Row],[GD/19 Fold]],2)</f>
        <v>2</v>
      </c>
      <c r="DA235" s="216">
        <f>LOG(Table28211153[[#This Row],[HK/19 Fold]],2)</f>
        <v>2</v>
      </c>
      <c r="DB235" s="216">
        <f>LOG(Table28211153[[#This Row],[Phu/13 Fold]],2)</f>
        <v>2</v>
      </c>
      <c r="DC235" s="216">
        <f>LOG(Table28211153[[#This Row],[WA/19 Fold]],2)</f>
        <v>4</v>
      </c>
      <c r="DD235" s="217">
        <f>SUM(Table28211153[[#This Row],[GD/19 Log2]:[WA/19 Log2]])</f>
        <v>10</v>
      </c>
    </row>
    <row r="236" spans="1:108" ht="24" customHeight="1">
      <c r="A236" s="69">
        <v>456</v>
      </c>
      <c r="B236" s="68">
        <v>34192</v>
      </c>
      <c r="C236" s="67">
        <v>27</v>
      </c>
      <c r="D236" s="68">
        <v>44116</v>
      </c>
      <c r="E236" s="67">
        <v>28</v>
      </c>
      <c r="F236" s="4" t="s">
        <v>8</v>
      </c>
      <c r="G236" s="215" t="s">
        <v>42</v>
      </c>
      <c r="H236" s="57">
        <v>24.853220856744599</v>
      </c>
      <c r="I236" s="98" t="s">
        <v>173</v>
      </c>
      <c r="J236" s="127" t="s">
        <v>338</v>
      </c>
      <c r="K236" s="53"/>
      <c r="L236" s="53"/>
      <c r="M236" s="53"/>
      <c r="N236" s="53"/>
      <c r="O236" s="53"/>
      <c r="P236" s="53"/>
      <c r="Q236" s="53"/>
      <c r="R236" s="53"/>
      <c r="S236" s="53"/>
      <c r="T236" s="53"/>
      <c r="U236" s="53"/>
      <c r="V236" s="53"/>
      <c r="W236" s="53"/>
      <c r="X236" s="53"/>
      <c r="Y236" s="53"/>
      <c r="Z236" s="53"/>
      <c r="AA236" s="53"/>
      <c r="AB236" s="53"/>
      <c r="AC236" s="53">
        <v>40</v>
      </c>
      <c r="AD236" s="53">
        <v>80</v>
      </c>
      <c r="AE236" s="53">
        <v>20</v>
      </c>
      <c r="AF236" s="53">
        <v>20</v>
      </c>
      <c r="AG236" s="53"/>
      <c r="AH236" s="54"/>
      <c r="AI236" s="144">
        <v>456</v>
      </c>
      <c r="AJ236" s="137"/>
      <c r="AK236" s="54"/>
      <c r="AL236" s="53"/>
      <c r="AM236" s="53"/>
      <c r="AN236" s="53"/>
      <c r="AO236" s="53"/>
      <c r="AP236" s="53"/>
      <c r="AQ236" s="53"/>
      <c r="AR236" s="53"/>
      <c r="AS236" s="53"/>
      <c r="AT236" s="53"/>
      <c r="AU236" s="53"/>
      <c r="AV236" s="53"/>
      <c r="AW236" s="54"/>
      <c r="AX236" s="53"/>
      <c r="AY236" s="54"/>
      <c r="AZ236" s="53"/>
      <c r="BA236" s="54"/>
      <c r="BB236" s="111"/>
      <c r="BC236" s="111"/>
      <c r="BD236" s="111"/>
      <c r="BE236" s="111"/>
      <c r="BF236" s="111"/>
      <c r="BG236" s="111"/>
      <c r="BH236" s="53"/>
      <c r="BI236" s="54"/>
      <c r="BJ236" s="111">
        <v>80</v>
      </c>
      <c r="BK236" s="111">
        <v>160</v>
      </c>
      <c r="BL236" s="111"/>
      <c r="BM236" s="136"/>
      <c r="BN236" s="144">
        <v>456</v>
      </c>
      <c r="BO236" s="137"/>
      <c r="BP236" s="56"/>
      <c r="BQ236" s="55"/>
      <c r="BR236" s="53"/>
      <c r="BS236" s="53"/>
      <c r="BT236" s="53"/>
      <c r="BU236" s="53"/>
      <c r="BV236" s="53"/>
      <c r="BW236" s="53"/>
      <c r="BX236" s="53"/>
      <c r="BY236" s="53"/>
      <c r="BZ236" s="53"/>
      <c r="CA236" s="53"/>
      <c r="CB236" s="53"/>
      <c r="CC236" s="53"/>
      <c r="CD236" s="53"/>
      <c r="CE236" s="53">
        <v>160</v>
      </c>
      <c r="CF236" s="53">
        <v>160</v>
      </c>
      <c r="CG236" s="55"/>
      <c r="CH236" s="53"/>
      <c r="CI236" s="53"/>
      <c r="CJ236" s="53"/>
      <c r="CK236" s="53"/>
      <c r="CL236" s="53"/>
      <c r="CM236" s="53"/>
      <c r="CN236" s="53"/>
      <c r="CO236" s="53"/>
      <c r="CP236" s="53"/>
      <c r="CQ236" s="53"/>
      <c r="CR236" s="53"/>
      <c r="CS236" s="53">
        <v>10</v>
      </c>
      <c r="CT236" s="54">
        <v>40</v>
      </c>
      <c r="CU236" s="144">
        <v>456</v>
      </c>
      <c r="CV236" s="218">
        <f>Table28211153[[#This Row],[D28 - GD/19]]/Table28211153[[#This Row],[D0 - GD/19]]</f>
        <v>1</v>
      </c>
      <c r="CW236" s="216">
        <f t="shared" si="7"/>
        <v>2</v>
      </c>
      <c r="CX236" s="216">
        <f>Table28211153[[#This Row],[D28 - Phu/13]]/Table28211153[[#This Row],[D0 - Phu/13]]</f>
        <v>1</v>
      </c>
      <c r="CY236" s="216">
        <f>Table28211153[[#This Row],[D28 - WA/19]]/Table28211153[[#This Row],[D0 - WA/19]]</f>
        <v>4</v>
      </c>
      <c r="CZ236" s="216">
        <f>LOG(Table28211153[[#This Row],[GD/19 Fold]],2)</f>
        <v>0</v>
      </c>
      <c r="DA236" s="216">
        <f>LOG(Table28211153[[#This Row],[HK/19 Fold]],2)</f>
        <v>1</v>
      </c>
      <c r="DB236" s="216">
        <f>LOG(Table28211153[[#This Row],[Phu/13 Fold]],2)</f>
        <v>0</v>
      </c>
      <c r="DC236" s="216">
        <f>LOG(Table28211153[[#This Row],[WA/19 Fold]],2)</f>
        <v>2</v>
      </c>
      <c r="DD236" s="217">
        <f>SUM(Table28211153[[#This Row],[GD/19 Log2]:[WA/19 Log2]])</f>
        <v>3</v>
      </c>
    </row>
    <row r="237" spans="1:108" ht="24" customHeight="1">
      <c r="A237" s="69">
        <v>458</v>
      </c>
      <c r="B237" s="68">
        <v>32057</v>
      </c>
      <c r="C237" s="67">
        <v>33</v>
      </c>
      <c r="D237" s="68">
        <v>44146</v>
      </c>
      <c r="E237" s="67">
        <v>28</v>
      </c>
      <c r="F237" s="4" t="s">
        <v>8</v>
      </c>
      <c r="G237" s="215" t="s">
        <v>42</v>
      </c>
      <c r="H237" s="57">
        <v>39.764470050879197</v>
      </c>
      <c r="I237" s="98" t="s">
        <v>173</v>
      </c>
      <c r="J237" s="127" t="s">
        <v>338</v>
      </c>
      <c r="K237" s="53"/>
      <c r="L237" s="53"/>
      <c r="M237" s="53"/>
      <c r="N237" s="53"/>
      <c r="O237" s="53"/>
      <c r="P237" s="53"/>
      <c r="Q237" s="53"/>
      <c r="R237" s="53"/>
      <c r="S237" s="53"/>
      <c r="T237" s="53"/>
      <c r="U237" s="53"/>
      <c r="V237" s="53"/>
      <c r="W237" s="53"/>
      <c r="X237" s="53"/>
      <c r="Y237" s="53"/>
      <c r="Z237" s="53"/>
      <c r="AA237" s="53"/>
      <c r="AB237" s="53"/>
      <c r="AC237" s="53">
        <v>40</v>
      </c>
      <c r="AD237" s="53">
        <v>40</v>
      </c>
      <c r="AE237" s="53">
        <v>5</v>
      </c>
      <c r="AF237" s="53">
        <v>10</v>
      </c>
      <c r="AG237" s="53"/>
      <c r="AH237" s="54"/>
      <c r="AI237" s="144">
        <v>458</v>
      </c>
      <c r="AJ237" s="137"/>
      <c r="AK237" s="54"/>
      <c r="AL237" s="53"/>
      <c r="AM237" s="53"/>
      <c r="AN237" s="53"/>
      <c r="AO237" s="53"/>
      <c r="AP237" s="53"/>
      <c r="AQ237" s="53"/>
      <c r="AR237" s="53"/>
      <c r="AS237" s="53"/>
      <c r="AT237" s="53"/>
      <c r="AU237" s="53"/>
      <c r="AV237" s="53"/>
      <c r="AW237" s="54"/>
      <c r="AX237" s="53"/>
      <c r="AY237" s="54"/>
      <c r="AZ237" s="53"/>
      <c r="BA237" s="54"/>
      <c r="BB237" s="111"/>
      <c r="BC237" s="111"/>
      <c r="BD237" s="111"/>
      <c r="BE237" s="111"/>
      <c r="BF237" s="111"/>
      <c r="BG237" s="111"/>
      <c r="BH237" s="53"/>
      <c r="BI237" s="54"/>
      <c r="BJ237" s="111">
        <v>5</v>
      </c>
      <c r="BK237" s="111">
        <v>160</v>
      </c>
      <c r="BL237" s="111"/>
      <c r="BM237" s="136"/>
      <c r="BN237" s="144">
        <v>458</v>
      </c>
      <c r="BO237" s="137"/>
      <c r="BP237" s="56"/>
      <c r="BQ237" s="55"/>
      <c r="BR237" s="53"/>
      <c r="BS237" s="53"/>
      <c r="BT237" s="53"/>
      <c r="BU237" s="53"/>
      <c r="BV237" s="53"/>
      <c r="BW237" s="53"/>
      <c r="BX237" s="53"/>
      <c r="BY237" s="53"/>
      <c r="BZ237" s="53"/>
      <c r="CA237" s="53"/>
      <c r="CB237" s="53"/>
      <c r="CC237" s="53"/>
      <c r="CD237" s="53"/>
      <c r="CE237" s="53">
        <v>10</v>
      </c>
      <c r="CF237" s="53">
        <v>40</v>
      </c>
      <c r="CG237" s="55"/>
      <c r="CH237" s="53"/>
      <c r="CI237" s="53"/>
      <c r="CJ237" s="53"/>
      <c r="CK237" s="53"/>
      <c r="CL237" s="53"/>
      <c r="CM237" s="53"/>
      <c r="CN237" s="53"/>
      <c r="CO237" s="53"/>
      <c r="CP237" s="53"/>
      <c r="CQ237" s="53"/>
      <c r="CR237" s="53"/>
      <c r="CS237" s="53">
        <v>5</v>
      </c>
      <c r="CT237" s="54">
        <v>20</v>
      </c>
      <c r="CU237" s="144">
        <v>458</v>
      </c>
      <c r="CV237" s="218">
        <f>Table28211153[[#This Row],[D28 - GD/19]]/Table28211153[[#This Row],[D0 - GD/19]]</f>
        <v>2</v>
      </c>
      <c r="CW237" s="216">
        <f t="shared" si="7"/>
        <v>32</v>
      </c>
      <c r="CX237" s="216">
        <f>Table28211153[[#This Row],[D28 - Phu/13]]/Table28211153[[#This Row],[D0 - Phu/13]]</f>
        <v>4</v>
      </c>
      <c r="CY237" s="216">
        <f>Table28211153[[#This Row],[D28 - WA/19]]/Table28211153[[#This Row],[D0 - WA/19]]</f>
        <v>4</v>
      </c>
      <c r="CZ237" s="216">
        <f>LOG(Table28211153[[#This Row],[GD/19 Fold]],2)</f>
        <v>1</v>
      </c>
      <c r="DA237" s="216">
        <f>LOG(Table28211153[[#This Row],[HK/19 Fold]],2)</f>
        <v>5</v>
      </c>
      <c r="DB237" s="216">
        <f>LOG(Table28211153[[#This Row],[Phu/13 Fold]],2)</f>
        <v>2</v>
      </c>
      <c r="DC237" s="216">
        <f>LOG(Table28211153[[#This Row],[WA/19 Fold]],2)</f>
        <v>2</v>
      </c>
      <c r="DD237" s="217">
        <f>SUM(Table28211153[[#This Row],[GD/19 Log2]:[WA/19 Log2]])</f>
        <v>10</v>
      </c>
    </row>
    <row r="238" spans="1:108" ht="24" customHeight="1">
      <c r="A238" s="69">
        <v>459</v>
      </c>
      <c r="B238" s="68">
        <v>35263</v>
      </c>
      <c r="C238" s="67">
        <v>24</v>
      </c>
      <c r="D238" s="68">
        <v>44148</v>
      </c>
      <c r="E238" s="67">
        <v>26</v>
      </c>
      <c r="F238" s="3" t="s">
        <v>7</v>
      </c>
      <c r="G238" s="215" t="s">
        <v>42</v>
      </c>
      <c r="H238" s="57">
        <v>31.637541336506199</v>
      </c>
      <c r="I238" s="98" t="s">
        <v>173</v>
      </c>
      <c r="J238" s="127" t="s">
        <v>338</v>
      </c>
      <c r="K238" s="53"/>
      <c r="L238" s="53"/>
      <c r="M238" s="53"/>
      <c r="N238" s="53"/>
      <c r="O238" s="53"/>
      <c r="P238" s="53"/>
      <c r="Q238" s="53"/>
      <c r="R238" s="53"/>
      <c r="S238" s="53"/>
      <c r="T238" s="53"/>
      <c r="U238" s="53"/>
      <c r="V238" s="53"/>
      <c r="W238" s="53"/>
      <c r="X238" s="53"/>
      <c r="Y238" s="53"/>
      <c r="Z238" s="53"/>
      <c r="AA238" s="53"/>
      <c r="AB238" s="53"/>
      <c r="AC238" s="53">
        <v>40</v>
      </c>
      <c r="AD238" s="53">
        <v>80</v>
      </c>
      <c r="AE238" s="53">
        <v>5</v>
      </c>
      <c r="AF238" s="53">
        <v>40</v>
      </c>
      <c r="AG238" s="53"/>
      <c r="AH238" s="54"/>
      <c r="AI238" s="144">
        <v>459</v>
      </c>
      <c r="AJ238" s="137"/>
      <c r="AK238" s="54"/>
      <c r="AL238" s="53"/>
      <c r="AM238" s="53"/>
      <c r="AN238" s="53"/>
      <c r="AO238" s="53"/>
      <c r="AP238" s="53"/>
      <c r="AQ238" s="53"/>
      <c r="AR238" s="53"/>
      <c r="AS238" s="53"/>
      <c r="AT238" s="53"/>
      <c r="AU238" s="53"/>
      <c r="AV238" s="53"/>
      <c r="AW238" s="54"/>
      <c r="AX238" s="53"/>
      <c r="AY238" s="54"/>
      <c r="AZ238" s="53"/>
      <c r="BA238" s="54"/>
      <c r="BB238" s="111"/>
      <c r="BC238" s="111"/>
      <c r="BD238" s="111"/>
      <c r="BE238" s="111"/>
      <c r="BF238" s="111"/>
      <c r="BG238" s="111"/>
      <c r="BH238" s="53"/>
      <c r="BI238" s="54"/>
      <c r="BJ238" s="111">
        <v>80</v>
      </c>
      <c r="BK238" s="111">
        <v>160</v>
      </c>
      <c r="BL238" s="111"/>
      <c r="BM238" s="136"/>
      <c r="BN238" s="144">
        <v>459</v>
      </c>
      <c r="BO238" s="137"/>
      <c r="BP238" s="56"/>
      <c r="BQ238" s="55"/>
      <c r="BR238" s="53"/>
      <c r="BS238" s="53"/>
      <c r="BT238" s="53"/>
      <c r="BU238" s="53"/>
      <c r="BV238" s="53"/>
      <c r="BW238" s="53"/>
      <c r="BX238" s="53"/>
      <c r="BY238" s="53"/>
      <c r="BZ238" s="53"/>
      <c r="CA238" s="53"/>
      <c r="CB238" s="53"/>
      <c r="CC238" s="53"/>
      <c r="CD238" s="53"/>
      <c r="CE238" s="53">
        <v>320</v>
      </c>
      <c r="CF238" s="53">
        <v>320</v>
      </c>
      <c r="CG238" s="55"/>
      <c r="CH238" s="53"/>
      <c r="CI238" s="53"/>
      <c r="CJ238" s="53"/>
      <c r="CK238" s="53"/>
      <c r="CL238" s="53"/>
      <c r="CM238" s="53"/>
      <c r="CN238" s="53"/>
      <c r="CO238" s="53"/>
      <c r="CP238" s="53"/>
      <c r="CQ238" s="53"/>
      <c r="CR238" s="53"/>
      <c r="CS238" s="53">
        <v>160</v>
      </c>
      <c r="CT238" s="54">
        <v>160</v>
      </c>
      <c r="CU238" s="144">
        <v>459</v>
      </c>
      <c r="CV238" s="218">
        <f>Table28211153[[#This Row],[D28 - GD/19]]/Table28211153[[#This Row],[D0 - GD/19]]</f>
        <v>8</v>
      </c>
      <c r="CW238" s="216">
        <f t="shared" si="7"/>
        <v>2</v>
      </c>
      <c r="CX238" s="216">
        <f>Table28211153[[#This Row],[D28 - Phu/13]]/Table28211153[[#This Row],[D0 - Phu/13]]</f>
        <v>1</v>
      </c>
      <c r="CY238" s="216">
        <f>Table28211153[[#This Row],[D28 - WA/19]]/Table28211153[[#This Row],[D0 - WA/19]]</f>
        <v>1</v>
      </c>
      <c r="CZ238" s="216">
        <f>LOG(Table28211153[[#This Row],[GD/19 Fold]],2)</f>
        <v>3</v>
      </c>
      <c r="DA238" s="216">
        <f>LOG(Table28211153[[#This Row],[HK/19 Fold]],2)</f>
        <v>1</v>
      </c>
      <c r="DB238" s="216">
        <f>LOG(Table28211153[[#This Row],[Phu/13 Fold]],2)</f>
        <v>0</v>
      </c>
      <c r="DC238" s="216">
        <f>LOG(Table28211153[[#This Row],[WA/19 Fold]],2)</f>
        <v>0</v>
      </c>
      <c r="DD238" s="217">
        <f>SUM(Table28211153[[#This Row],[GD/19 Log2]:[WA/19 Log2]])</f>
        <v>4</v>
      </c>
    </row>
    <row r="239" spans="1:108" ht="24" customHeight="1">
      <c r="A239" s="72">
        <v>461</v>
      </c>
      <c r="B239" s="71">
        <v>29340</v>
      </c>
      <c r="C239" s="70">
        <v>40</v>
      </c>
      <c r="D239" s="71">
        <v>44123</v>
      </c>
      <c r="E239" s="70">
        <v>28</v>
      </c>
      <c r="F239" s="4" t="s">
        <v>8</v>
      </c>
      <c r="G239" s="215" t="s">
        <v>42</v>
      </c>
      <c r="H239" s="57">
        <v>23.370395946648401</v>
      </c>
      <c r="I239" s="98" t="s">
        <v>173</v>
      </c>
      <c r="J239" s="127" t="s">
        <v>338</v>
      </c>
      <c r="K239" s="53"/>
      <c r="L239" s="53"/>
      <c r="M239" s="53"/>
      <c r="N239" s="53"/>
      <c r="O239" s="53"/>
      <c r="P239" s="53"/>
      <c r="Q239" s="53"/>
      <c r="R239" s="53"/>
      <c r="S239" s="53"/>
      <c r="T239" s="53"/>
      <c r="U239" s="53"/>
      <c r="V239" s="53"/>
      <c r="W239" s="53"/>
      <c r="X239" s="53"/>
      <c r="Y239" s="53"/>
      <c r="Z239" s="53"/>
      <c r="AA239" s="53"/>
      <c r="AB239" s="53"/>
      <c r="AC239" s="53">
        <v>5</v>
      </c>
      <c r="AD239" s="53">
        <v>40</v>
      </c>
      <c r="AE239" s="53">
        <v>5</v>
      </c>
      <c r="AF239" s="53">
        <v>20</v>
      </c>
      <c r="AG239" s="53"/>
      <c r="AH239" s="54"/>
      <c r="AI239" s="145">
        <v>461</v>
      </c>
      <c r="AJ239" s="137"/>
      <c r="AK239" s="54"/>
      <c r="AL239" s="53"/>
      <c r="AM239" s="53"/>
      <c r="AN239" s="53"/>
      <c r="AO239" s="53"/>
      <c r="AP239" s="53"/>
      <c r="AQ239" s="53"/>
      <c r="AR239" s="53"/>
      <c r="AS239" s="53"/>
      <c r="AT239" s="53"/>
      <c r="AU239" s="53"/>
      <c r="AV239" s="53"/>
      <c r="AW239" s="54"/>
      <c r="AX239" s="53"/>
      <c r="AY239" s="54"/>
      <c r="AZ239" s="53"/>
      <c r="BA239" s="54"/>
      <c r="BB239" s="111"/>
      <c r="BC239" s="111"/>
      <c r="BD239" s="111"/>
      <c r="BE239" s="111"/>
      <c r="BF239" s="111"/>
      <c r="BG239" s="111"/>
      <c r="BH239" s="53"/>
      <c r="BI239" s="54"/>
      <c r="BJ239" s="111">
        <v>20</v>
      </c>
      <c r="BK239" s="111">
        <v>40</v>
      </c>
      <c r="BL239" s="111"/>
      <c r="BM239" s="136"/>
      <c r="BN239" s="145">
        <v>461</v>
      </c>
      <c r="BO239" s="137"/>
      <c r="BP239" s="56"/>
      <c r="BQ239" s="55"/>
      <c r="BR239" s="53"/>
      <c r="BS239" s="53"/>
      <c r="BT239" s="53"/>
      <c r="BU239" s="53"/>
      <c r="BV239" s="53"/>
      <c r="BW239" s="53"/>
      <c r="BX239" s="53"/>
      <c r="BY239" s="53"/>
      <c r="BZ239" s="53"/>
      <c r="CA239" s="53"/>
      <c r="CB239" s="53"/>
      <c r="CC239" s="53"/>
      <c r="CD239" s="53"/>
      <c r="CE239" s="53">
        <v>10</v>
      </c>
      <c r="CF239" s="53">
        <v>20</v>
      </c>
      <c r="CG239" s="55"/>
      <c r="CH239" s="53"/>
      <c r="CI239" s="53"/>
      <c r="CJ239" s="53"/>
      <c r="CK239" s="53"/>
      <c r="CL239" s="53"/>
      <c r="CM239" s="53"/>
      <c r="CN239" s="53"/>
      <c r="CO239" s="53"/>
      <c r="CP239" s="53"/>
      <c r="CQ239" s="53"/>
      <c r="CR239" s="53"/>
      <c r="CS239" s="53">
        <v>20</v>
      </c>
      <c r="CT239" s="54">
        <v>40</v>
      </c>
      <c r="CU239" s="145">
        <v>461</v>
      </c>
      <c r="CV239" s="218">
        <f>Table28211153[[#This Row],[D28 - GD/19]]/Table28211153[[#This Row],[D0 - GD/19]]</f>
        <v>4</v>
      </c>
      <c r="CW239" s="216">
        <f t="shared" si="7"/>
        <v>2</v>
      </c>
      <c r="CX239" s="216">
        <f>Table28211153[[#This Row],[D28 - Phu/13]]/Table28211153[[#This Row],[D0 - Phu/13]]</f>
        <v>2</v>
      </c>
      <c r="CY239" s="216">
        <f>Table28211153[[#This Row],[D28 - WA/19]]/Table28211153[[#This Row],[D0 - WA/19]]</f>
        <v>2</v>
      </c>
      <c r="CZ239" s="216">
        <f>LOG(Table28211153[[#This Row],[GD/19 Fold]],2)</f>
        <v>2</v>
      </c>
      <c r="DA239" s="216">
        <f>LOG(Table28211153[[#This Row],[HK/19 Fold]],2)</f>
        <v>1</v>
      </c>
      <c r="DB239" s="216">
        <f>LOG(Table28211153[[#This Row],[Phu/13 Fold]],2)</f>
        <v>1</v>
      </c>
      <c r="DC239" s="216">
        <f>LOG(Table28211153[[#This Row],[WA/19 Fold]],2)</f>
        <v>1</v>
      </c>
      <c r="DD239" s="217">
        <f>SUM(Table28211153[[#This Row],[GD/19 Log2]:[WA/19 Log2]])</f>
        <v>5</v>
      </c>
    </row>
    <row r="240" spans="1:108" ht="24" customHeight="1">
      <c r="A240" s="72">
        <v>462</v>
      </c>
      <c r="B240" s="71">
        <v>26194</v>
      </c>
      <c r="C240" s="70">
        <v>49</v>
      </c>
      <c r="D240" s="71">
        <v>44131</v>
      </c>
      <c r="E240" s="70">
        <v>28</v>
      </c>
      <c r="F240" s="3" t="s">
        <v>7</v>
      </c>
      <c r="G240" s="215" t="s">
        <v>42</v>
      </c>
      <c r="H240" s="57">
        <v>23.493612355396099</v>
      </c>
      <c r="I240" s="98" t="s">
        <v>173</v>
      </c>
      <c r="J240" s="127" t="s">
        <v>338</v>
      </c>
      <c r="K240" s="53"/>
      <c r="L240" s="53"/>
      <c r="M240" s="53"/>
      <c r="N240" s="53"/>
      <c r="O240" s="53"/>
      <c r="P240" s="53"/>
      <c r="Q240" s="53"/>
      <c r="R240" s="53"/>
      <c r="S240" s="53"/>
      <c r="T240" s="53"/>
      <c r="U240" s="53"/>
      <c r="V240" s="53"/>
      <c r="W240" s="53"/>
      <c r="X240" s="53"/>
      <c r="Y240" s="53"/>
      <c r="Z240" s="53"/>
      <c r="AA240" s="53"/>
      <c r="AB240" s="53"/>
      <c r="AC240" s="53">
        <v>10</v>
      </c>
      <c r="AD240" s="53">
        <v>10</v>
      </c>
      <c r="AE240" s="53">
        <v>5</v>
      </c>
      <c r="AF240" s="53">
        <v>5</v>
      </c>
      <c r="AG240" s="53"/>
      <c r="AH240" s="54"/>
      <c r="AI240" s="145">
        <v>462</v>
      </c>
      <c r="AJ240" s="137"/>
      <c r="AK240" s="54"/>
      <c r="AL240" s="53"/>
      <c r="AM240" s="53"/>
      <c r="AN240" s="53"/>
      <c r="AO240" s="53"/>
      <c r="AP240" s="53"/>
      <c r="AQ240" s="53"/>
      <c r="AR240" s="53"/>
      <c r="AS240" s="53"/>
      <c r="AT240" s="53"/>
      <c r="AU240" s="53"/>
      <c r="AV240" s="53"/>
      <c r="AW240" s="54"/>
      <c r="AX240" s="53"/>
      <c r="AY240" s="54"/>
      <c r="AZ240" s="53"/>
      <c r="BA240" s="54"/>
      <c r="BB240" s="111"/>
      <c r="BC240" s="111"/>
      <c r="BD240" s="111"/>
      <c r="BE240" s="111"/>
      <c r="BF240" s="111"/>
      <c r="BG240" s="111"/>
      <c r="BH240" s="53"/>
      <c r="BI240" s="54"/>
      <c r="BJ240" s="111">
        <v>5</v>
      </c>
      <c r="BK240" s="111">
        <v>10</v>
      </c>
      <c r="BL240" s="111"/>
      <c r="BM240" s="136"/>
      <c r="BN240" s="145">
        <v>462</v>
      </c>
      <c r="BO240" s="137"/>
      <c r="BP240" s="56"/>
      <c r="BQ240" s="55"/>
      <c r="BR240" s="53"/>
      <c r="BS240" s="53"/>
      <c r="BT240" s="53"/>
      <c r="BU240" s="53"/>
      <c r="BV240" s="53"/>
      <c r="BW240" s="53"/>
      <c r="BX240" s="53"/>
      <c r="BY240" s="53"/>
      <c r="BZ240" s="53"/>
      <c r="CA240" s="53"/>
      <c r="CB240" s="53"/>
      <c r="CC240" s="53"/>
      <c r="CD240" s="53"/>
      <c r="CE240" s="53">
        <v>80</v>
      </c>
      <c r="CF240" s="53">
        <v>40</v>
      </c>
      <c r="CG240" s="55"/>
      <c r="CH240" s="53"/>
      <c r="CI240" s="53"/>
      <c r="CJ240" s="53"/>
      <c r="CK240" s="53"/>
      <c r="CL240" s="53"/>
      <c r="CM240" s="53"/>
      <c r="CN240" s="53"/>
      <c r="CO240" s="53"/>
      <c r="CP240" s="53"/>
      <c r="CQ240" s="53"/>
      <c r="CR240" s="53"/>
      <c r="CS240" s="53">
        <v>40</v>
      </c>
      <c r="CT240" s="54">
        <v>40</v>
      </c>
      <c r="CU240" s="145">
        <v>462</v>
      </c>
      <c r="CV240" s="218">
        <f>Table28211153[[#This Row],[D28 - GD/19]]/Table28211153[[#This Row],[D0 - GD/19]]</f>
        <v>1</v>
      </c>
      <c r="CW240" s="216">
        <f t="shared" si="7"/>
        <v>2</v>
      </c>
      <c r="CX240" s="216">
        <f>Table28211153[[#This Row],[D28 - Phu/13]]/Table28211153[[#This Row],[D0 - Phu/13]]</f>
        <v>0.5</v>
      </c>
      <c r="CY240" s="216">
        <f>Table28211153[[#This Row],[D28 - WA/19]]/Table28211153[[#This Row],[D0 - WA/19]]</f>
        <v>1</v>
      </c>
      <c r="CZ240" s="216">
        <f>LOG(Table28211153[[#This Row],[GD/19 Fold]],2)</f>
        <v>0</v>
      </c>
      <c r="DA240" s="216">
        <f>LOG(Table28211153[[#This Row],[HK/19 Fold]],2)</f>
        <v>1</v>
      </c>
      <c r="DB240" s="216">
        <f>LOG(Table28211153[[#This Row],[Phu/13 Fold]],2)</f>
        <v>-1</v>
      </c>
      <c r="DC240" s="216">
        <f>LOG(Table28211153[[#This Row],[WA/19 Fold]],2)</f>
        <v>0</v>
      </c>
      <c r="DD240" s="217">
        <f>SUM(Table28211153[[#This Row],[GD/19 Log2]:[WA/19 Log2]])</f>
        <v>0</v>
      </c>
    </row>
    <row r="241" spans="1:108" ht="24" customHeight="1">
      <c r="A241" s="69">
        <v>463</v>
      </c>
      <c r="B241" s="68">
        <v>33177</v>
      </c>
      <c r="C241" s="67">
        <v>30</v>
      </c>
      <c r="D241" s="68">
        <v>44140</v>
      </c>
      <c r="E241" s="67">
        <v>28</v>
      </c>
      <c r="F241" s="3" t="s">
        <v>7</v>
      </c>
      <c r="G241" s="215" t="s">
        <v>42</v>
      </c>
      <c r="H241" s="57">
        <v>28.648790287361301</v>
      </c>
      <c r="I241" s="98" t="s">
        <v>173</v>
      </c>
      <c r="J241" s="127" t="s">
        <v>338</v>
      </c>
      <c r="K241" s="53"/>
      <c r="L241" s="53"/>
      <c r="M241" s="53"/>
      <c r="N241" s="53"/>
      <c r="O241" s="53"/>
      <c r="P241" s="53"/>
      <c r="Q241" s="53"/>
      <c r="R241" s="53"/>
      <c r="S241" s="53"/>
      <c r="T241" s="53"/>
      <c r="U241" s="53"/>
      <c r="V241" s="53"/>
      <c r="W241" s="53"/>
      <c r="X241" s="53"/>
      <c r="Y241" s="53"/>
      <c r="Z241" s="53"/>
      <c r="AA241" s="53"/>
      <c r="AB241" s="53"/>
      <c r="AC241" s="53">
        <v>20</v>
      </c>
      <c r="AD241" s="53">
        <v>40</v>
      </c>
      <c r="AE241" s="53">
        <v>10</v>
      </c>
      <c r="AF241" s="53">
        <v>20</v>
      </c>
      <c r="AG241" s="53"/>
      <c r="AH241" s="54"/>
      <c r="AI241" s="144">
        <v>463</v>
      </c>
      <c r="AJ241" s="137"/>
      <c r="AK241" s="54"/>
      <c r="AL241" s="53"/>
      <c r="AM241" s="53"/>
      <c r="AN241" s="53"/>
      <c r="AO241" s="53"/>
      <c r="AP241" s="53"/>
      <c r="AQ241" s="53"/>
      <c r="AR241" s="53"/>
      <c r="AS241" s="53"/>
      <c r="AT241" s="53"/>
      <c r="AU241" s="53"/>
      <c r="AV241" s="53"/>
      <c r="AW241" s="54"/>
      <c r="AX241" s="53"/>
      <c r="AY241" s="54"/>
      <c r="AZ241" s="53"/>
      <c r="BA241" s="54"/>
      <c r="BB241" s="111"/>
      <c r="BC241" s="111"/>
      <c r="BD241" s="111"/>
      <c r="BE241" s="111"/>
      <c r="BF241" s="111"/>
      <c r="BG241" s="111"/>
      <c r="BH241" s="53"/>
      <c r="BI241" s="54"/>
      <c r="BJ241" s="111">
        <v>40</v>
      </c>
      <c r="BK241" s="111">
        <v>160</v>
      </c>
      <c r="BL241" s="111"/>
      <c r="BM241" s="136"/>
      <c r="BN241" s="144">
        <v>463</v>
      </c>
      <c r="BO241" s="137"/>
      <c r="BP241" s="56"/>
      <c r="BQ241" s="55"/>
      <c r="BR241" s="53"/>
      <c r="BS241" s="53"/>
      <c r="BT241" s="53"/>
      <c r="BU241" s="53"/>
      <c r="BV241" s="53"/>
      <c r="BW241" s="53"/>
      <c r="BX241" s="53"/>
      <c r="BY241" s="53"/>
      <c r="BZ241" s="53"/>
      <c r="CA241" s="53"/>
      <c r="CB241" s="53"/>
      <c r="CC241" s="53"/>
      <c r="CD241" s="53"/>
      <c r="CE241" s="53">
        <v>320</v>
      </c>
      <c r="CF241" s="53">
        <v>320</v>
      </c>
      <c r="CG241" s="55"/>
      <c r="CH241" s="53"/>
      <c r="CI241" s="53"/>
      <c r="CJ241" s="53"/>
      <c r="CK241" s="53"/>
      <c r="CL241" s="53"/>
      <c r="CM241" s="53"/>
      <c r="CN241" s="53"/>
      <c r="CO241" s="53"/>
      <c r="CP241" s="53"/>
      <c r="CQ241" s="53"/>
      <c r="CR241" s="53"/>
      <c r="CS241" s="53">
        <v>80</v>
      </c>
      <c r="CT241" s="54">
        <v>80</v>
      </c>
      <c r="CU241" s="144">
        <v>463</v>
      </c>
      <c r="CV241" s="218">
        <f>Table28211153[[#This Row],[D28 - GD/19]]/Table28211153[[#This Row],[D0 - GD/19]]</f>
        <v>2</v>
      </c>
      <c r="CW241" s="216">
        <f t="shared" si="7"/>
        <v>4</v>
      </c>
      <c r="CX241" s="216">
        <f>Table28211153[[#This Row],[D28 - Phu/13]]/Table28211153[[#This Row],[D0 - Phu/13]]</f>
        <v>1</v>
      </c>
      <c r="CY241" s="216">
        <f>Table28211153[[#This Row],[D28 - WA/19]]/Table28211153[[#This Row],[D0 - WA/19]]</f>
        <v>1</v>
      </c>
      <c r="CZ241" s="216">
        <f>LOG(Table28211153[[#This Row],[GD/19 Fold]],2)</f>
        <v>1</v>
      </c>
      <c r="DA241" s="216">
        <f>LOG(Table28211153[[#This Row],[HK/19 Fold]],2)</f>
        <v>2</v>
      </c>
      <c r="DB241" s="216">
        <f>LOG(Table28211153[[#This Row],[Phu/13 Fold]],2)</f>
        <v>0</v>
      </c>
      <c r="DC241" s="216">
        <f>LOG(Table28211153[[#This Row],[WA/19 Fold]],2)</f>
        <v>0</v>
      </c>
      <c r="DD241" s="217">
        <f>SUM(Table28211153[[#This Row],[GD/19 Log2]:[WA/19 Log2]])</f>
        <v>3</v>
      </c>
    </row>
    <row r="242" spans="1:108" ht="24" customHeight="1">
      <c r="A242" s="66">
        <v>465</v>
      </c>
      <c r="B242" s="65">
        <v>23526</v>
      </c>
      <c r="C242" s="64">
        <v>56</v>
      </c>
      <c r="D242" s="65">
        <v>44153</v>
      </c>
      <c r="E242" s="64">
        <v>27</v>
      </c>
      <c r="F242" s="3" t="s">
        <v>7</v>
      </c>
      <c r="G242" s="215" t="s">
        <v>9</v>
      </c>
      <c r="H242" s="57">
        <v>49.335877209655202</v>
      </c>
      <c r="I242" s="98" t="s">
        <v>173</v>
      </c>
      <c r="J242" s="127" t="s">
        <v>340</v>
      </c>
      <c r="K242" s="53"/>
      <c r="L242" s="53"/>
      <c r="M242" s="53"/>
      <c r="N242" s="53"/>
      <c r="O242" s="53"/>
      <c r="P242" s="53"/>
      <c r="Q242" s="53"/>
      <c r="R242" s="53"/>
      <c r="S242" s="53"/>
      <c r="T242" s="53"/>
      <c r="U242" s="53"/>
      <c r="V242" s="53"/>
      <c r="W242" s="53"/>
      <c r="X242" s="53"/>
      <c r="Y242" s="53"/>
      <c r="Z242" s="53"/>
      <c r="AA242" s="53"/>
      <c r="AB242" s="53"/>
      <c r="AC242" s="53">
        <v>10</v>
      </c>
      <c r="AD242" s="53">
        <v>160</v>
      </c>
      <c r="AE242" s="53">
        <v>5</v>
      </c>
      <c r="AF242" s="53">
        <v>80</v>
      </c>
      <c r="AG242" s="53"/>
      <c r="AH242" s="54"/>
      <c r="AI242" s="146">
        <v>465</v>
      </c>
      <c r="AJ242" s="137"/>
      <c r="AK242" s="54"/>
      <c r="AL242" s="53"/>
      <c r="AM242" s="53"/>
      <c r="AN242" s="53"/>
      <c r="AO242" s="53"/>
      <c r="AP242" s="53"/>
      <c r="AQ242" s="53"/>
      <c r="AR242" s="53"/>
      <c r="AS242" s="53"/>
      <c r="AT242" s="53"/>
      <c r="AU242" s="53"/>
      <c r="AV242" s="53"/>
      <c r="AW242" s="54"/>
      <c r="AX242" s="53"/>
      <c r="AY242" s="54"/>
      <c r="AZ242" s="53"/>
      <c r="BA242" s="54"/>
      <c r="BB242" s="111"/>
      <c r="BC242" s="111"/>
      <c r="BD242" s="111"/>
      <c r="BE242" s="111"/>
      <c r="BF242" s="111"/>
      <c r="BG242" s="111"/>
      <c r="BH242" s="53"/>
      <c r="BI242" s="54"/>
      <c r="BJ242" s="111">
        <v>5</v>
      </c>
      <c r="BK242" s="111">
        <v>160</v>
      </c>
      <c r="BL242" s="111"/>
      <c r="BM242" s="136"/>
      <c r="BN242" s="146">
        <v>465</v>
      </c>
      <c r="BO242" s="137"/>
      <c r="BP242" s="56"/>
      <c r="BQ242" s="55"/>
      <c r="BR242" s="53"/>
      <c r="BS242" s="53"/>
      <c r="BT242" s="53"/>
      <c r="BU242" s="53"/>
      <c r="BV242" s="53"/>
      <c r="BW242" s="53"/>
      <c r="BX242" s="53"/>
      <c r="BY242" s="53"/>
      <c r="BZ242" s="53"/>
      <c r="CA242" s="53"/>
      <c r="CB242" s="53"/>
      <c r="CC242" s="53"/>
      <c r="CD242" s="53"/>
      <c r="CE242" s="53">
        <v>40</v>
      </c>
      <c r="CF242" s="53">
        <v>80</v>
      </c>
      <c r="CG242" s="55"/>
      <c r="CH242" s="53"/>
      <c r="CI242" s="53"/>
      <c r="CJ242" s="53"/>
      <c r="CK242" s="53"/>
      <c r="CL242" s="53"/>
      <c r="CM242" s="53"/>
      <c r="CN242" s="53"/>
      <c r="CO242" s="53"/>
      <c r="CP242" s="53"/>
      <c r="CQ242" s="53"/>
      <c r="CR242" s="53"/>
      <c r="CS242" s="53">
        <v>5</v>
      </c>
      <c r="CT242" s="54">
        <v>80</v>
      </c>
      <c r="CU242" s="146">
        <v>465</v>
      </c>
      <c r="CV242" s="218">
        <f>Table28211153[[#This Row],[D28 - GD/19]]/Table28211153[[#This Row],[D0 - GD/19]]</f>
        <v>16</v>
      </c>
      <c r="CW242" s="216">
        <f t="shared" si="7"/>
        <v>32</v>
      </c>
      <c r="CX242" s="216">
        <f>Table28211153[[#This Row],[D28 - Phu/13]]/Table28211153[[#This Row],[D0 - Phu/13]]</f>
        <v>2</v>
      </c>
      <c r="CY242" s="216">
        <f>Table28211153[[#This Row],[D28 - WA/19]]/Table28211153[[#This Row],[D0 - WA/19]]</f>
        <v>16</v>
      </c>
      <c r="CZ242" s="216">
        <f>LOG(Table28211153[[#This Row],[GD/19 Fold]],2)</f>
        <v>4</v>
      </c>
      <c r="DA242" s="216">
        <f>LOG(Table28211153[[#This Row],[HK/19 Fold]],2)</f>
        <v>5</v>
      </c>
      <c r="DB242" s="216">
        <f>LOG(Table28211153[[#This Row],[Phu/13 Fold]],2)</f>
        <v>1</v>
      </c>
      <c r="DC242" s="216">
        <f>LOG(Table28211153[[#This Row],[WA/19 Fold]],2)</f>
        <v>4</v>
      </c>
      <c r="DD242" s="217">
        <f>SUM(Table28211153[[#This Row],[GD/19 Log2]:[WA/19 Log2]])</f>
        <v>14</v>
      </c>
    </row>
    <row r="243" spans="1:108" ht="24" customHeight="1">
      <c r="A243" s="72">
        <v>466</v>
      </c>
      <c r="B243" s="71">
        <v>30316</v>
      </c>
      <c r="C243" s="70">
        <v>37</v>
      </c>
      <c r="D243" s="71">
        <v>44124</v>
      </c>
      <c r="E243" s="70">
        <v>28</v>
      </c>
      <c r="F243" s="3" t="s">
        <v>7</v>
      </c>
      <c r="G243" s="215" t="s">
        <v>42</v>
      </c>
      <c r="H243" s="57">
        <v>24.547966726984502</v>
      </c>
      <c r="I243" s="98" t="s">
        <v>173</v>
      </c>
      <c r="J243" s="127" t="s">
        <v>338</v>
      </c>
      <c r="K243" s="53"/>
      <c r="L243" s="53"/>
      <c r="M243" s="53"/>
      <c r="N243" s="53"/>
      <c r="O243" s="53"/>
      <c r="P243" s="53"/>
      <c r="Q243" s="53"/>
      <c r="R243" s="53"/>
      <c r="S243" s="53"/>
      <c r="T243" s="53"/>
      <c r="U243" s="53"/>
      <c r="V243" s="53"/>
      <c r="W243" s="53"/>
      <c r="X243" s="53"/>
      <c r="Y243" s="53"/>
      <c r="Z243" s="53"/>
      <c r="AA243" s="53"/>
      <c r="AB243" s="53"/>
      <c r="AC243" s="53">
        <v>40</v>
      </c>
      <c r="AD243" s="53">
        <v>40</v>
      </c>
      <c r="AE243" s="53">
        <v>10</v>
      </c>
      <c r="AF243" s="53">
        <v>10</v>
      </c>
      <c r="AG243" s="53"/>
      <c r="AH243" s="54"/>
      <c r="AI243" s="145">
        <v>466</v>
      </c>
      <c r="AJ243" s="137"/>
      <c r="AK243" s="54"/>
      <c r="AL243" s="53"/>
      <c r="AM243" s="53"/>
      <c r="AN243" s="53"/>
      <c r="AO243" s="53"/>
      <c r="AP243" s="53"/>
      <c r="AQ243" s="53"/>
      <c r="AR243" s="53"/>
      <c r="AS243" s="53"/>
      <c r="AT243" s="53"/>
      <c r="AU243" s="53"/>
      <c r="AV243" s="53"/>
      <c r="AW243" s="54"/>
      <c r="AX243" s="53"/>
      <c r="AY243" s="54"/>
      <c r="AZ243" s="53"/>
      <c r="BA243" s="54"/>
      <c r="BB243" s="111"/>
      <c r="BC243" s="111"/>
      <c r="BD243" s="111"/>
      <c r="BE243" s="111"/>
      <c r="BF243" s="111"/>
      <c r="BG243" s="111"/>
      <c r="BH243" s="53"/>
      <c r="BI243" s="54"/>
      <c r="BJ243" s="111">
        <v>40</v>
      </c>
      <c r="BK243" s="111">
        <v>40</v>
      </c>
      <c r="BL243" s="111"/>
      <c r="BM243" s="136"/>
      <c r="BN243" s="145">
        <v>466</v>
      </c>
      <c r="BO243" s="137"/>
      <c r="BP243" s="56"/>
      <c r="BQ243" s="55"/>
      <c r="BR243" s="53"/>
      <c r="BS243" s="53"/>
      <c r="BT243" s="53"/>
      <c r="BU243" s="53"/>
      <c r="BV243" s="53"/>
      <c r="BW243" s="53"/>
      <c r="BX243" s="53"/>
      <c r="BY243" s="53"/>
      <c r="BZ243" s="53"/>
      <c r="CA243" s="53"/>
      <c r="CB243" s="53"/>
      <c r="CC243" s="53"/>
      <c r="CD243" s="53"/>
      <c r="CE243" s="53">
        <v>320</v>
      </c>
      <c r="CF243" s="53">
        <v>40</v>
      </c>
      <c r="CG243" s="55"/>
      <c r="CH243" s="53"/>
      <c r="CI243" s="53"/>
      <c r="CJ243" s="53"/>
      <c r="CK243" s="53"/>
      <c r="CL243" s="53"/>
      <c r="CM243" s="53"/>
      <c r="CN243" s="53"/>
      <c r="CO243" s="53"/>
      <c r="CP243" s="53"/>
      <c r="CQ243" s="53"/>
      <c r="CR243" s="53"/>
      <c r="CS243" s="53">
        <v>20</v>
      </c>
      <c r="CT243" s="54">
        <v>10</v>
      </c>
      <c r="CU243" s="145">
        <v>466</v>
      </c>
      <c r="CV243" s="218">
        <f>Table28211153[[#This Row],[D28 - GD/19]]/Table28211153[[#This Row],[D0 - GD/19]]</f>
        <v>1</v>
      </c>
      <c r="CW243" s="216">
        <f t="shared" si="7"/>
        <v>1</v>
      </c>
      <c r="CX243" s="216">
        <f>Table28211153[[#This Row],[D28 - Phu/13]]/Table28211153[[#This Row],[D0 - Phu/13]]</f>
        <v>0.125</v>
      </c>
      <c r="CY243" s="216">
        <f>Table28211153[[#This Row],[D28 - WA/19]]/Table28211153[[#This Row],[D0 - WA/19]]</f>
        <v>0.5</v>
      </c>
      <c r="CZ243" s="216">
        <f>LOG(Table28211153[[#This Row],[GD/19 Fold]],2)</f>
        <v>0</v>
      </c>
      <c r="DA243" s="216">
        <f>LOG(Table28211153[[#This Row],[HK/19 Fold]],2)</f>
        <v>0</v>
      </c>
      <c r="DB243" s="216">
        <f>LOG(Table28211153[[#This Row],[Phu/13 Fold]],2)</f>
        <v>-3</v>
      </c>
      <c r="DC243" s="216">
        <f>LOG(Table28211153[[#This Row],[WA/19 Fold]],2)</f>
        <v>-1</v>
      </c>
      <c r="DD243" s="217">
        <f>SUM(Table28211153[[#This Row],[GD/19 Log2]:[WA/19 Log2]])</f>
        <v>-4</v>
      </c>
    </row>
    <row r="244" spans="1:108" ht="24" customHeight="1">
      <c r="A244" s="66">
        <v>468</v>
      </c>
      <c r="B244" s="65">
        <v>25775</v>
      </c>
      <c r="C244" s="64">
        <v>50</v>
      </c>
      <c r="D244" s="65">
        <v>44117</v>
      </c>
      <c r="E244" s="64">
        <v>28</v>
      </c>
      <c r="F244" s="4" t="s">
        <v>8</v>
      </c>
      <c r="G244" s="215" t="s">
        <v>42</v>
      </c>
      <c r="H244" s="57">
        <v>26.5182612738936</v>
      </c>
      <c r="I244" s="98" t="s">
        <v>173</v>
      </c>
      <c r="J244" s="127" t="s">
        <v>338</v>
      </c>
      <c r="K244" s="53"/>
      <c r="L244" s="53"/>
      <c r="M244" s="53"/>
      <c r="N244" s="53"/>
      <c r="O244" s="53"/>
      <c r="P244" s="53"/>
      <c r="Q244" s="53"/>
      <c r="R244" s="53"/>
      <c r="S244" s="53"/>
      <c r="T244" s="53"/>
      <c r="U244" s="53"/>
      <c r="V244" s="53"/>
      <c r="W244" s="53"/>
      <c r="X244" s="53"/>
      <c r="Y244" s="53"/>
      <c r="Z244" s="53"/>
      <c r="AA244" s="53"/>
      <c r="AB244" s="53"/>
      <c r="AC244" s="53">
        <v>20</v>
      </c>
      <c r="AD244" s="53">
        <v>20</v>
      </c>
      <c r="AE244" s="53">
        <v>5</v>
      </c>
      <c r="AF244" s="53">
        <v>5</v>
      </c>
      <c r="AG244" s="53"/>
      <c r="AH244" s="54"/>
      <c r="AI244" s="146">
        <v>468</v>
      </c>
      <c r="AJ244" s="137"/>
      <c r="AK244" s="54"/>
      <c r="AL244" s="53"/>
      <c r="AM244" s="53"/>
      <c r="AN244" s="53"/>
      <c r="AO244" s="53"/>
      <c r="AP244" s="53"/>
      <c r="AQ244" s="53"/>
      <c r="AR244" s="53"/>
      <c r="AS244" s="53"/>
      <c r="AT244" s="53"/>
      <c r="AU244" s="53"/>
      <c r="AV244" s="53"/>
      <c r="AW244" s="54"/>
      <c r="AX244" s="53"/>
      <c r="AY244" s="54"/>
      <c r="AZ244" s="53"/>
      <c r="BA244" s="54"/>
      <c r="BB244" s="111"/>
      <c r="BC244" s="111"/>
      <c r="BD244" s="111"/>
      <c r="BE244" s="111"/>
      <c r="BF244" s="111"/>
      <c r="BG244" s="111"/>
      <c r="BH244" s="53"/>
      <c r="BI244" s="54"/>
      <c r="BJ244" s="111">
        <v>10</v>
      </c>
      <c r="BK244" s="111">
        <v>80</v>
      </c>
      <c r="BL244" s="111"/>
      <c r="BM244" s="136"/>
      <c r="BN244" s="146">
        <v>468</v>
      </c>
      <c r="BO244" s="137"/>
      <c r="BP244" s="56"/>
      <c r="BQ244" s="55"/>
      <c r="BR244" s="53"/>
      <c r="BS244" s="53"/>
      <c r="BT244" s="53"/>
      <c r="BU244" s="53"/>
      <c r="BV244" s="53"/>
      <c r="BW244" s="53"/>
      <c r="BX244" s="53"/>
      <c r="BY244" s="53"/>
      <c r="BZ244" s="53"/>
      <c r="CA244" s="53"/>
      <c r="CB244" s="53"/>
      <c r="CC244" s="53"/>
      <c r="CD244" s="53"/>
      <c r="CE244" s="53">
        <v>40</v>
      </c>
      <c r="CF244" s="53">
        <v>40</v>
      </c>
      <c r="CG244" s="55"/>
      <c r="CH244" s="53"/>
      <c r="CI244" s="53"/>
      <c r="CJ244" s="53"/>
      <c r="CK244" s="53"/>
      <c r="CL244" s="53"/>
      <c r="CM244" s="53"/>
      <c r="CN244" s="53"/>
      <c r="CO244" s="53"/>
      <c r="CP244" s="53"/>
      <c r="CQ244" s="53"/>
      <c r="CR244" s="53"/>
      <c r="CS244" s="53">
        <v>80</v>
      </c>
      <c r="CT244" s="54">
        <v>160</v>
      </c>
      <c r="CU244" s="146">
        <v>468</v>
      </c>
      <c r="CV244" s="218">
        <f>Table28211153[[#This Row],[D28 - GD/19]]/Table28211153[[#This Row],[D0 - GD/19]]</f>
        <v>1</v>
      </c>
      <c r="CW244" s="216">
        <f t="shared" si="7"/>
        <v>8</v>
      </c>
      <c r="CX244" s="216">
        <f>Table28211153[[#This Row],[D28 - Phu/13]]/Table28211153[[#This Row],[D0 - Phu/13]]</f>
        <v>1</v>
      </c>
      <c r="CY244" s="216">
        <f>Table28211153[[#This Row],[D28 - WA/19]]/Table28211153[[#This Row],[D0 - WA/19]]</f>
        <v>2</v>
      </c>
      <c r="CZ244" s="216">
        <f>LOG(Table28211153[[#This Row],[GD/19 Fold]],2)</f>
        <v>0</v>
      </c>
      <c r="DA244" s="216">
        <f>LOG(Table28211153[[#This Row],[HK/19 Fold]],2)</f>
        <v>3</v>
      </c>
      <c r="DB244" s="216">
        <f>LOG(Table28211153[[#This Row],[Phu/13 Fold]],2)</f>
        <v>0</v>
      </c>
      <c r="DC244" s="216">
        <f>LOG(Table28211153[[#This Row],[WA/19 Fold]],2)</f>
        <v>1</v>
      </c>
      <c r="DD244" s="217">
        <f>SUM(Table28211153[[#This Row],[GD/19 Log2]:[WA/19 Log2]])</f>
        <v>4</v>
      </c>
    </row>
    <row r="245" spans="1:108" ht="24" customHeight="1">
      <c r="A245" s="69">
        <v>471</v>
      </c>
      <c r="B245" s="68">
        <v>33790</v>
      </c>
      <c r="C245" s="67">
        <v>28</v>
      </c>
      <c r="D245" s="68">
        <v>44123</v>
      </c>
      <c r="E245" s="67">
        <v>28</v>
      </c>
      <c r="F245" s="3" t="s">
        <v>7</v>
      </c>
      <c r="G245" s="215" t="s">
        <v>42</v>
      </c>
      <c r="H245" s="57">
        <v>24.951135800390901</v>
      </c>
      <c r="I245" s="98" t="s">
        <v>173</v>
      </c>
      <c r="J245" s="127" t="s">
        <v>338</v>
      </c>
      <c r="K245" s="53"/>
      <c r="L245" s="53"/>
      <c r="M245" s="53"/>
      <c r="N245" s="53"/>
      <c r="O245" s="53"/>
      <c r="P245" s="53"/>
      <c r="Q245" s="53"/>
      <c r="R245" s="53"/>
      <c r="S245" s="53"/>
      <c r="T245" s="53"/>
      <c r="U245" s="53"/>
      <c r="V245" s="53"/>
      <c r="W245" s="53"/>
      <c r="X245" s="53"/>
      <c r="Y245" s="53"/>
      <c r="Z245" s="53"/>
      <c r="AA245" s="53"/>
      <c r="AB245" s="53"/>
      <c r="AC245" s="53">
        <v>320</v>
      </c>
      <c r="AD245" s="53">
        <v>320</v>
      </c>
      <c r="AE245" s="53">
        <v>80</v>
      </c>
      <c r="AF245" s="53">
        <v>80</v>
      </c>
      <c r="AG245" s="53"/>
      <c r="AH245" s="54"/>
      <c r="AI245" s="144">
        <v>471</v>
      </c>
      <c r="AJ245" s="137"/>
      <c r="AK245" s="54"/>
      <c r="AL245" s="53"/>
      <c r="AM245" s="53"/>
      <c r="AN245" s="53"/>
      <c r="AO245" s="53"/>
      <c r="AP245" s="53"/>
      <c r="AQ245" s="53"/>
      <c r="AR245" s="53"/>
      <c r="AS245" s="53"/>
      <c r="AT245" s="53"/>
      <c r="AU245" s="53"/>
      <c r="AV245" s="53"/>
      <c r="AW245" s="54"/>
      <c r="AX245" s="53"/>
      <c r="AY245" s="54"/>
      <c r="AZ245" s="53"/>
      <c r="BA245" s="54"/>
      <c r="BB245" s="111"/>
      <c r="BC245" s="111"/>
      <c r="BD245" s="111"/>
      <c r="BE245" s="111"/>
      <c r="BF245" s="111"/>
      <c r="BG245" s="111"/>
      <c r="BH245" s="53"/>
      <c r="BI245" s="54"/>
      <c r="BJ245" s="111">
        <v>40</v>
      </c>
      <c r="BK245" s="111">
        <v>160</v>
      </c>
      <c r="BL245" s="111"/>
      <c r="BM245" s="136"/>
      <c r="BN245" s="144">
        <v>471</v>
      </c>
      <c r="BO245" s="137"/>
      <c r="BP245" s="56"/>
      <c r="BQ245" s="55"/>
      <c r="BR245" s="53"/>
      <c r="BS245" s="53"/>
      <c r="BT245" s="53"/>
      <c r="BU245" s="53"/>
      <c r="BV245" s="53"/>
      <c r="BW245" s="53"/>
      <c r="BX245" s="53"/>
      <c r="BY245" s="53"/>
      <c r="BZ245" s="53"/>
      <c r="CA245" s="53"/>
      <c r="CB245" s="53"/>
      <c r="CC245" s="53"/>
      <c r="CD245" s="53"/>
      <c r="CE245" s="53">
        <v>320</v>
      </c>
      <c r="CF245" s="53">
        <v>320</v>
      </c>
      <c r="CG245" s="55"/>
      <c r="CH245" s="53"/>
      <c r="CI245" s="53"/>
      <c r="CJ245" s="53"/>
      <c r="CK245" s="53"/>
      <c r="CL245" s="53"/>
      <c r="CM245" s="53"/>
      <c r="CN245" s="53"/>
      <c r="CO245" s="53"/>
      <c r="CP245" s="53"/>
      <c r="CQ245" s="53"/>
      <c r="CR245" s="53"/>
      <c r="CS245" s="53">
        <v>80</v>
      </c>
      <c r="CT245" s="54">
        <v>160</v>
      </c>
      <c r="CU245" s="144">
        <v>471</v>
      </c>
      <c r="CV245" s="218">
        <f>Table28211153[[#This Row],[D28 - GD/19]]/Table28211153[[#This Row],[D0 - GD/19]]</f>
        <v>1</v>
      </c>
      <c r="CW245" s="216">
        <f t="shared" si="7"/>
        <v>4</v>
      </c>
      <c r="CX245" s="216">
        <f>Table28211153[[#This Row],[D28 - Phu/13]]/Table28211153[[#This Row],[D0 - Phu/13]]</f>
        <v>1</v>
      </c>
      <c r="CY245" s="216">
        <f>Table28211153[[#This Row],[D28 - WA/19]]/Table28211153[[#This Row],[D0 - WA/19]]</f>
        <v>2</v>
      </c>
      <c r="CZ245" s="216">
        <f>LOG(Table28211153[[#This Row],[GD/19 Fold]],2)</f>
        <v>0</v>
      </c>
      <c r="DA245" s="216">
        <f>LOG(Table28211153[[#This Row],[HK/19 Fold]],2)</f>
        <v>2</v>
      </c>
      <c r="DB245" s="216">
        <f>LOG(Table28211153[[#This Row],[Phu/13 Fold]],2)</f>
        <v>0</v>
      </c>
      <c r="DC245" s="216">
        <f>LOG(Table28211153[[#This Row],[WA/19 Fold]],2)</f>
        <v>1</v>
      </c>
      <c r="DD245" s="217">
        <f>SUM(Table28211153[[#This Row],[GD/19 Log2]:[WA/19 Log2]])</f>
        <v>3</v>
      </c>
    </row>
    <row r="246" spans="1:108" ht="24" customHeight="1">
      <c r="A246" s="75">
        <v>472</v>
      </c>
      <c r="B246" s="74">
        <v>19269</v>
      </c>
      <c r="C246" s="73">
        <v>68</v>
      </c>
      <c r="D246" s="74">
        <v>44097</v>
      </c>
      <c r="E246" s="73">
        <v>28</v>
      </c>
      <c r="F246" s="3" t="s">
        <v>7</v>
      </c>
      <c r="G246" s="215" t="s">
        <v>42</v>
      </c>
      <c r="H246" s="57">
        <v>26.512560920187902</v>
      </c>
      <c r="I246" s="98" t="s">
        <v>173</v>
      </c>
      <c r="J246" s="127" t="s">
        <v>338</v>
      </c>
      <c r="K246" s="53"/>
      <c r="L246" s="53"/>
      <c r="M246" s="53"/>
      <c r="N246" s="53"/>
      <c r="O246" s="53"/>
      <c r="P246" s="53"/>
      <c r="Q246" s="53"/>
      <c r="R246" s="53"/>
      <c r="S246" s="53"/>
      <c r="T246" s="53"/>
      <c r="U246" s="53"/>
      <c r="V246" s="53"/>
      <c r="W246" s="53"/>
      <c r="X246" s="53"/>
      <c r="Y246" s="53"/>
      <c r="Z246" s="53"/>
      <c r="AA246" s="53"/>
      <c r="AB246" s="53"/>
      <c r="AC246" s="53">
        <v>5</v>
      </c>
      <c r="AD246" s="53">
        <v>40</v>
      </c>
      <c r="AE246" s="53">
        <v>5</v>
      </c>
      <c r="AF246" s="53">
        <v>20</v>
      </c>
      <c r="AG246" s="53"/>
      <c r="AH246" s="54"/>
      <c r="AI246" s="147">
        <v>472</v>
      </c>
      <c r="AJ246" s="137"/>
      <c r="AK246" s="54"/>
      <c r="AL246" s="53"/>
      <c r="AM246" s="53"/>
      <c r="AN246" s="53"/>
      <c r="AO246" s="53"/>
      <c r="AP246" s="53"/>
      <c r="AQ246" s="53"/>
      <c r="AR246" s="53"/>
      <c r="AS246" s="53"/>
      <c r="AT246" s="53"/>
      <c r="AU246" s="53"/>
      <c r="AV246" s="53"/>
      <c r="AW246" s="54"/>
      <c r="AX246" s="53"/>
      <c r="AY246" s="54"/>
      <c r="AZ246" s="53"/>
      <c r="BA246" s="54"/>
      <c r="BB246" s="111"/>
      <c r="BC246" s="111"/>
      <c r="BD246" s="111"/>
      <c r="BE246" s="111"/>
      <c r="BF246" s="111"/>
      <c r="BG246" s="111"/>
      <c r="BH246" s="53"/>
      <c r="BI246" s="54"/>
      <c r="BJ246" s="111">
        <v>40</v>
      </c>
      <c r="BK246" s="111">
        <v>160</v>
      </c>
      <c r="BL246" s="111"/>
      <c r="BM246" s="136"/>
      <c r="BN246" s="147">
        <v>472</v>
      </c>
      <c r="BO246" s="137"/>
      <c r="BP246" s="56"/>
      <c r="BQ246" s="55"/>
      <c r="BR246" s="53"/>
      <c r="BS246" s="53"/>
      <c r="BT246" s="53"/>
      <c r="BU246" s="53"/>
      <c r="BV246" s="53"/>
      <c r="BW246" s="53"/>
      <c r="BX246" s="53"/>
      <c r="BY246" s="53"/>
      <c r="BZ246" s="53"/>
      <c r="CA246" s="53"/>
      <c r="CB246" s="53"/>
      <c r="CC246" s="53"/>
      <c r="CD246" s="53"/>
      <c r="CE246" s="53">
        <v>40</v>
      </c>
      <c r="CF246" s="53">
        <v>80</v>
      </c>
      <c r="CG246" s="55"/>
      <c r="CH246" s="53"/>
      <c r="CI246" s="53"/>
      <c r="CJ246" s="53"/>
      <c r="CK246" s="53"/>
      <c r="CL246" s="53"/>
      <c r="CM246" s="53"/>
      <c r="CN246" s="53"/>
      <c r="CO246" s="53"/>
      <c r="CP246" s="53"/>
      <c r="CQ246" s="53"/>
      <c r="CR246" s="53"/>
      <c r="CS246" s="53">
        <v>40</v>
      </c>
      <c r="CT246" s="54">
        <v>80</v>
      </c>
      <c r="CU246" s="147">
        <v>472</v>
      </c>
      <c r="CV246" s="218">
        <f>Table28211153[[#This Row],[D28 - GD/19]]/Table28211153[[#This Row],[D0 - GD/19]]</f>
        <v>4</v>
      </c>
      <c r="CW246" s="216">
        <f t="shared" si="7"/>
        <v>4</v>
      </c>
      <c r="CX246" s="216">
        <f>Table28211153[[#This Row],[D28 - Phu/13]]/Table28211153[[#This Row],[D0 - Phu/13]]</f>
        <v>2</v>
      </c>
      <c r="CY246" s="216">
        <f>Table28211153[[#This Row],[D28 - WA/19]]/Table28211153[[#This Row],[D0 - WA/19]]</f>
        <v>2</v>
      </c>
      <c r="CZ246" s="216">
        <f>LOG(Table28211153[[#This Row],[GD/19 Fold]],2)</f>
        <v>2</v>
      </c>
      <c r="DA246" s="216">
        <f>LOG(Table28211153[[#This Row],[HK/19 Fold]],2)</f>
        <v>2</v>
      </c>
      <c r="DB246" s="216">
        <f>LOG(Table28211153[[#This Row],[Phu/13 Fold]],2)</f>
        <v>1</v>
      </c>
      <c r="DC246" s="216">
        <f>LOG(Table28211153[[#This Row],[WA/19 Fold]],2)</f>
        <v>1</v>
      </c>
      <c r="DD246" s="217">
        <f>SUM(Table28211153[[#This Row],[GD/19 Log2]:[WA/19 Log2]])</f>
        <v>6</v>
      </c>
    </row>
    <row r="247" spans="1:108" ht="24" customHeight="1">
      <c r="A247" s="69">
        <v>473</v>
      </c>
      <c r="B247" s="68">
        <v>33341</v>
      </c>
      <c r="C247" s="67">
        <v>29</v>
      </c>
      <c r="D247" s="68">
        <v>44146</v>
      </c>
      <c r="E247" s="67">
        <v>28</v>
      </c>
      <c r="F247" s="3" t="s">
        <v>7</v>
      </c>
      <c r="G247" s="215" t="s">
        <v>42</v>
      </c>
      <c r="H247" s="57">
        <v>30.269197322461199</v>
      </c>
      <c r="I247" s="98" t="s">
        <v>173</v>
      </c>
      <c r="J247" s="127" t="s">
        <v>338</v>
      </c>
      <c r="K247" s="53"/>
      <c r="L247" s="53"/>
      <c r="M247" s="53"/>
      <c r="N247" s="53"/>
      <c r="O247" s="53"/>
      <c r="P247" s="53"/>
      <c r="Q247" s="53"/>
      <c r="R247" s="53"/>
      <c r="S247" s="53"/>
      <c r="T247" s="53"/>
      <c r="U247" s="53"/>
      <c r="V247" s="53"/>
      <c r="W247" s="53"/>
      <c r="X247" s="53"/>
      <c r="Y247" s="53"/>
      <c r="Z247" s="53"/>
      <c r="AA247" s="53"/>
      <c r="AB247" s="53"/>
      <c r="AC247" s="53">
        <v>320</v>
      </c>
      <c r="AD247" s="53">
        <v>160</v>
      </c>
      <c r="AE247" s="53">
        <v>40</v>
      </c>
      <c r="AF247" s="53">
        <v>80</v>
      </c>
      <c r="AG247" s="53"/>
      <c r="AH247" s="54"/>
      <c r="AI247" s="144">
        <v>473</v>
      </c>
      <c r="AJ247" s="137"/>
      <c r="AK247" s="54"/>
      <c r="AL247" s="53"/>
      <c r="AM247" s="53"/>
      <c r="AN247" s="53"/>
      <c r="AO247" s="53"/>
      <c r="AP247" s="53"/>
      <c r="AQ247" s="53"/>
      <c r="AR247" s="53"/>
      <c r="AS247" s="53"/>
      <c r="AT247" s="53"/>
      <c r="AU247" s="53"/>
      <c r="AV247" s="53"/>
      <c r="AW247" s="54"/>
      <c r="AX247" s="53"/>
      <c r="AY247" s="54"/>
      <c r="AZ247" s="53"/>
      <c r="BA247" s="54"/>
      <c r="BB247" s="111"/>
      <c r="BC247" s="111"/>
      <c r="BD247" s="111"/>
      <c r="BE247" s="111"/>
      <c r="BF247" s="111"/>
      <c r="BG247" s="111"/>
      <c r="BH247" s="53"/>
      <c r="BI247" s="54"/>
      <c r="BJ247" s="111">
        <v>320</v>
      </c>
      <c r="BK247" s="111">
        <v>320</v>
      </c>
      <c r="BL247" s="111"/>
      <c r="BM247" s="136"/>
      <c r="BN247" s="144">
        <v>473</v>
      </c>
      <c r="BO247" s="137"/>
      <c r="BP247" s="56"/>
      <c r="BQ247" s="55"/>
      <c r="BR247" s="53"/>
      <c r="BS247" s="53"/>
      <c r="BT247" s="53"/>
      <c r="BU247" s="53"/>
      <c r="BV247" s="53"/>
      <c r="BW247" s="53"/>
      <c r="BX247" s="53"/>
      <c r="BY247" s="53"/>
      <c r="BZ247" s="53"/>
      <c r="CA247" s="53"/>
      <c r="CB247" s="53"/>
      <c r="CC247" s="53"/>
      <c r="CD247" s="53"/>
      <c r="CE247" s="53">
        <v>80</v>
      </c>
      <c r="CF247" s="53">
        <v>160</v>
      </c>
      <c r="CG247" s="55"/>
      <c r="CH247" s="53"/>
      <c r="CI247" s="53"/>
      <c r="CJ247" s="53"/>
      <c r="CK247" s="53"/>
      <c r="CL247" s="53"/>
      <c r="CM247" s="53"/>
      <c r="CN247" s="53"/>
      <c r="CO247" s="53"/>
      <c r="CP247" s="53"/>
      <c r="CQ247" s="53"/>
      <c r="CR247" s="53"/>
      <c r="CS247" s="53">
        <v>20</v>
      </c>
      <c r="CT247" s="54">
        <v>20</v>
      </c>
      <c r="CU247" s="144">
        <v>473</v>
      </c>
      <c r="CV247" s="218">
        <f>Table28211153[[#This Row],[D28 - GD/19]]/Table28211153[[#This Row],[D0 - GD/19]]</f>
        <v>2</v>
      </c>
      <c r="CW247" s="216">
        <f t="shared" si="7"/>
        <v>1</v>
      </c>
      <c r="CX247" s="216">
        <f>Table28211153[[#This Row],[D28 - Phu/13]]/Table28211153[[#This Row],[D0 - Phu/13]]</f>
        <v>2</v>
      </c>
      <c r="CY247" s="216">
        <f>Table28211153[[#This Row],[D28 - WA/19]]/Table28211153[[#This Row],[D0 - WA/19]]</f>
        <v>1</v>
      </c>
      <c r="CZ247" s="216">
        <f>LOG(Table28211153[[#This Row],[GD/19 Fold]],2)</f>
        <v>1</v>
      </c>
      <c r="DA247" s="216">
        <f>LOG(Table28211153[[#This Row],[HK/19 Fold]],2)</f>
        <v>0</v>
      </c>
      <c r="DB247" s="216">
        <f>LOG(Table28211153[[#This Row],[Phu/13 Fold]],2)</f>
        <v>1</v>
      </c>
      <c r="DC247" s="216">
        <f>LOG(Table28211153[[#This Row],[WA/19 Fold]],2)</f>
        <v>0</v>
      </c>
      <c r="DD247" s="217">
        <f>SUM(Table28211153[[#This Row],[GD/19 Log2]:[WA/19 Log2]])</f>
        <v>2</v>
      </c>
    </row>
    <row r="248" spans="1:108" ht="24" customHeight="1">
      <c r="A248" s="69">
        <v>475</v>
      </c>
      <c r="B248" s="68">
        <v>33674</v>
      </c>
      <c r="C248" s="67">
        <v>28</v>
      </c>
      <c r="D248" s="68">
        <v>44126</v>
      </c>
      <c r="E248" s="67">
        <v>26</v>
      </c>
      <c r="F248" s="3" t="s">
        <v>7</v>
      </c>
      <c r="G248" s="215" t="s">
        <v>42</v>
      </c>
      <c r="H248" s="57">
        <v>36.651317159017196</v>
      </c>
      <c r="I248" s="98" t="s">
        <v>173</v>
      </c>
      <c r="J248" s="127" t="s">
        <v>338</v>
      </c>
      <c r="K248" s="53"/>
      <c r="L248" s="53"/>
      <c r="M248" s="53"/>
      <c r="N248" s="53"/>
      <c r="O248" s="53"/>
      <c r="P248" s="53"/>
      <c r="Q248" s="53"/>
      <c r="R248" s="53"/>
      <c r="S248" s="53"/>
      <c r="T248" s="53"/>
      <c r="U248" s="53"/>
      <c r="V248" s="53"/>
      <c r="W248" s="53"/>
      <c r="X248" s="53"/>
      <c r="Y248" s="53"/>
      <c r="Z248" s="53"/>
      <c r="AA248" s="53"/>
      <c r="AB248" s="53"/>
      <c r="AC248" s="53">
        <v>20</v>
      </c>
      <c r="AD248" s="53">
        <v>40</v>
      </c>
      <c r="AE248" s="53">
        <v>10</v>
      </c>
      <c r="AF248" s="53">
        <v>20</v>
      </c>
      <c r="AG248" s="53"/>
      <c r="AH248" s="54"/>
      <c r="AI248" s="144">
        <v>475</v>
      </c>
      <c r="AJ248" s="137"/>
      <c r="AK248" s="54"/>
      <c r="AL248" s="53"/>
      <c r="AM248" s="53"/>
      <c r="AN248" s="53"/>
      <c r="AO248" s="53"/>
      <c r="AP248" s="53"/>
      <c r="AQ248" s="53"/>
      <c r="AR248" s="53"/>
      <c r="AS248" s="53"/>
      <c r="AT248" s="53"/>
      <c r="AU248" s="53"/>
      <c r="AV248" s="53"/>
      <c r="AW248" s="54"/>
      <c r="AX248" s="53"/>
      <c r="AY248" s="54"/>
      <c r="AZ248" s="53"/>
      <c r="BA248" s="54"/>
      <c r="BB248" s="111"/>
      <c r="BC248" s="111"/>
      <c r="BD248" s="111"/>
      <c r="BE248" s="111"/>
      <c r="BF248" s="111"/>
      <c r="BG248" s="111"/>
      <c r="BH248" s="53"/>
      <c r="BI248" s="54"/>
      <c r="BJ248" s="111">
        <v>40</v>
      </c>
      <c r="BK248" s="111">
        <v>40</v>
      </c>
      <c r="BL248" s="111"/>
      <c r="BM248" s="136"/>
      <c r="BN248" s="144">
        <v>475</v>
      </c>
      <c r="BO248" s="137"/>
      <c r="BP248" s="56"/>
      <c r="BQ248" s="55"/>
      <c r="BR248" s="53"/>
      <c r="BS248" s="53"/>
      <c r="BT248" s="53"/>
      <c r="BU248" s="53"/>
      <c r="BV248" s="53"/>
      <c r="BW248" s="53"/>
      <c r="BX248" s="53"/>
      <c r="BY248" s="53"/>
      <c r="BZ248" s="53"/>
      <c r="CA248" s="53"/>
      <c r="CB248" s="53"/>
      <c r="CC248" s="53"/>
      <c r="CD248" s="53"/>
      <c r="CE248" s="53">
        <v>320</v>
      </c>
      <c r="CF248" s="53">
        <v>320</v>
      </c>
      <c r="CG248" s="55"/>
      <c r="CH248" s="53"/>
      <c r="CI248" s="53"/>
      <c r="CJ248" s="53"/>
      <c r="CK248" s="53"/>
      <c r="CL248" s="53"/>
      <c r="CM248" s="53"/>
      <c r="CN248" s="53"/>
      <c r="CO248" s="53"/>
      <c r="CP248" s="53"/>
      <c r="CQ248" s="53"/>
      <c r="CR248" s="53"/>
      <c r="CS248" s="53">
        <v>10</v>
      </c>
      <c r="CT248" s="54">
        <v>20</v>
      </c>
      <c r="CU248" s="144">
        <v>475</v>
      </c>
      <c r="CV248" s="218">
        <f>Table28211153[[#This Row],[D28 - GD/19]]/Table28211153[[#This Row],[D0 - GD/19]]</f>
        <v>2</v>
      </c>
      <c r="CW248" s="216">
        <f t="shared" si="7"/>
        <v>1</v>
      </c>
      <c r="CX248" s="216">
        <f>Table28211153[[#This Row],[D28 - Phu/13]]/Table28211153[[#This Row],[D0 - Phu/13]]</f>
        <v>1</v>
      </c>
      <c r="CY248" s="216">
        <f>Table28211153[[#This Row],[D28 - WA/19]]/Table28211153[[#This Row],[D0 - WA/19]]</f>
        <v>2</v>
      </c>
      <c r="CZ248" s="216">
        <f>LOG(Table28211153[[#This Row],[GD/19 Fold]],2)</f>
        <v>1</v>
      </c>
      <c r="DA248" s="216">
        <f>LOG(Table28211153[[#This Row],[HK/19 Fold]],2)</f>
        <v>0</v>
      </c>
      <c r="DB248" s="216">
        <f>LOG(Table28211153[[#This Row],[Phu/13 Fold]],2)</f>
        <v>0</v>
      </c>
      <c r="DC248" s="216">
        <f>LOG(Table28211153[[#This Row],[WA/19 Fold]],2)</f>
        <v>1</v>
      </c>
      <c r="DD248" s="217">
        <f>SUM(Table28211153[[#This Row],[GD/19 Log2]:[WA/19 Log2]])</f>
        <v>2</v>
      </c>
    </row>
    <row r="249" spans="1:108" ht="24" customHeight="1">
      <c r="A249" s="78">
        <v>476</v>
      </c>
      <c r="B249" s="77">
        <v>19130</v>
      </c>
      <c r="C249" s="76">
        <v>68</v>
      </c>
      <c r="D249" s="77">
        <v>44105</v>
      </c>
      <c r="E249" s="76">
        <v>28</v>
      </c>
      <c r="F249" s="4" t="s">
        <v>8</v>
      </c>
      <c r="G249" s="215" t="s">
        <v>42</v>
      </c>
      <c r="H249" s="57">
        <v>20.247920077516699</v>
      </c>
      <c r="I249" s="5" t="s">
        <v>174</v>
      </c>
      <c r="J249" s="127" t="s">
        <v>338</v>
      </c>
      <c r="K249" s="53"/>
      <c r="L249" s="53"/>
      <c r="M249" s="53"/>
      <c r="N249" s="53"/>
      <c r="O249" s="53"/>
      <c r="P249" s="53"/>
      <c r="Q249" s="53"/>
      <c r="R249" s="53"/>
      <c r="S249" s="53"/>
      <c r="T249" s="53"/>
      <c r="U249" s="53"/>
      <c r="V249" s="53"/>
      <c r="W249" s="53"/>
      <c r="X249" s="53"/>
      <c r="Y249" s="53"/>
      <c r="Z249" s="53"/>
      <c r="AA249" s="53"/>
      <c r="AB249" s="53"/>
      <c r="AC249" s="53">
        <v>5</v>
      </c>
      <c r="AD249" s="53">
        <v>20</v>
      </c>
      <c r="AE249" s="53">
        <v>5</v>
      </c>
      <c r="AF249" s="53">
        <v>5</v>
      </c>
      <c r="AG249" s="53"/>
      <c r="AH249" s="54"/>
      <c r="AI249" s="141">
        <v>476</v>
      </c>
      <c r="AJ249" s="137"/>
      <c r="AK249" s="54"/>
      <c r="AL249" s="53"/>
      <c r="AM249" s="53"/>
      <c r="AN249" s="53"/>
      <c r="AO249" s="53"/>
      <c r="AP249" s="53"/>
      <c r="AQ249" s="53"/>
      <c r="AR249" s="53"/>
      <c r="AS249" s="53"/>
      <c r="AT249" s="53"/>
      <c r="AU249" s="53"/>
      <c r="AV249" s="53"/>
      <c r="AW249" s="54"/>
      <c r="AX249" s="53"/>
      <c r="AY249" s="54"/>
      <c r="AZ249" s="53"/>
      <c r="BA249" s="54"/>
      <c r="BB249" s="111"/>
      <c r="BC249" s="111"/>
      <c r="BD249" s="111"/>
      <c r="BE249" s="111"/>
      <c r="BF249" s="111"/>
      <c r="BG249" s="111"/>
      <c r="BH249" s="53"/>
      <c r="BI249" s="54"/>
      <c r="BJ249" s="111">
        <v>40</v>
      </c>
      <c r="BK249" s="111">
        <v>40</v>
      </c>
      <c r="BL249" s="111"/>
      <c r="BM249" s="136"/>
      <c r="BN249" s="141">
        <v>476</v>
      </c>
      <c r="BO249" s="137"/>
      <c r="BP249" s="56"/>
      <c r="BQ249" s="55"/>
      <c r="BR249" s="53"/>
      <c r="BS249" s="53"/>
      <c r="BT249" s="53"/>
      <c r="BU249" s="53"/>
      <c r="BV249" s="53"/>
      <c r="BW249" s="53"/>
      <c r="BX249" s="53"/>
      <c r="BY249" s="53"/>
      <c r="BZ249" s="53"/>
      <c r="CA249" s="53"/>
      <c r="CB249" s="53"/>
      <c r="CC249" s="53"/>
      <c r="CD249" s="53"/>
      <c r="CE249" s="53">
        <v>160</v>
      </c>
      <c r="CF249" s="53">
        <v>160</v>
      </c>
      <c r="CG249" s="55"/>
      <c r="CH249" s="53"/>
      <c r="CI249" s="53"/>
      <c r="CJ249" s="53"/>
      <c r="CK249" s="53"/>
      <c r="CL249" s="53"/>
      <c r="CM249" s="53"/>
      <c r="CN249" s="53"/>
      <c r="CO249" s="53"/>
      <c r="CP249" s="53"/>
      <c r="CQ249" s="53"/>
      <c r="CR249" s="53"/>
      <c r="CS249" s="53">
        <v>10</v>
      </c>
      <c r="CT249" s="54">
        <v>40</v>
      </c>
      <c r="CU249" s="141">
        <v>476</v>
      </c>
      <c r="CV249" s="218">
        <f>Table28211153[[#This Row],[D28 - GD/19]]/Table28211153[[#This Row],[D0 - GD/19]]</f>
        <v>1</v>
      </c>
      <c r="CW249" s="216">
        <f t="shared" si="7"/>
        <v>1</v>
      </c>
      <c r="CX249" s="216">
        <f>Table28211153[[#This Row],[D28 - Phu/13]]/Table28211153[[#This Row],[D0 - Phu/13]]</f>
        <v>1</v>
      </c>
      <c r="CY249" s="216">
        <f>Table28211153[[#This Row],[D28 - WA/19]]/Table28211153[[#This Row],[D0 - WA/19]]</f>
        <v>4</v>
      </c>
      <c r="CZ249" s="216">
        <f>LOG(Table28211153[[#This Row],[GD/19 Fold]],2)</f>
        <v>0</v>
      </c>
      <c r="DA249" s="216">
        <f>LOG(Table28211153[[#This Row],[HK/19 Fold]],2)</f>
        <v>0</v>
      </c>
      <c r="DB249" s="216">
        <f>LOG(Table28211153[[#This Row],[Phu/13 Fold]],2)</f>
        <v>0</v>
      </c>
      <c r="DC249" s="216">
        <f>LOG(Table28211153[[#This Row],[WA/19 Fold]],2)</f>
        <v>2</v>
      </c>
      <c r="DD249" s="217">
        <f>SUM(Table28211153[[#This Row],[GD/19 Log2]:[WA/19 Log2]])</f>
        <v>2</v>
      </c>
    </row>
    <row r="250" spans="1:108" ht="24" customHeight="1">
      <c r="A250" s="66">
        <v>478</v>
      </c>
      <c r="B250" s="65">
        <v>22070</v>
      </c>
      <c r="C250" s="64">
        <v>60</v>
      </c>
      <c r="D250" s="65">
        <v>44130</v>
      </c>
      <c r="E250" s="64">
        <v>28</v>
      </c>
      <c r="F250" s="4" t="s">
        <v>8</v>
      </c>
      <c r="G250" s="215" t="s">
        <v>42</v>
      </c>
      <c r="H250" s="57">
        <v>27.121010279863199</v>
      </c>
      <c r="I250" s="98" t="s">
        <v>173</v>
      </c>
      <c r="J250" s="127" t="s">
        <v>338</v>
      </c>
      <c r="K250" s="53"/>
      <c r="L250" s="53"/>
      <c r="M250" s="53"/>
      <c r="N250" s="53"/>
      <c r="O250" s="53"/>
      <c r="P250" s="53"/>
      <c r="Q250" s="53"/>
      <c r="R250" s="53"/>
      <c r="S250" s="53"/>
      <c r="T250" s="53"/>
      <c r="U250" s="53"/>
      <c r="V250" s="53"/>
      <c r="W250" s="53"/>
      <c r="X250" s="53"/>
      <c r="Y250" s="53"/>
      <c r="Z250" s="53"/>
      <c r="AA250" s="53"/>
      <c r="AB250" s="53"/>
      <c r="AC250" s="53">
        <v>10</v>
      </c>
      <c r="AD250" s="53">
        <v>10</v>
      </c>
      <c r="AE250" s="53">
        <v>5</v>
      </c>
      <c r="AF250" s="53">
        <v>5</v>
      </c>
      <c r="AG250" s="53"/>
      <c r="AH250" s="54"/>
      <c r="AI250" s="146">
        <v>478</v>
      </c>
      <c r="AJ250" s="137"/>
      <c r="AK250" s="54"/>
      <c r="AL250" s="53"/>
      <c r="AM250" s="53"/>
      <c r="AN250" s="53"/>
      <c r="AO250" s="53"/>
      <c r="AP250" s="53"/>
      <c r="AQ250" s="53"/>
      <c r="AR250" s="53"/>
      <c r="AS250" s="53"/>
      <c r="AT250" s="53"/>
      <c r="AU250" s="53"/>
      <c r="AV250" s="53"/>
      <c r="AW250" s="54"/>
      <c r="AX250" s="53"/>
      <c r="AY250" s="54"/>
      <c r="AZ250" s="53"/>
      <c r="BA250" s="54"/>
      <c r="BB250" s="111"/>
      <c r="BC250" s="111"/>
      <c r="BD250" s="111"/>
      <c r="BE250" s="111"/>
      <c r="BF250" s="111"/>
      <c r="BG250" s="111"/>
      <c r="BH250" s="53"/>
      <c r="BI250" s="54"/>
      <c r="BJ250" s="111">
        <v>10</v>
      </c>
      <c r="BK250" s="111">
        <v>40</v>
      </c>
      <c r="BL250" s="111"/>
      <c r="BM250" s="136"/>
      <c r="BN250" s="146">
        <v>478</v>
      </c>
      <c r="BO250" s="137"/>
      <c r="BP250" s="56"/>
      <c r="BQ250" s="55"/>
      <c r="BR250" s="53"/>
      <c r="BS250" s="53"/>
      <c r="BT250" s="53"/>
      <c r="BU250" s="53"/>
      <c r="BV250" s="53"/>
      <c r="BW250" s="53"/>
      <c r="BX250" s="53"/>
      <c r="BY250" s="53"/>
      <c r="BZ250" s="53"/>
      <c r="CA250" s="53"/>
      <c r="CB250" s="53"/>
      <c r="CC250" s="53"/>
      <c r="CD250" s="53"/>
      <c r="CE250" s="53">
        <v>40</v>
      </c>
      <c r="CF250" s="53">
        <v>40</v>
      </c>
      <c r="CG250" s="55"/>
      <c r="CH250" s="53"/>
      <c r="CI250" s="53"/>
      <c r="CJ250" s="53"/>
      <c r="CK250" s="53"/>
      <c r="CL250" s="53"/>
      <c r="CM250" s="53"/>
      <c r="CN250" s="53"/>
      <c r="CO250" s="53"/>
      <c r="CP250" s="53"/>
      <c r="CQ250" s="53"/>
      <c r="CR250" s="53"/>
      <c r="CS250" s="53">
        <v>40</v>
      </c>
      <c r="CT250" s="54">
        <v>40</v>
      </c>
      <c r="CU250" s="146">
        <v>478</v>
      </c>
      <c r="CV250" s="218">
        <f>Table28211153[[#This Row],[D28 - GD/19]]/Table28211153[[#This Row],[D0 - GD/19]]</f>
        <v>1</v>
      </c>
      <c r="CW250" s="216">
        <f t="shared" si="7"/>
        <v>4</v>
      </c>
      <c r="CX250" s="216">
        <f>Table28211153[[#This Row],[D28 - Phu/13]]/Table28211153[[#This Row],[D0 - Phu/13]]</f>
        <v>1</v>
      </c>
      <c r="CY250" s="216">
        <f>Table28211153[[#This Row],[D28 - WA/19]]/Table28211153[[#This Row],[D0 - WA/19]]</f>
        <v>1</v>
      </c>
      <c r="CZ250" s="216">
        <f>LOG(Table28211153[[#This Row],[GD/19 Fold]],2)</f>
        <v>0</v>
      </c>
      <c r="DA250" s="216">
        <f>LOG(Table28211153[[#This Row],[HK/19 Fold]],2)</f>
        <v>2</v>
      </c>
      <c r="DB250" s="216">
        <f>LOG(Table28211153[[#This Row],[Phu/13 Fold]],2)</f>
        <v>0</v>
      </c>
      <c r="DC250" s="216">
        <f>LOG(Table28211153[[#This Row],[WA/19 Fold]],2)</f>
        <v>0</v>
      </c>
      <c r="DD250" s="217">
        <f>SUM(Table28211153[[#This Row],[GD/19 Log2]:[WA/19 Log2]])</f>
        <v>2</v>
      </c>
    </row>
    <row r="251" spans="1:108" ht="24" customHeight="1">
      <c r="A251" s="72">
        <v>479</v>
      </c>
      <c r="B251" s="71">
        <v>28902</v>
      </c>
      <c r="C251" s="70">
        <v>41</v>
      </c>
      <c r="D251" s="71">
        <v>44126</v>
      </c>
      <c r="E251" s="70">
        <v>26</v>
      </c>
      <c r="F251" s="4" t="s">
        <v>8</v>
      </c>
      <c r="G251" s="215" t="s">
        <v>42</v>
      </c>
      <c r="H251" s="57">
        <v>30.246590017307799</v>
      </c>
      <c r="I251" s="98" t="s">
        <v>173</v>
      </c>
      <c r="J251" s="127" t="s">
        <v>338</v>
      </c>
      <c r="K251" s="53"/>
      <c r="L251" s="53"/>
      <c r="M251" s="53"/>
      <c r="N251" s="53"/>
      <c r="O251" s="53"/>
      <c r="P251" s="53"/>
      <c r="Q251" s="53"/>
      <c r="R251" s="53"/>
      <c r="S251" s="53"/>
      <c r="T251" s="53"/>
      <c r="U251" s="53"/>
      <c r="V251" s="53"/>
      <c r="W251" s="53"/>
      <c r="X251" s="53"/>
      <c r="Y251" s="53"/>
      <c r="Z251" s="53"/>
      <c r="AA251" s="53"/>
      <c r="AB251" s="53"/>
      <c r="AC251" s="53">
        <v>80</v>
      </c>
      <c r="AD251" s="53">
        <v>80</v>
      </c>
      <c r="AE251" s="53">
        <v>40</v>
      </c>
      <c r="AF251" s="53">
        <v>40</v>
      </c>
      <c r="AG251" s="53"/>
      <c r="AH251" s="54"/>
      <c r="AI251" s="145">
        <v>479</v>
      </c>
      <c r="AJ251" s="137"/>
      <c r="AK251" s="54"/>
      <c r="AL251" s="53"/>
      <c r="AM251" s="53"/>
      <c r="AN251" s="53"/>
      <c r="AO251" s="53"/>
      <c r="AP251" s="53"/>
      <c r="AQ251" s="53"/>
      <c r="AR251" s="53"/>
      <c r="AS251" s="53"/>
      <c r="AT251" s="53"/>
      <c r="AU251" s="53"/>
      <c r="AV251" s="53"/>
      <c r="AW251" s="54"/>
      <c r="AX251" s="53"/>
      <c r="AY251" s="54"/>
      <c r="AZ251" s="53"/>
      <c r="BA251" s="54"/>
      <c r="BB251" s="111"/>
      <c r="BC251" s="111"/>
      <c r="BD251" s="111"/>
      <c r="BE251" s="111"/>
      <c r="BF251" s="111"/>
      <c r="BG251" s="111"/>
      <c r="BH251" s="53"/>
      <c r="BI251" s="54"/>
      <c r="BJ251" s="111">
        <v>80</v>
      </c>
      <c r="BK251" s="111">
        <v>80</v>
      </c>
      <c r="BL251" s="111"/>
      <c r="BM251" s="136"/>
      <c r="BN251" s="145">
        <v>479</v>
      </c>
      <c r="BO251" s="137"/>
      <c r="BP251" s="56"/>
      <c r="BQ251" s="55"/>
      <c r="BR251" s="53"/>
      <c r="BS251" s="53"/>
      <c r="BT251" s="53"/>
      <c r="BU251" s="53"/>
      <c r="BV251" s="53"/>
      <c r="BW251" s="53"/>
      <c r="BX251" s="53"/>
      <c r="BY251" s="53"/>
      <c r="BZ251" s="53"/>
      <c r="CA251" s="53"/>
      <c r="CB251" s="53"/>
      <c r="CC251" s="53"/>
      <c r="CD251" s="53"/>
      <c r="CE251" s="53">
        <v>5</v>
      </c>
      <c r="CF251" s="53">
        <v>20</v>
      </c>
      <c r="CG251" s="55"/>
      <c r="CH251" s="53"/>
      <c r="CI251" s="53"/>
      <c r="CJ251" s="53"/>
      <c r="CK251" s="53"/>
      <c r="CL251" s="53"/>
      <c r="CM251" s="53"/>
      <c r="CN251" s="53"/>
      <c r="CO251" s="53"/>
      <c r="CP251" s="53"/>
      <c r="CQ251" s="53"/>
      <c r="CR251" s="53"/>
      <c r="CS251" s="53">
        <v>20</v>
      </c>
      <c r="CT251" s="54">
        <v>40</v>
      </c>
      <c r="CU251" s="145">
        <v>479</v>
      </c>
      <c r="CV251" s="218">
        <f>Table28211153[[#This Row],[D28 - GD/19]]/Table28211153[[#This Row],[D0 - GD/19]]</f>
        <v>1</v>
      </c>
      <c r="CW251" s="216">
        <f t="shared" si="7"/>
        <v>1</v>
      </c>
      <c r="CX251" s="216">
        <f>Table28211153[[#This Row],[D28 - Phu/13]]/Table28211153[[#This Row],[D0 - Phu/13]]</f>
        <v>4</v>
      </c>
      <c r="CY251" s="216">
        <f>Table28211153[[#This Row],[D28 - WA/19]]/Table28211153[[#This Row],[D0 - WA/19]]</f>
        <v>2</v>
      </c>
      <c r="CZ251" s="216">
        <f>LOG(Table28211153[[#This Row],[GD/19 Fold]],2)</f>
        <v>0</v>
      </c>
      <c r="DA251" s="216">
        <f>LOG(Table28211153[[#This Row],[HK/19 Fold]],2)</f>
        <v>0</v>
      </c>
      <c r="DB251" s="216">
        <f>LOG(Table28211153[[#This Row],[Phu/13 Fold]],2)</f>
        <v>2</v>
      </c>
      <c r="DC251" s="216">
        <f>LOG(Table28211153[[#This Row],[WA/19 Fold]],2)</f>
        <v>1</v>
      </c>
      <c r="DD251" s="217">
        <f>SUM(Table28211153[[#This Row],[GD/19 Log2]:[WA/19 Log2]])</f>
        <v>3</v>
      </c>
    </row>
    <row r="252" spans="1:108" ht="24" customHeight="1">
      <c r="A252" s="66">
        <v>480</v>
      </c>
      <c r="B252" s="65">
        <v>24874</v>
      </c>
      <c r="C252" s="64">
        <v>52</v>
      </c>
      <c r="D252" s="65">
        <v>44131</v>
      </c>
      <c r="E252" s="64">
        <v>28</v>
      </c>
      <c r="F252" s="3" t="s">
        <v>7</v>
      </c>
      <c r="G252" s="215" t="s">
        <v>42</v>
      </c>
      <c r="H252" s="57">
        <v>23.754079809967301</v>
      </c>
      <c r="I252" s="98" t="s">
        <v>173</v>
      </c>
      <c r="J252" s="127" t="s">
        <v>338</v>
      </c>
      <c r="K252" s="53"/>
      <c r="L252" s="53"/>
      <c r="M252" s="53"/>
      <c r="N252" s="53"/>
      <c r="O252" s="53"/>
      <c r="P252" s="53"/>
      <c r="Q252" s="53"/>
      <c r="R252" s="53"/>
      <c r="S252" s="53"/>
      <c r="T252" s="53"/>
      <c r="U252" s="53"/>
      <c r="V252" s="53"/>
      <c r="W252" s="53"/>
      <c r="X252" s="53"/>
      <c r="Y252" s="53"/>
      <c r="Z252" s="53"/>
      <c r="AA252" s="53"/>
      <c r="AB252" s="53"/>
      <c r="AC252" s="53">
        <v>5</v>
      </c>
      <c r="AD252" s="53">
        <v>10</v>
      </c>
      <c r="AE252" s="53">
        <v>5</v>
      </c>
      <c r="AF252" s="53">
        <v>5</v>
      </c>
      <c r="AG252" s="53"/>
      <c r="AH252" s="54"/>
      <c r="AI252" s="146">
        <v>480</v>
      </c>
      <c r="AJ252" s="137"/>
      <c r="AK252" s="54"/>
      <c r="AL252" s="53"/>
      <c r="AM252" s="53"/>
      <c r="AN252" s="53"/>
      <c r="AO252" s="53"/>
      <c r="AP252" s="53"/>
      <c r="AQ252" s="53"/>
      <c r="AR252" s="53"/>
      <c r="AS252" s="53"/>
      <c r="AT252" s="53"/>
      <c r="AU252" s="53"/>
      <c r="AV252" s="53"/>
      <c r="AW252" s="54"/>
      <c r="AX252" s="53"/>
      <c r="AY252" s="54"/>
      <c r="AZ252" s="53"/>
      <c r="BA252" s="54"/>
      <c r="BB252" s="111"/>
      <c r="BC252" s="111"/>
      <c r="BD252" s="111"/>
      <c r="BE252" s="111"/>
      <c r="BF252" s="111"/>
      <c r="BG252" s="111"/>
      <c r="BH252" s="53"/>
      <c r="BI252" s="54"/>
      <c r="BJ252" s="111">
        <v>5</v>
      </c>
      <c r="BK252" s="111">
        <v>10</v>
      </c>
      <c r="BL252" s="111"/>
      <c r="BM252" s="136"/>
      <c r="BN252" s="146">
        <v>480</v>
      </c>
      <c r="BO252" s="137"/>
      <c r="BP252" s="56"/>
      <c r="BQ252" s="55"/>
      <c r="BR252" s="53"/>
      <c r="BS252" s="53"/>
      <c r="BT252" s="53"/>
      <c r="BU252" s="53"/>
      <c r="BV252" s="53"/>
      <c r="BW252" s="53"/>
      <c r="BX252" s="53"/>
      <c r="BY252" s="53"/>
      <c r="BZ252" s="53"/>
      <c r="CA252" s="53"/>
      <c r="CB252" s="53"/>
      <c r="CC252" s="53"/>
      <c r="CD252" s="53"/>
      <c r="CE252" s="53">
        <v>40</v>
      </c>
      <c r="CF252" s="53">
        <v>40</v>
      </c>
      <c r="CG252" s="55"/>
      <c r="CH252" s="53"/>
      <c r="CI252" s="53"/>
      <c r="CJ252" s="53"/>
      <c r="CK252" s="53"/>
      <c r="CL252" s="53"/>
      <c r="CM252" s="53"/>
      <c r="CN252" s="53"/>
      <c r="CO252" s="53"/>
      <c r="CP252" s="53"/>
      <c r="CQ252" s="53"/>
      <c r="CR252" s="53"/>
      <c r="CS252" s="53">
        <v>80</v>
      </c>
      <c r="CT252" s="54">
        <v>80</v>
      </c>
      <c r="CU252" s="146">
        <v>480</v>
      </c>
      <c r="CV252" s="218">
        <f>Table28211153[[#This Row],[D28 - GD/19]]/Table28211153[[#This Row],[D0 - GD/19]]</f>
        <v>1</v>
      </c>
      <c r="CW252" s="216">
        <f t="shared" si="7"/>
        <v>2</v>
      </c>
      <c r="CX252" s="216">
        <f>Table28211153[[#This Row],[D28 - Phu/13]]/Table28211153[[#This Row],[D0 - Phu/13]]</f>
        <v>1</v>
      </c>
      <c r="CY252" s="216">
        <f>Table28211153[[#This Row],[D28 - WA/19]]/Table28211153[[#This Row],[D0 - WA/19]]</f>
        <v>1</v>
      </c>
      <c r="CZ252" s="216">
        <f>LOG(Table28211153[[#This Row],[GD/19 Fold]],2)</f>
        <v>0</v>
      </c>
      <c r="DA252" s="216">
        <f>LOG(Table28211153[[#This Row],[HK/19 Fold]],2)</f>
        <v>1</v>
      </c>
      <c r="DB252" s="216">
        <f>LOG(Table28211153[[#This Row],[Phu/13 Fold]],2)</f>
        <v>0</v>
      </c>
      <c r="DC252" s="216">
        <f>LOG(Table28211153[[#This Row],[WA/19 Fold]],2)</f>
        <v>0</v>
      </c>
      <c r="DD252" s="217">
        <f>SUM(Table28211153[[#This Row],[GD/19 Log2]:[WA/19 Log2]])</f>
        <v>1</v>
      </c>
    </row>
    <row r="253" spans="1:108" ht="24" customHeight="1">
      <c r="A253" s="75">
        <v>484</v>
      </c>
      <c r="B253" s="74">
        <v>17949</v>
      </c>
      <c r="C253" s="73">
        <v>71</v>
      </c>
      <c r="D253" s="74">
        <v>44151</v>
      </c>
      <c r="E253" s="73">
        <v>32</v>
      </c>
      <c r="F253" s="4" t="s">
        <v>8</v>
      </c>
      <c r="G253" s="215" t="s">
        <v>42</v>
      </c>
      <c r="H253" s="57">
        <v>28.844662378308499</v>
      </c>
      <c r="I253" s="98" t="s">
        <v>173</v>
      </c>
      <c r="J253" s="127" t="s">
        <v>338</v>
      </c>
      <c r="K253" s="53"/>
      <c r="L253" s="53"/>
      <c r="M253" s="53"/>
      <c r="N253" s="53"/>
      <c r="O253" s="53"/>
      <c r="P253" s="53"/>
      <c r="Q253" s="53"/>
      <c r="R253" s="53"/>
      <c r="S253" s="53"/>
      <c r="T253" s="53"/>
      <c r="U253" s="53"/>
      <c r="V253" s="53"/>
      <c r="W253" s="53"/>
      <c r="X253" s="53"/>
      <c r="Y253" s="53"/>
      <c r="Z253" s="53"/>
      <c r="AA253" s="53"/>
      <c r="AB253" s="53"/>
      <c r="AC253" s="53">
        <v>10</v>
      </c>
      <c r="AD253" s="53">
        <v>20</v>
      </c>
      <c r="AE253" s="53">
        <v>5</v>
      </c>
      <c r="AF253" s="53">
        <v>10</v>
      </c>
      <c r="AG253" s="53"/>
      <c r="AH253" s="54"/>
      <c r="AI253" s="147">
        <v>484</v>
      </c>
      <c r="AJ253" s="137"/>
      <c r="AK253" s="54"/>
      <c r="AL253" s="53"/>
      <c r="AM253" s="53"/>
      <c r="AN253" s="53"/>
      <c r="AO253" s="53"/>
      <c r="AP253" s="53"/>
      <c r="AQ253" s="53"/>
      <c r="AR253" s="53"/>
      <c r="AS253" s="53"/>
      <c r="AT253" s="53"/>
      <c r="AU253" s="53"/>
      <c r="AV253" s="53"/>
      <c r="AW253" s="54"/>
      <c r="AX253" s="53"/>
      <c r="AY253" s="54"/>
      <c r="AZ253" s="53"/>
      <c r="BA253" s="54"/>
      <c r="BB253" s="111"/>
      <c r="BC253" s="111"/>
      <c r="BD253" s="111"/>
      <c r="BE253" s="111"/>
      <c r="BF253" s="111"/>
      <c r="BG253" s="111"/>
      <c r="BH253" s="53"/>
      <c r="BI253" s="54"/>
      <c r="BJ253" s="111">
        <v>40</v>
      </c>
      <c r="BK253" s="111">
        <v>80</v>
      </c>
      <c r="BL253" s="111"/>
      <c r="BM253" s="136"/>
      <c r="BN253" s="147">
        <v>484</v>
      </c>
      <c r="BO253" s="137"/>
      <c r="BP253" s="56"/>
      <c r="BQ253" s="55"/>
      <c r="BR253" s="53"/>
      <c r="BS253" s="53"/>
      <c r="BT253" s="53"/>
      <c r="BU253" s="53"/>
      <c r="BV253" s="53"/>
      <c r="BW253" s="53"/>
      <c r="BX253" s="53"/>
      <c r="BY253" s="53"/>
      <c r="BZ253" s="53"/>
      <c r="CA253" s="53"/>
      <c r="CB253" s="53"/>
      <c r="CC253" s="53"/>
      <c r="CD253" s="53"/>
      <c r="CE253" s="53">
        <v>10</v>
      </c>
      <c r="CF253" s="53">
        <v>40</v>
      </c>
      <c r="CG253" s="55"/>
      <c r="CH253" s="53"/>
      <c r="CI253" s="53"/>
      <c r="CJ253" s="53"/>
      <c r="CK253" s="53"/>
      <c r="CL253" s="53"/>
      <c r="CM253" s="53"/>
      <c r="CN253" s="53"/>
      <c r="CO253" s="53"/>
      <c r="CP253" s="53"/>
      <c r="CQ253" s="53"/>
      <c r="CR253" s="53"/>
      <c r="CS253" s="53">
        <v>20</v>
      </c>
      <c r="CT253" s="54">
        <v>80</v>
      </c>
      <c r="CU253" s="147">
        <v>484</v>
      </c>
      <c r="CV253" s="218">
        <f>Table28211153[[#This Row],[D28 - GD/19]]/Table28211153[[#This Row],[D0 - GD/19]]</f>
        <v>2</v>
      </c>
      <c r="CW253" s="216">
        <f t="shared" si="7"/>
        <v>2</v>
      </c>
      <c r="CX253" s="216">
        <f>Table28211153[[#This Row],[D28 - Phu/13]]/Table28211153[[#This Row],[D0 - Phu/13]]</f>
        <v>4</v>
      </c>
      <c r="CY253" s="216">
        <f>Table28211153[[#This Row],[D28 - WA/19]]/Table28211153[[#This Row],[D0 - WA/19]]</f>
        <v>4</v>
      </c>
      <c r="CZ253" s="216">
        <f>LOG(Table28211153[[#This Row],[GD/19 Fold]],2)</f>
        <v>1</v>
      </c>
      <c r="DA253" s="216">
        <f>LOG(Table28211153[[#This Row],[HK/19 Fold]],2)</f>
        <v>1</v>
      </c>
      <c r="DB253" s="216">
        <f>LOG(Table28211153[[#This Row],[Phu/13 Fold]],2)</f>
        <v>2</v>
      </c>
      <c r="DC253" s="216">
        <f>LOG(Table28211153[[#This Row],[WA/19 Fold]],2)</f>
        <v>2</v>
      </c>
      <c r="DD253" s="217">
        <f>SUM(Table28211153[[#This Row],[GD/19 Log2]:[WA/19 Log2]])</f>
        <v>6</v>
      </c>
    </row>
    <row r="254" spans="1:108" ht="24" customHeight="1">
      <c r="A254" s="66">
        <v>485</v>
      </c>
      <c r="B254" s="65">
        <v>22432</v>
      </c>
      <c r="C254" s="64">
        <v>59</v>
      </c>
      <c r="D254" s="65">
        <v>44172</v>
      </c>
      <c r="E254" s="64">
        <v>28</v>
      </c>
      <c r="F254" s="3" t="s">
        <v>7</v>
      </c>
      <c r="G254" s="215" t="s">
        <v>42</v>
      </c>
      <c r="H254" s="57">
        <v>26.864161064796001</v>
      </c>
      <c r="I254" s="98" t="s">
        <v>173</v>
      </c>
      <c r="J254" s="127" t="s">
        <v>338</v>
      </c>
      <c r="K254" s="53"/>
      <c r="L254" s="53"/>
      <c r="M254" s="53"/>
      <c r="N254" s="53"/>
      <c r="O254" s="53"/>
      <c r="P254" s="53"/>
      <c r="Q254" s="53"/>
      <c r="R254" s="53"/>
      <c r="S254" s="53"/>
      <c r="T254" s="53"/>
      <c r="U254" s="53"/>
      <c r="V254" s="53"/>
      <c r="W254" s="53"/>
      <c r="X254" s="53"/>
      <c r="Y254" s="53"/>
      <c r="Z254" s="53"/>
      <c r="AA254" s="53"/>
      <c r="AB254" s="53"/>
      <c r="AC254" s="53">
        <v>20</v>
      </c>
      <c r="AD254" s="53">
        <v>40</v>
      </c>
      <c r="AE254" s="53">
        <v>10</v>
      </c>
      <c r="AF254" s="53">
        <v>20</v>
      </c>
      <c r="AG254" s="53"/>
      <c r="AH254" s="54"/>
      <c r="AI254" s="146">
        <v>485</v>
      </c>
      <c r="AJ254" s="137"/>
      <c r="AK254" s="54"/>
      <c r="AL254" s="53"/>
      <c r="AM254" s="53"/>
      <c r="AN254" s="53"/>
      <c r="AO254" s="53"/>
      <c r="AP254" s="53"/>
      <c r="AQ254" s="53"/>
      <c r="AR254" s="53"/>
      <c r="AS254" s="53"/>
      <c r="AT254" s="53"/>
      <c r="AU254" s="53"/>
      <c r="AV254" s="53"/>
      <c r="AW254" s="54"/>
      <c r="AX254" s="53"/>
      <c r="AY254" s="54"/>
      <c r="AZ254" s="53"/>
      <c r="BA254" s="54"/>
      <c r="BB254" s="111"/>
      <c r="BC254" s="111"/>
      <c r="BD254" s="111"/>
      <c r="BE254" s="111"/>
      <c r="BF254" s="111"/>
      <c r="BG254" s="111"/>
      <c r="BH254" s="53"/>
      <c r="BI254" s="54"/>
      <c r="BJ254" s="111">
        <v>80</v>
      </c>
      <c r="BK254" s="111">
        <v>80</v>
      </c>
      <c r="BL254" s="111"/>
      <c r="BM254" s="136"/>
      <c r="BN254" s="146">
        <v>485</v>
      </c>
      <c r="BO254" s="137"/>
      <c r="BP254" s="56"/>
      <c r="BQ254" s="55"/>
      <c r="BR254" s="53"/>
      <c r="BS254" s="53"/>
      <c r="BT254" s="53"/>
      <c r="BU254" s="53"/>
      <c r="BV254" s="53"/>
      <c r="BW254" s="53"/>
      <c r="BX254" s="53"/>
      <c r="BY254" s="53"/>
      <c r="BZ254" s="53"/>
      <c r="CA254" s="53"/>
      <c r="CB254" s="53"/>
      <c r="CC254" s="53"/>
      <c r="CD254" s="53"/>
      <c r="CE254" s="53">
        <v>80</v>
      </c>
      <c r="CF254" s="53">
        <v>80</v>
      </c>
      <c r="CG254" s="55"/>
      <c r="CH254" s="53"/>
      <c r="CI254" s="53"/>
      <c r="CJ254" s="53"/>
      <c r="CK254" s="53"/>
      <c r="CL254" s="53"/>
      <c r="CM254" s="53"/>
      <c r="CN254" s="53"/>
      <c r="CO254" s="53"/>
      <c r="CP254" s="53"/>
      <c r="CQ254" s="53"/>
      <c r="CR254" s="53"/>
      <c r="CS254" s="53">
        <v>40</v>
      </c>
      <c r="CT254" s="54">
        <v>80</v>
      </c>
      <c r="CU254" s="146">
        <v>485</v>
      </c>
      <c r="CV254" s="218">
        <f>Table28211153[[#This Row],[D28 - GD/19]]/Table28211153[[#This Row],[D0 - GD/19]]</f>
        <v>2</v>
      </c>
      <c r="CW254" s="216">
        <f t="shared" si="7"/>
        <v>1</v>
      </c>
      <c r="CX254" s="216">
        <f>Table28211153[[#This Row],[D28 - Phu/13]]/Table28211153[[#This Row],[D0 - Phu/13]]</f>
        <v>1</v>
      </c>
      <c r="CY254" s="216">
        <f>Table28211153[[#This Row],[D28 - WA/19]]/Table28211153[[#This Row],[D0 - WA/19]]</f>
        <v>2</v>
      </c>
      <c r="CZ254" s="216">
        <f>LOG(Table28211153[[#This Row],[GD/19 Fold]],2)</f>
        <v>1</v>
      </c>
      <c r="DA254" s="216">
        <f>LOG(Table28211153[[#This Row],[HK/19 Fold]],2)</f>
        <v>0</v>
      </c>
      <c r="DB254" s="216">
        <f>LOG(Table28211153[[#This Row],[Phu/13 Fold]],2)</f>
        <v>0</v>
      </c>
      <c r="DC254" s="216">
        <f>LOG(Table28211153[[#This Row],[WA/19 Fold]],2)</f>
        <v>1</v>
      </c>
      <c r="DD254" s="217">
        <f>SUM(Table28211153[[#This Row],[GD/19 Log2]:[WA/19 Log2]])</f>
        <v>2</v>
      </c>
    </row>
    <row r="255" spans="1:108" ht="24" customHeight="1">
      <c r="A255" s="72">
        <v>488</v>
      </c>
      <c r="B255" s="71">
        <v>27803</v>
      </c>
      <c r="C255" s="70">
        <v>44</v>
      </c>
      <c r="D255" s="71">
        <v>44174</v>
      </c>
      <c r="E255" s="70">
        <v>28</v>
      </c>
      <c r="F255" s="3" t="s">
        <v>7</v>
      </c>
      <c r="G255" s="215" t="s">
        <v>9</v>
      </c>
      <c r="H255" s="57">
        <v>25.434120485740198</v>
      </c>
      <c r="I255" s="98" t="s">
        <v>173</v>
      </c>
      <c r="J255" s="11" t="s">
        <v>338</v>
      </c>
      <c r="K255" s="53"/>
      <c r="L255" s="53"/>
      <c r="M255" s="53"/>
      <c r="N255" s="53"/>
      <c r="O255" s="53"/>
      <c r="P255" s="53"/>
      <c r="Q255" s="53"/>
      <c r="R255" s="53"/>
      <c r="S255" s="53"/>
      <c r="T255" s="53"/>
      <c r="U255" s="53"/>
      <c r="V255" s="53"/>
      <c r="W255" s="53"/>
      <c r="X255" s="53"/>
      <c r="Y255" s="53"/>
      <c r="Z255" s="53"/>
      <c r="AA255" s="53"/>
      <c r="AB255" s="53"/>
      <c r="AC255" s="53">
        <v>10</v>
      </c>
      <c r="AD255" s="53">
        <v>320</v>
      </c>
      <c r="AE255" s="53">
        <v>5</v>
      </c>
      <c r="AF255" s="53">
        <v>80</v>
      </c>
      <c r="AG255" s="53"/>
      <c r="AH255" s="54"/>
      <c r="AI255" s="145">
        <v>488</v>
      </c>
      <c r="AJ255" s="137"/>
      <c r="AK255" s="54"/>
      <c r="AL255" s="53"/>
      <c r="AM255" s="53"/>
      <c r="AN255" s="53"/>
      <c r="AO255" s="53"/>
      <c r="AP255" s="53"/>
      <c r="AQ255" s="53"/>
      <c r="AR255" s="53"/>
      <c r="AS255" s="53"/>
      <c r="AT255" s="53"/>
      <c r="AU255" s="53"/>
      <c r="AV255" s="53"/>
      <c r="AW255" s="54"/>
      <c r="AX255" s="53"/>
      <c r="AY255" s="54"/>
      <c r="AZ255" s="53"/>
      <c r="BA255" s="54"/>
      <c r="BB255" s="111"/>
      <c r="BC255" s="111"/>
      <c r="BD255" s="111"/>
      <c r="BE255" s="111"/>
      <c r="BF255" s="111"/>
      <c r="BG255" s="111"/>
      <c r="BH255" s="53"/>
      <c r="BI255" s="54"/>
      <c r="BJ255" s="111">
        <v>20</v>
      </c>
      <c r="BK255" s="111">
        <v>40</v>
      </c>
      <c r="BL255" s="111"/>
      <c r="BM255" s="136"/>
      <c r="BN255" s="145">
        <v>488</v>
      </c>
      <c r="BO255" s="137"/>
      <c r="BP255" s="56"/>
      <c r="BQ255" s="55"/>
      <c r="BR255" s="53"/>
      <c r="BS255" s="53"/>
      <c r="BT255" s="53"/>
      <c r="BU255" s="53"/>
      <c r="BV255" s="53"/>
      <c r="BW255" s="53"/>
      <c r="BX255" s="53"/>
      <c r="BY255" s="53"/>
      <c r="BZ255" s="53"/>
      <c r="CA255" s="53"/>
      <c r="CB255" s="53"/>
      <c r="CC255" s="53"/>
      <c r="CD255" s="53"/>
      <c r="CE255" s="53">
        <v>20</v>
      </c>
      <c r="CF255" s="53">
        <v>80</v>
      </c>
      <c r="CG255" s="55"/>
      <c r="CH255" s="53"/>
      <c r="CI255" s="53"/>
      <c r="CJ255" s="53"/>
      <c r="CK255" s="53"/>
      <c r="CL255" s="53"/>
      <c r="CM255" s="53"/>
      <c r="CN255" s="53"/>
      <c r="CO255" s="53"/>
      <c r="CP255" s="53"/>
      <c r="CQ255" s="53"/>
      <c r="CR255" s="53"/>
      <c r="CS255" s="53">
        <v>80</v>
      </c>
      <c r="CT255" s="54">
        <v>320</v>
      </c>
      <c r="CU255" s="145">
        <v>488</v>
      </c>
      <c r="CV255" s="218">
        <f>Table28211153[[#This Row],[D28 - GD/19]]/Table28211153[[#This Row],[D0 - GD/19]]</f>
        <v>16</v>
      </c>
      <c r="CW255" s="216">
        <f t="shared" si="7"/>
        <v>2</v>
      </c>
      <c r="CX255" s="216">
        <f>Table28211153[[#This Row],[D28 - Phu/13]]/Table28211153[[#This Row],[D0 - Phu/13]]</f>
        <v>4</v>
      </c>
      <c r="CY255" s="216">
        <f>Table28211153[[#This Row],[D28 - WA/19]]/Table28211153[[#This Row],[D0 - WA/19]]</f>
        <v>4</v>
      </c>
      <c r="CZ255" s="216">
        <f>LOG(Table28211153[[#This Row],[GD/19 Fold]],2)</f>
        <v>4</v>
      </c>
      <c r="DA255" s="216">
        <f>LOG(Table28211153[[#This Row],[HK/19 Fold]],2)</f>
        <v>1</v>
      </c>
      <c r="DB255" s="216">
        <f>LOG(Table28211153[[#This Row],[Phu/13 Fold]],2)</f>
        <v>2</v>
      </c>
      <c r="DC255" s="216">
        <f>LOG(Table28211153[[#This Row],[WA/19 Fold]],2)</f>
        <v>2</v>
      </c>
      <c r="DD255" s="217">
        <f>SUM(Table28211153[[#This Row],[GD/19 Log2]:[WA/19 Log2]])</f>
        <v>9</v>
      </c>
    </row>
    <row r="256" spans="1:108" ht="24" customHeight="1">
      <c r="A256" s="72">
        <v>491</v>
      </c>
      <c r="B256" s="71">
        <v>30341</v>
      </c>
      <c r="C256" s="70">
        <v>37</v>
      </c>
      <c r="D256" s="71">
        <v>44145</v>
      </c>
      <c r="E256" s="70">
        <v>28</v>
      </c>
      <c r="F256" s="4" t="s">
        <v>8</v>
      </c>
      <c r="G256" s="215" t="s">
        <v>42</v>
      </c>
      <c r="H256" s="57">
        <v>38.400394542529</v>
      </c>
      <c r="I256" s="98" t="s">
        <v>173</v>
      </c>
      <c r="J256" s="11" t="s">
        <v>338</v>
      </c>
      <c r="K256" s="53"/>
      <c r="L256" s="53"/>
      <c r="M256" s="53"/>
      <c r="N256" s="53"/>
      <c r="O256" s="53"/>
      <c r="P256" s="53"/>
      <c r="Q256" s="53"/>
      <c r="R256" s="53"/>
      <c r="S256" s="53"/>
      <c r="T256" s="53"/>
      <c r="U256" s="53"/>
      <c r="V256" s="53"/>
      <c r="W256" s="53"/>
      <c r="X256" s="53"/>
      <c r="Y256" s="53"/>
      <c r="Z256" s="53"/>
      <c r="AA256" s="53"/>
      <c r="AB256" s="53"/>
      <c r="AC256" s="53">
        <v>40</v>
      </c>
      <c r="AD256" s="53">
        <v>80</v>
      </c>
      <c r="AE256" s="53">
        <v>10</v>
      </c>
      <c r="AF256" s="53">
        <v>20</v>
      </c>
      <c r="AG256" s="53"/>
      <c r="AH256" s="54"/>
      <c r="AI256" s="145">
        <v>491</v>
      </c>
      <c r="AJ256" s="137"/>
      <c r="AK256" s="54"/>
      <c r="AL256" s="53"/>
      <c r="AM256" s="53"/>
      <c r="AN256" s="53"/>
      <c r="AO256" s="53"/>
      <c r="AP256" s="53"/>
      <c r="AQ256" s="53"/>
      <c r="AR256" s="53"/>
      <c r="AS256" s="53"/>
      <c r="AT256" s="53"/>
      <c r="AU256" s="53"/>
      <c r="AV256" s="53"/>
      <c r="AW256" s="54"/>
      <c r="AX256" s="53"/>
      <c r="AY256" s="54"/>
      <c r="AZ256" s="53"/>
      <c r="BA256" s="54"/>
      <c r="BB256" s="111"/>
      <c r="BC256" s="111"/>
      <c r="BD256" s="111"/>
      <c r="BE256" s="111"/>
      <c r="BF256" s="111"/>
      <c r="BG256" s="111"/>
      <c r="BH256" s="53"/>
      <c r="BI256" s="54"/>
      <c r="BJ256" s="111">
        <v>40</v>
      </c>
      <c r="BK256" s="111">
        <v>40</v>
      </c>
      <c r="BL256" s="111"/>
      <c r="BM256" s="136"/>
      <c r="BN256" s="145">
        <v>491</v>
      </c>
      <c r="BO256" s="137"/>
      <c r="BP256" s="56"/>
      <c r="BQ256" s="55"/>
      <c r="BR256" s="53"/>
      <c r="BS256" s="53"/>
      <c r="BT256" s="53"/>
      <c r="BU256" s="53"/>
      <c r="BV256" s="53"/>
      <c r="BW256" s="53"/>
      <c r="BX256" s="53"/>
      <c r="BY256" s="53"/>
      <c r="BZ256" s="53"/>
      <c r="CA256" s="53"/>
      <c r="CB256" s="53"/>
      <c r="CC256" s="53"/>
      <c r="CD256" s="53"/>
      <c r="CE256" s="53">
        <v>20</v>
      </c>
      <c r="CF256" s="53">
        <v>40</v>
      </c>
      <c r="CG256" s="55"/>
      <c r="CH256" s="53"/>
      <c r="CI256" s="53"/>
      <c r="CJ256" s="53"/>
      <c r="CK256" s="53"/>
      <c r="CL256" s="53"/>
      <c r="CM256" s="53"/>
      <c r="CN256" s="53"/>
      <c r="CO256" s="53"/>
      <c r="CP256" s="53"/>
      <c r="CQ256" s="53"/>
      <c r="CR256" s="53"/>
      <c r="CS256" s="53">
        <v>10</v>
      </c>
      <c r="CT256" s="54">
        <v>20</v>
      </c>
      <c r="CU256" s="145">
        <v>491</v>
      </c>
      <c r="CV256" s="218">
        <f>Table28211153[[#This Row],[D28 - GD/19]]/Table28211153[[#This Row],[D0 - GD/19]]</f>
        <v>2</v>
      </c>
      <c r="CW256" s="216">
        <f t="shared" si="7"/>
        <v>1</v>
      </c>
      <c r="CX256" s="216">
        <f>Table28211153[[#This Row],[D28 - Phu/13]]/Table28211153[[#This Row],[D0 - Phu/13]]</f>
        <v>2</v>
      </c>
      <c r="CY256" s="216">
        <f>Table28211153[[#This Row],[D28 - WA/19]]/Table28211153[[#This Row],[D0 - WA/19]]</f>
        <v>2</v>
      </c>
      <c r="CZ256" s="216">
        <f>LOG(Table28211153[[#This Row],[GD/19 Fold]],2)</f>
        <v>1</v>
      </c>
      <c r="DA256" s="216">
        <f>LOG(Table28211153[[#This Row],[HK/19 Fold]],2)</f>
        <v>0</v>
      </c>
      <c r="DB256" s="216">
        <f>LOG(Table28211153[[#This Row],[Phu/13 Fold]],2)</f>
        <v>1</v>
      </c>
      <c r="DC256" s="216">
        <f>LOG(Table28211153[[#This Row],[WA/19 Fold]],2)</f>
        <v>1</v>
      </c>
      <c r="DD256" s="217">
        <f>SUM(Table28211153[[#This Row],[GD/19 Log2]:[WA/19 Log2]])</f>
        <v>3</v>
      </c>
    </row>
    <row r="257" spans="1:108" ht="24" customHeight="1">
      <c r="A257" s="72">
        <v>492</v>
      </c>
      <c r="B257" s="71">
        <v>28322</v>
      </c>
      <c r="C257" s="70">
        <v>43</v>
      </c>
      <c r="D257" s="71">
        <v>44131</v>
      </c>
      <c r="E257" s="70">
        <v>28</v>
      </c>
      <c r="F257" s="4" t="s">
        <v>8</v>
      </c>
      <c r="G257" s="215" t="s">
        <v>42</v>
      </c>
      <c r="H257" s="57">
        <v>27.714608336137498</v>
      </c>
      <c r="I257" s="98" t="s">
        <v>173</v>
      </c>
      <c r="J257" s="127" t="s">
        <v>338</v>
      </c>
      <c r="K257" s="53"/>
      <c r="L257" s="53"/>
      <c r="M257" s="53"/>
      <c r="N257" s="53"/>
      <c r="O257" s="53"/>
      <c r="P257" s="53"/>
      <c r="Q257" s="53"/>
      <c r="R257" s="53"/>
      <c r="S257" s="53"/>
      <c r="T257" s="53"/>
      <c r="U257" s="53"/>
      <c r="V257" s="53"/>
      <c r="W257" s="53"/>
      <c r="X257" s="53"/>
      <c r="Y257" s="53"/>
      <c r="Z257" s="53"/>
      <c r="AA257" s="53"/>
      <c r="AB257" s="53"/>
      <c r="AC257" s="53">
        <v>5</v>
      </c>
      <c r="AD257" s="53">
        <v>5</v>
      </c>
      <c r="AE257" s="53">
        <v>5</v>
      </c>
      <c r="AF257" s="53">
        <v>5</v>
      </c>
      <c r="AG257" s="53"/>
      <c r="AH257" s="54"/>
      <c r="AI257" s="145">
        <v>492</v>
      </c>
      <c r="AJ257" s="137"/>
      <c r="AK257" s="54"/>
      <c r="AL257" s="53"/>
      <c r="AM257" s="53"/>
      <c r="AN257" s="53"/>
      <c r="AO257" s="53"/>
      <c r="AP257" s="53"/>
      <c r="AQ257" s="53"/>
      <c r="AR257" s="53"/>
      <c r="AS257" s="53"/>
      <c r="AT257" s="53"/>
      <c r="AU257" s="53"/>
      <c r="AV257" s="53"/>
      <c r="AW257" s="54"/>
      <c r="AX257" s="53"/>
      <c r="AY257" s="54"/>
      <c r="AZ257" s="53"/>
      <c r="BA257" s="54"/>
      <c r="BB257" s="111"/>
      <c r="BC257" s="111"/>
      <c r="BD257" s="111"/>
      <c r="BE257" s="111"/>
      <c r="BF257" s="111"/>
      <c r="BG257" s="111"/>
      <c r="BH257" s="53"/>
      <c r="BI257" s="54"/>
      <c r="BJ257" s="111">
        <v>5</v>
      </c>
      <c r="BK257" s="111">
        <v>20</v>
      </c>
      <c r="BL257" s="111"/>
      <c r="BM257" s="136"/>
      <c r="BN257" s="145">
        <v>492</v>
      </c>
      <c r="BO257" s="137"/>
      <c r="BP257" s="56"/>
      <c r="BQ257" s="55"/>
      <c r="BR257" s="53"/>
      <c r="BS257" s="53"/>
      <c r="BT257" s="53"/>
      <c r="BU257" s="53"/>
      <c r="BV257" s="53"/>
      <c r="BW257" s="53"/>
      <c r="BX257" s="53"/>
      <c r="BY257" s="53"/>
      <c r="BZ257" s="53"/>
      <c r="CA257" s="53"/>
      <c r="CB257" s="53"/>
      <c r="CC257" s="53"/>
      <c r="CD257" s="53"/>
      <c r="CE257" s="53">
        <v>10</v>
      </c>
      <c r="CF257" s="53">
        <v>20</v>
      </c>
      <c r="CG257" s="55"/>
      <c r="CH257" s="53"/>
      <c r="CI257" s="53"/>
      <c r="CJ257" s="53"/>
      <c r="CK257" s="53"/>
      <c r="CL257" s="53"/>
      <c r="CM257" s="53"/>
      <c r="CN257" s="53"/>
      <c r="CO257" s="53"/>
      <c r="CP257" s="53"/>
      <c r="CQ257" s="53"/>
      <c r="CR257" s="53"/>
      <c r="CS257" s="53">
        <v>40</v>
      </c>
      <c r="CT257" s="54">
        <v>160</v>
      </c>
      <c r="CU257" s="145">
        <v>492</v>
      </c>
      <c r="CV257" s="218">
        <f>Table28211153[[#This Row],[D28 - GD/19]]/Table28211153[[#This Row],[D0 - GD/19]]</f>
        <v>1</v>
      </c>
      <c r="CW257" s="216">
        <f t="shared" si="7"/>
        <v>4</v>
      </c>
      <c r="CX257" s="216">
        <f>Table28211153[[#This Row],[D28 - Phu/13]]/Table28211153[[#This Row],[D0 - Phu/13]]</f>
        <v>2</v>
      </c>
      <c r="CY257" s="216">
        <f>Table28211153[[#This Row],[D28 - WA/19]]/Table28211153[[#This Row],[D0 - WA/19]]</f>
        <v>4</v>
      </c>
      <c r="CZ257" s="216">
        <f>LOG(Table28211153[[#This Row],[GD/19 Fold]],2)</f>
        <v>0</v>
      </c>
      <c r="DA257" s="216">
        <f>LOG(Table28211153[[#This Row],[HK/19 Fold]],2)</f>
        <v>2</v>
      </c>
      <c r="DB257" s="216">
        <f>LOG(Table28211153[[#This Row],[Phu/13 Fold]],2)</f>
        <v>1</v>
      </c>
      <c r="DC257" s="216">
        <f>LOG(Table28211153[[#This Row],[WA/19 Fold]],2)</f>
        <v>2</v>
      </c>
      <c r="DD257" s="217">
        <f>SUM(Table28211153[[#This Row],[GD/19 Log2]:[WA/19 Log2]])</f>
        <v>5</v>
      </c>
    </row>
    <row r="258" spans="1:108" ht="24" customHeight="1">
      <c r="A258" s="244">
        <v>494</v>
      </c>
      <c r="B258" s="245">
        <v>29253</v>
      </c>
      <c r="C258" s="246">
        <v>40</v>
      </c>
      <c r="D258" s="245">
        <v>44148</v>
      </c>
      <c r="E258" s="246">
        <v>27</v>
      </c>
      <c r="F258" s="24" t="s">
        <v>7</v>
      </c>
      <c r="G258" s="247" t="s">
        <v>42</v>
      </c>
      <c r="H258" s="63">
        <v>27.3085416705004</v>
      </c>
      <c r="I258" s="248" t="s">
        <v>173</v>
      </c>
      <c r="J258" s="249" t="s">
        <v>338</v>
      </c>
      <c r="K258" s="53"/>
      <c r="L258" s="53"/>
      <c r="M258" s="53"/>
      <c r="N258" s="53"/>
      <c r="O258" s="53"/>
      <c r="P258" s="53"/>
      <c r="Q258" s="53"/>
      <c r="R258" s="53"/>
      <c r="S258" s="53"/>
      <c r="T258" s="53"/>
      <c r="U258" s="53"/>
      <c r="V258" s="53"/>
      <c r="W258" s="53"/>
      <c r="X258" s="53"/>
      <c r="Y258" s="53"/>
      <c r="Z258" s="53"/>
      <c r="AA258" s="53"/>
      <c r="AB258" s="53"/>
      <c r="AC258" s="53">
        <v>20</v>
      </c>
      <c r="AD258" s="53">
        <v>20</v>
      </c>
      <c r="AE258" s="53">
        <v>10</v>
      </c>
      <c r="AF258" s="53">
        <v>20</v>
      </c>
      <c r="AG258" s="53"/>
      <c r="AH258" s="54"/>
      <c r="AI258" s="145">
        <v>494</v>
      </c>
      <c r="AJ258" s="137"/>
      <c r="AK258" s="54"/>
      <c r="AL258" s="53"/>
      <c r="AM258" s="53"/>
      <c r="AN258" s="53"/>
      <c r="AO258" s="53"/>
      <c r="AP258" s="53"/>
      <c r="AQ258" s="53"/>
      <c r="AR258" s="53"/>
      <c r="AS258" s="53"/>
      <c r="AT258" s="53"/>
      <c r="AU258" s="53"/>
      <c r="AV258" s="53"/>
      <c r="AW258" s="54"/>
      <c r="AX258" s="53"/>
      <c r="AY258" s="54"/>
      <c r="AZ258" s="53"/>
      <c r="BA258" s="54"/>
      <c r="BB258" s="111"/>
      <c r="BC258" s="111"/>
      <c r="BD258" s="111"/>
      <c r="BE258" s="111"/>
      <c r="BF258" s="111"/>
      <c r="BG258" s="111"/>
      <c r="BH258" s="53"/>
      <c r="BI258" s="54"/>
      <c r="BJ258" s="111">
        <v>5</v>
      </c>
      <c r="BK258" s="111">
        <v>20</v>
      </c>
      <c r="BL258" s="111"/>
      <c r="BM258" s="136"/>
      <c r="BN258" s="145">
        <v>494</v>
      </c>
      <c r="BO258" s="137"/>
      <c r="BP258" s="56"/>
      <c r="BQ258" s="55"/>
      <c r="BR258" s="53"/>
      <c r="BS258" s="53"/>
      <c r="BT258" s="53"/>
      <c r="BU258" s="53"/>
      <c r="BV258" s="53"/>
      <c r="BW258" s="53"/>
      <c r="BX258" s="53"/>
      <c r="BY258" s="53"/>
      <c r="BZ258" s="53"/>
      <c r="CA258" s="53"/>
      <c r="CB258" s="53"/>
      <c r="CC258" s="53"/>
      <c r="CD258" s="53"/>
      <c r="CE258" s="53">
        <v>20</v>
      </c>
      <c r="CF258" s="53">
        <v>40</v>
      </c>
      <c r="CG258" s="55"/>
      <c r="CH258" s="53"/>
      <c r="CI258" s="53"/>
      <c r="CJ258" s="53"/>
      <c r="CK258" s="53"/>
      <c r="CL258" s="53"/>
      <c r="CM258" s="53"/>
      <c r="CN258" s="53"/>
      <c r="CO258" s="53"/>
      <c r="CP258" s="53"/>
      <c r="CQ258" s="53"/>
      <c r="CR258" s="53"/>
      <c r="CS258" s="53">
        <v>40</v>
      </c>
      <c r="CT258" s="54">
        <v>80</v>
      </c>
      <c r="CU258" s="145">
        <v>494</v>
      </c>
      <c r="CV258" s="218">
        <f>Table28211153[[#This Row],[D28 - GD/19]]/Table28211153[[#This Row],[D0 - GD/19]]</f>
        <v>2</v>
      </c>
      <c r="CW258" s="216">
        <f t="shared" si="7"/>
        <v>4</v>
      </c>
      <c r="CX258" s="216">
        <f>Table28211153[[#This Row],[D28 - Phu/13]]/Table28211153[[#This Row],[D0 - Phu/13]]</f>
        <v>2</v>
      </c>
      <c r="CY258" s="216">
        <f>Table28211153[[#This Row],[D28 - WA/19]]/Table28211153[[#This Row],[D0 - WA/19]]</f>
        <v>2</v>
      </c>
      <c r="CZ258" s="216">
        <f>LOG(Table28211153[[#This Row],[GD/19 Fold]],2)</f>
        <v>1</v>
      </c>
      <c r="DA258" s="216">
        <f>LOG(Table28211153[[#This Row],[HK/19 Fold]],2)</f>
        <v>2</v>
      </c>
      <c r="DB258" s="216">
        <f>LOG(Table28211153[[#This Row],[Phu/13 Fold]],2)</f>
        <v>1</v>
      </c>
      <c r="DC258" s="216">
        <f>LOG(Table28211153[[#This Row],[WA/19 Fold]],2)</f>
        <v>1</v>
      </c>
      <c r="DD258" s="217">
        <f>SUM(Table28211153[[#This Row],[GD/19 Log2]:[WA/19 Log2]])</f>
        <v>5</v>
      </c>
    </row>
    <row r="259" spans="1:108" ht="24" customHeight="1">
      <c r="A259" s="256">
        <v>497</v>
      </c>
      <c r="B259" s="257">
        <v>32345</v>
      </c>
      <c r="C259" s="258">
        <v>32</v>
      </c>
      <c r="D259" s="257">
        <v>44145</v>
      </c>
      <c r="E259" s="258">
        <v>68</v>
      </c>
      <c r="F259" s="259" t="s">
        <v>7</v>
      </c>
      <c r="G259" s="260" t="s">
        <v>341</v>
      </c>
      <c r="H259" s="261">
        <v>34.748369471988397</v>
      </c>
      <c r="I259" s="262" t="s">
        <v>173</v>
      </c>
      <c r="J259" s="249" t="s">
        <v>338</v>
      </c>
      <c r="K259" s="263"/>
      <c r="L259" s="264"/>
      <c r="M259" s="265"/>
      <c r="N259" s="264"/>
      <c r="O259" s="264"/>
      <c r="P259" s="264"/>
      <c r="Q259" s="264"/>
      <c r="R259" s="264"/>
      <c r="S259" s="264"/>
      <c r="T259" s="264"/>
      <c r="U259" s="264"/>
      <c r="V259" s="264"/>
      <c r="W259" s="265"/>
      <c r="X259" s="264"/>
      <c r="Y259" s="265"/>
      <c r="Z259" s="264"/>
      <c r="AA259" s="265"/>
      <c r="AB259" s="264"/>
      <c r="AC259" s="265"/>
      <c r="AD259" s="265"/>
      <c r="AE259" s="266"/>
      <c r="AF259" s="267"/>
      <c r="AG259" s="230"/>
      <c r="AH259" s="230"/>
      <c r="AI259" s="232">
        <v>497</v>
      </c>
      <c r="AJ259" s="268"/>
      <c r="AK259" s="265"/>
      <c r="AL259" s="264"/>
      <c r="AM259" s="264"/>
      <c r="AN259" s="264"/>
      <c r="AO259" s="264"/>
      <c r="AP259" s="264"/>
      <c r="AQ259" s="264"/>
      <c r="AR259" s="264"/>
      <c r="AS259" s="264"/>
      <c r="AT259" s="264"/>
      <c r="AU259" s="264"/>
      <c r="AV259" s="265"/>
      <c r="AW259" s="265"/>
      <c r="AX259" s="265"/>
      <c r="AY259" s="265"/>
      <c r="AZ259" s="265"/>
      <c r="BA259" s="264"/>
      <c r="BB259" s="269"/>
      <c r="BC259" s="269"/>
      <c r="BD259" s="234"/>
      <c r="BE259" s="234"/>
      <c r="BF259" s="269"/>
      <c r="BG259" s="269"/>
      <c r="BH259" s="230"/>
      <c r="BI259" s="231"/>
      <c r="BJ259" s="234"/>
      <c r="BK259" s="234"/>
      <c r="BL259" s="234"/>
      <c r="BM259" s="234"/>
      <c r="BN259" s="232">
        <v>497</v>
      </c>
      <c r="BO259" s="268"/>
      <c r="BP259" s="264"/>
      <c r="BQ259" s="270"/>
      <c r="BR259" s="264"/>
      <c r="BS259" s="264"/>
      <c r="BT259" s="264"/>
      <c r="BU259" s="264"/>
      <c r="BV259" s="264"/>
      <c r="BW259" s="265"/>
      <c r="BX259" s="264"/>
      <c r="BY259" s="264"/>
      <c r="BZ259" s="264"/>
      <c r="CA259" s="264"/>
      <c r="CB259" s="264"/>
      <c r="CC259" s="265"/>
      <c r="CD259" s="264"/>
      <c r="CE259" s="265"/>
      <c r="CF259" s="265"/>
      <c r="CG259" s="270"/>
      <c r="CH259" s="264"/>
      <c r="CI259" s="264"/>
      <c r="CJ259" s="264"/>
      <c r="CK259" s="264"/>
      <c r="CL259" s="264"/>
      <c r="CM259" s="264"/>
      <c r="CN259" s="264"/>
      <c r="CO259" s="265"/>
      <c r="CP259" s="264"/>
      <c r="CQ259" s="265"/>
      <c r="CR259" s="265"/>
      <c r="CS259" s="263"/>
      <c r="CT259" s="264"/>
      <c r="CU259" s="232">
        <v>497</v>
      </c>
      <c r="CV259" s="239" t="e">
        <f>Table28211153[[#This Row],[D28 - GD/19]]/Table28211153[[#This Row],[D0 - GD/19]]</f>
        <v>#DIV/0!</v>
      </c>
      <c r="CW259" s="239" t="e">
        <f>BK259/BJ259</f>
        <v>#DIV/0!</v>
      </c>
      <c r="CX259" s="239" t="e">
        <f>Table28211153[[#This Row],[D28 - Phu/13]]/Table28211153[[#This Row],[D0 - Phu/13]]</f>
        <v>#DIV/0!</v>
      </c>
      <c r="CY259" s="239" t="e">
        <f>Table28211153[[#This Row],[D28 - WA/19]]/Table28211153[[#This Row],[D0 - WA/19]]</f>
        <v>#DIV/0!</v>
      </c>
      <c r="CZ259" s="239" t="e">
        <f>LOG(Table28211153[[#This Row],[GD/19 Fold]],2)</f>
        <v>#DIV/0!</v>
      </c>
      <c r="DA259" s="239" t="e">
        <f>LOG(Table28211153[[#This Row],[HK/19 Fold]],2)</f>
        <v>#DIV/0!</v>
      </c>
      <c r="DB259" s="239" t="e">
        <f>LOG(Table28211153[[#This Row],[Phu/13 Fold]],2)</f>
        <v>#DIV/0!</v>
      </c>
      <c r="DC259" s="239" t="e">
        <f>LOG(Table28211153[[#This Row],[WA/19 Fold]],2)</f>
        <v>#DIV/0!</v>
      </c>
      <c r="DD259" s="240" t="e">
        <f>SUM(Table28211153[[#This Row],[GD/19 Log2]:[WA/19 Log2]])</f>
        <v>#DIV/0!</v>
      </c>
    </row>
    <row r="260" spans="1:108" ht="24" customHeight="1">
      <c r="A260" s="250">
        <v>499</v>
      </c>
      <c r="B260" s="251">
        <v>28785</v>
      </c>
      <c r="C260" s="252">
        <v>42</v>
      </c>
      <c r="D260" s="251">
        <v>44147</v>
      </c>
      <c r="E260" s="252">
        <v>28</v>
      </c>
      <c r="F260" s="99" t="s">
        <v>7</v>
      </c>
      <c r="G260" s="253" t="s">
        <v>42</v>
      </c>
      <c r="H260" s="62">
        <v>28.632602699956401</v>
      </c>
      <c r="I260" s="254" t="s">
        <v>173</v>
      </c>
      <c r="J260" s="255" t="s">
        <v>338</v>
      </c>
      <c r="K260" s="53"/>
      <c r="L260" s="53"/>
      <c r="M260" s="53"/>
      <c r="N260" s="53"/>
      <c r="O260" s="53"/>
      <c r="P260" s="53"/>
      <c r="Q260" s="53"/>
      <c r="R260" s="53"/>
      <c r="S260" s="53"/>
      <c r="T260" s="53"/>
      <c r="U260" s="53"/>
      <c r="V260" s="53"/>
      <c r="W260" s="53"/>
      <c r="X260" s="53"/>
      <c r="Y260" s="53"/>
      <c r="Z260" s="53"/>
      <c r="AA260" s="53"/>
      <c r="AB260" s="53"/>
      <c r="AC260" s="53">
        <v>40</v>
      </c>
      <c r="AD260" s="53">
        <v>40</v>
      </c>
      <c r="AE260" s="53">
        <v>20</v>
      </c>
      <c r="AF260" s="53">
        <v>20</v>
      </c>
      <c r="AG260" s="53"/>
      <c r="AH260" s="54"/>
      <c r="AI260" s="145">
        <v>499</v>
      </c>
      <c r="AJ260" s="137"/>
      <c r="AK260" s="54"/>
      <c r="AL260" s="53"/>
      <c r="AM260" s="53"/>
      <c r="AN260" s="53"/>
      <c r="AO260" s="53"/>
      <c r="AP260" s="53"/>
      <c r="AQ260" s="53"/>
      <c r="AR260" s="53"/>
      <c r="AS260" s="53"/>
      <c r="AT260" s="53"/>
      <c r="AU260" s="53"/>
      <c r="AV260" s="53"/>
      <c r="AW260" s="54"/>
      <c r="AX260" s="53"/>
      <c r="AY260" s="54"/>
      <c r="AZ260" s="53"/>
      <c r="BA260" s="54"/>
      <c r="BB260" s="111"/>
      <c r="BC260" s="111"/>
      <c r="BD260" s="111"/>
      <c r="BE260" s="111"/>
      <c r="BF260" s="111"/>
      <c r="BG260" s="111"/>
      <c r="BH260" s="53"/>
      <c r="BI260" s="54"/>
      <c r="BJ260" s="111">
        <v>10</v>
      </c>
      <c r="BK260" s="111">
        <v>20</v>
      </c>
      <c r="BL260" s="111"/>
      <c r="BM260" s="136"/>
      <c r="BN260" s="145">
        <v>499</v>
      </c>
      <c r="BO260" s="137"/>
      <c r="BP260" s="56"/>
      <c r="BQ260" s="55"/>
      <c r="BR260" s="53"/>
      <c r="BS260" s="53"/>
      <c r="BT260" s="53"/>
      <c r="BU260" s="53"/>
      <c r="BV260" s="53"/>
      <c r="BW260" s="53"/>
      <c r="BX260" s="53"/>
      <c r="BY260" s="53"/>
      <c r="BZ260" s="53"/>
      <c r="CA260" s="53"/>
      <c r="CB260" s="53"/>
      <c r="CC260" s="53"/>
      <c r="CD260" s="53"/>
      <c r="CE260" s="53">
        <v>160</v>
      </c>
      <c r="CF260" s="53">
        <v>160</v>
      </c>
      <c r="CG260" s="55"/>
      <c r="CH260" s="53"/>
      <c r="CI260" s="53"/>
      <c r="CJ260" s="53"/>
      <c r="CK260" s="53"/>
      <c r="CL260" s="53"/>
      <c r="CM260" s="53"/>
      <c r="CN260" s="53"/>
      <c r="CO260" s="53"/>
      <c r="CP260" s="53"/>
      <c r="CQ260" s="53"/>
      <c r="CR260" s="53"/>
      <c r="CS260" s="53">
        <v>160</v>
      </c>
      <c r="CT260" s="54">
        <v>160</v>
      </c>
      <c r="CU260" s="145">
        <v>499</v>
      </c>
      <c r="CV260" s="218">
        <f>Table28211153[[#This Row],[D28 - GD/19]]/Table28211153[[#This Row],[D0 - GD/19]]</f>
        <v>1</v>
      </c>
      <c r="CW260" s="216">
        <f t="shared" si="7"/>
        <v>2</v>
      </c>
      <c r="CX260" s="216">
        <f>Table28211153[[#This Row],[D28 - Phu/13]]/Table28211153[[#This Row],[D0 - Phu/13]]</f>
        <v>1</v>
      </c>
      <c r="CY260" s="216">
        <f>Table28211153[[#This Row],[D28 - WA/19]]/Table28211153[[#This Row],[D0 - WA/19]]</f>
        <v>1</v>
      </c>
      <c r="CZ260" s="216">
        <f>LOG(Table28211153[[#This Row],[GD/19 Fold]],2)</f>
        <v>0</v>
      </c>
      <c r="DA260" s="216">
        <f>LOG(Table28211153[[#This Row],[HK/19 Fold]],2)</f>
        <v>1</v>
      </c>
      <c r="DB260" s="216">
        <f>LOG(Table28211153[[#This Row],[Phu/13 Fold]],2)</f>
        <v>0</v>
      </c>
      <c r="DC260" s="216">
        <f>LOG(Table28211153[[#This Row],[WA/19 Fold]],2)</f>
        <v>0</v>
      </c>
      <c r="DD260" s="217">
        <f>SUM(Table28211153[[#This Row],[GD/19 Log2]:[WA/19 Log2]])</f>
        <v>1</v>
      </c>
    </row>
    <row r="261" spans="1:108" ht="24" customHeight="1">
      <c r="A261" s="69">
        <v>500</v>
      </c>
      <c r="B261" s="68">
        <v>33959</v>
      </c>
      <c r="C261" s="67">
        <v>27</v>
      </c>
      <c r="D261" s="68">
        <v>44145</v>
      </c>
      <c r="E261" s="67">
        <v>29</v>
      </c>
      <c r="F261" s="4" t="s">
        <v>8</v>
      </c>
      <c r="G261" s="215" t="s">
        <v>42</v>
      </c>
      <c r="H261" s="57">
        <v>31.3469387755102</v>
      </c>
      <c r="I261" s="98" t="s">
        <v>173</v>
      </c>
      <c r="J261" s="127" t="s">
        <v>338</v>
      </c>
      <c r="K261" s="53"/>
      <c r="L261" s="53"/>
      <c r="M261" s="53"/>
      <c r="N261" s="53"/>
      <c r="O261" s="53"/>
      <c r="P261" s="53"/>
      <c r="Q261" s="53"/>
      <c r="R261" s="53"/>
      <c r="S261" s="53"/>
      <c r="T261" s="53"/>
      <c r="U261" s="53"/>
      <c r="V261" s="53"/>
      <c r="W261" s="53"/>
      <c r="X261" s="53"/>
      <c r="Y261" s="53"/>
      <c r="Z261" s="53"/>
      <c r="AA261" s="53"/>
      <c r="AB261" s="53"/>
      <c r="AC261" s="53">
        <v>160</v>
      </c>
      <c r="AD261" s="53">
        <v>160</v>
      </c>
      <c r="AE261" s="53">
        <v>40</v>
      </c>
      <c r="AF261" s="53">
        <v>80</v>
      </c>
      <c r="AG261" s="53"/>
      <c r="AH261" s="54"/>
      <c r="AI261" s="144">
        <v>500</v>
      </c>
      <c r="AJ261" s="137"/>
      <c r="AK261" s="54"/>
      <c r="AL261" s="53"/>
      <c r="AM261" s="53"/>
      <c r="AN261" s="53"/>
      <c r="AO261" s="53"/>
      <c r="AP261" s="53"/>
      <c r="AQ261" s="53"/>
      <c r="AR261" s="53"/>
      <c r="AS261" s="53"/>
      <c r="AT261" s="53"/>
      <c r="AU261" s="53"/>
      <c r="AV261" s="53"/>
      <c r="AW261" s="54"/>
      <c r="AX261" s="53"/>
      <c r="AY261" s="54"/>
      <c r="AZ261" s="53"/>
      <c r="BA261" s="54"/>
      <c r="BB261" s="111"/>
      <c r="BC261" s="111"/>
      <c r="BD261" s="111"/>
      <c r="BE261" s="111"/>
      <c r="BF261" s="111"/>
      <c r="BG261" s="111"/>
      <c r="BH261" s="53"/>
      <c r="BI261" s="54"/>
      <c r="BJ261" s="111">
        <v>160</v>
      </c>
      <c r="BK261" s="111">
        <v>320</v>
      </c>
      <c r="BL261" s="111"/>
      <c r="BM261" s="136"/>
      <c r="BN261" s="144">
        <v>500</v>
      </c>
      <c r="BO261" s="137"/>
      <c r="BP261" s="56"/>
      <c r="BQ261" s="55"/>
      <c r="BR261" s="53"/>
      <c r="BS261" s="53"/>
      <c r="BT261" s="53"/>
      <c r="BU261" s="53"/>
      <c r="BV261" s="53"/>
      <c r="BW261" s="53"/>
      <c r="BX261" s="53"/>
      <c r="BY261" s="53"/>
      <c r="BZ261" s="53"/>
      <c r="CA261" s="53"/>
      <c r="CB261" s="53"/>
      <c r="CC261" s="53"/>
      <c r="CD261" s="53"/>
      <c r="CE261" s="53">
        <v>160</v>
      </c>
      <c r="CF261" s="53">
        <v>160</v>
      </c>
      <c r="CG261" s="55"/>
      <c r="CH261" s="53"/>
      <c r="CI261" s="53"/>
      <c r="CJ261" s="53"/>
      <c r="CK261" s="53"/>
      <c r="CL261" s="53"/>
      <c r="CM261" s="53"/>
      <c r="CN261" s="53"/>
      <c r="CO261" s="53"/>
      <c r="CP261" s="53"/>
      <c r="CQ261" s="53"/>
      <c r="CR261" s="53"/>
      <c r="CS261" s="53">
        <v>40</v>
      </c>
      <c r="CT261" s="54">
        <v>40</v>
      </c>
      <c r="CU261" s="144">
        <v>500</v>
      </c>
      <c r="CV261" s="218">
        <f>Table28211153[[#This Row],[D28 - GD/19]]/Table28211153[[#This Row],[D0 - GD/19]]</f>
        <v>2</v>
      </c>
      <c r="CW261" s="216">
        <f t="shared" si="7"/>
        <v>2</v>
      </c>
      <c r="CX261" s="216">
        <f>Table28211153[[#This Row],[D28 - Phu/13]]/Table28211153[[#This Row],[D0 - Phu/13]]</f>
        <v>1</v>
      </c>
      <c r="CY261" s="216">
        <f>Table28211153[[#This Row],[D28 - WA/19]]/Table28211153[[#This Row],[D0 - WA/19]]</f>
        <v>1</v>
      </c>
      <c r="CZ261" s="216">
        <f>LOG(Table28211153[[#This Row],[GD/19 Fold]],2)</f>
        <v>1</v>
      </c>
      <c r="DA261" s="216">
        <f>LOG(Table28211153[[#This Row],[HK/19 Fold]],2)</f>
        <v>1</v>
      </c>
      <c r="DB261" s="216">
        <f>LOG(Table28211153[[#This Row],[Phu/13 Fold]],2)</f>
        <v>0</v>
      </c>
      <c r="DC261" s="216">
        <f>LOG(Table28211153[[#This Row],[WA/19 Fold]],2)</f>
        <v>0</v>
      </c>
      <c r="DD261" s="217">
        <f>SUM(Table28211153[[#This Row],[GD/19 Log2]:[WA/19 Log2]])</f>
        <v>2</v>
      </c>
    </row>
    <row r="262" spans="1:108" ht="24" customHeight="1">
      <c r="A262" s="66">
        <v>502</v>
      </c>
      <c r="B262" s="65">
        <v>24444</v>
      </c>
      <c r="C262" s="64">
        <v>53</v>
      </c>
      <c r="D262" s="65">
        <v>44140</v>
      </c>
      <c r="E262" s="64">
        <v>29</v>
      </c>
      <c r="F262" s="4" t="s">
        <v>8</v>
      </c>
      <c r="G262" s="215" t="s">
        <v>42</v>
      </c>
      <c r="H262" s="57">
        <v>25.876426678252699</v>
      </c>
      <c r="I262" s="98" t="s">
        <v>173</v>
      </c>
      <c r="J262" s="127" t="s">
        <v>338</v>
      </c>
      <c r="K262" s="53"/>
      <c r="L262" s="53"/>
      <c r="M262" s="53"/>
      <c r="N262" s="53"/>
      <c r="O262" s="53"/>
      <c r="P262" s="53"/>
      <c r="Q262" s="53"/>
      <c r="R262" s="53"/>
      <c r="S262" s="53"/>
      <c r="T262" s="53"/>
      <c r="U262" s="53"/>
      <c r="V262" s="53"/>
      <c r="W262" s="53"/>
      <c r="X262" s="53"/>
      <c r="Y262" s="53"/>
      <c r="Z262" s="53"/>
      <c r="AA262" s="53"/>
      <c r="AB262" s="53"/>
      <c r="AC262" s="53">
        <v>40</v>
      </c>
      <c r="AD262" s="53">
        <v>40</v>
      </c>
      <c r="AE262" s="53">
        <v>20</v>
      </c>
      <c r="AF262" s="53">
        <v>20</v>
      </c>
      <c r="AG262" s="53"/>
      <c r="AH262" s="54"/>
      <c r="AI262" s="146">
        <v>502</v>
      </c>
      <c r="AJ262" s="137"/>
      <c r="AK262" s="54"/>
      <c r="AL262" s="53"/>
      <c r="AM262" s="53"/>
      <c r="AN262" s="53"/>
      <c r="AO262" s="53"/>
      <c r="AP262" s="53"/>
      <c r="AQ262" s="53"/>
      <c r="AR262" s="53"/>
      <c r="AS262" s="53"/>
      <c r="AT262" s="53"/>
      <c r="AU262" s="53"/>
      <c r="AV262" s="53"/>
      <c r="AW262" s="54"/>
      <c r="AX262" s="53"/>
      <c r="AY262" s="54"/>
      <c r="AZ262" s="53"/>
      <c r="BA262" s="54"/>
      <c r="BB262" s="111"/>
      <c r="BC262" s="111"/>
      <c r="BD262" s="111"/>
      <c r="BE262" s="111"/>
      <c r="BF262" s="111"/>
      <c r="BG262" s="111"/>
      <c r="BH262" s="53"/>
      <c r="BI262" s="54"/>
      <c r="BJ262" s="111">
        <v>10</v>
      </c>
      <c r="BK262" s="111">
        <v>40</v>
      </c>
      <c r="BL262" s="111"/>
      <c r="BM262" s="136"/>
      <c r="BN262" s="146">
        <v>502</v>
      </c>
      <c r="BO262" s="137"/>
      <c r="BP262" s="56"/>
      <c r="BQ262" s="55"/>
      <c r="BR262" s="53"/>
      <c r="BS262" s="53"/>
      <c r="BT262" s="53"/>
      <c r="BU262" s="53"/>
      <c r="BV262" s="53"/>
      <c r="BW262" s="53"/>
      <c r="BX262" s="53"/>
      <c r="BY262" s="53"/>
      <c r="BZ262" s="53"/>
      <c r="CA262" s="53"/>
      <c r="CB262" s="53"/>
      <c r="CC262" s="53"/>
      <c r="CD262" s="53"/>
      <c r="CE262" s="53">
        <v>40</v>
      </c>
      <c r="CF262" s="53">
        <v>40</v>
      </c>
      <c r="CG262" s="55"/>
      <c r="CH262" s="53"/>
      <c r="CI262" s="53"/>
      <c r="CJ262" s="53"/>
      <c r="CK262" s="53"/>
      <c r="CL262" s="53"/>
      <c r="CM262" s="53"/>
      <c r="CN262" s="53"/>
      <c r="CO262" s="53"/>
      <c r="CP262" s="53"/>
      <c r="CQ262" s="53"/>
      <c r="CR262" s="53"/>
      <c r="CS262" s="53">
        <v>80</v>
      </c>
      <c r="CT262" s="54">
        <v>80</v>
      </c>
      <c r="CU262" s="146">
        <v>502</v>
      </c>
      <c r="CV262" s="218">
        <f>Table28211153[[#This Row],[D28 - GD/19]]/Table28211153[[#This Row],[D0 - GD/19]]</f>
        <v>1</v>
      </c>
      <c r="CW262" s="216">
        <f t="shared" ref="CW262:CW325" si="8">BK262/BJ262</f>
        <v>4</v>
      </c>
      <c r="CX262" s="216">
        <f>Table28211153[[#This Row],[D28 - Phu/13]]/Table28211153[[#This Row],[D0 - Phu/13]]</f>
        <v>1</v>
      </c>
      <c r="CY262" s="216">
        <f>Table28211153[[#This Row],[D28 - WA/19]]/Table28211153[[#This Row],[D0 - WA/19]]</f>
        <v>1</v>
      </c>
      <c r="CZ262" s="216">
        <f>LOG(Table28211153[[#This Row],[GD/19 Fold]],2)</f>
        <v>0</v>
      </c>
      <c r="DA262" s="216">
        <f>LOG(Table28211153[[#This Row],[HK/19 Fold]],2)</f>
        <v>2</v>
      </c>
      <c r="DB262" s="216">
        <f>LOG(Table28211153[[#This Row],[Phu/13 Fold]],2)</f>
        <v>0</v>
      </c>
      <c r="DC262" s="216">
        <f>LOG(Table28211153[[#This Row],[WA/19 Fold]],2)</f>
        <v>0</v>
      </c>
      <c r="DD262" s="217">
        <f>SUM(Table28211153[[#This Row],[GD/19 Log2]:[WA/19 Log2]])</f>
        <v>2</v>
      </c>
    </row>
    <row r="263" spans="1:108" ht="24" customHeight="1">
      <c r="A263" s="69">
        <v>507</v>
      </c>
      <c r="B263" s="68">
        <v>35202</v>
      </c>
      <c r="C263" s="67">
        <v>24</v>
      </c>
      <c r="D263" s="68">
        <v>44131</v>
      </c>
      <c r="E263" s="67">
        <v>27</v>
      </c>
      <c r="F263" s="3" t="s">
        <v>7</v>
      </c>
      <c r="G263" s="215" t="s">
        <v>42</v>
      </c>
      <c r="H263" s="57">
        <v>36.052726253747799</v>
      </c>
      <c r="I263" s="98" t="s">
        <v>173</v>
      </c>
      <c r="J263" s="127" t="s">
        <v>338</v>
      </c>
      <c r="K263" s="53"/>
      <c r="L263" s="53"/>
      <c r="M263" s="53"/>
      <c r="N263" s="53"/>
      <c r="O263" s="53"/>
      <c r="P263" s="53"/>
      <c r="Q263" s="53"/>
      <c r="R263" s="53"/>
      <c r="S263" s="53"/>
      <c r="T263" s="53"/>
      <c r="U263" s="53"/>
      <c r="V263" s="53"/>
      <c r="W263" s="53"/>
      <c r="X263" s="53"/>
      <c r="Y263" s="53"/>
      <c r="Z263" s="53"/>
      <c r="AA263" s="53"/>
      <c r="AB263" s="53"/>
      <c r="AC263" s="53">
        <v>40</v>
      </c>
      <c r="AD263" s="53">
        <v>160</v>
      </c>
      <c r="AE263" s="53">
        <v>10</v>
      </c>
      <c r="AF263" s="53">
        <v>40</v>
      </c>
      <c r="AG263" s="53"/>
      <c r="AH263" s="54"/>
      <c r="AI263" s="144">
        <v>507</v>
      </c>
      <c r="AJ263" s="137"/>
      <c r="AK263" s="54"/>
      <c r="AL263" s="53"/>
      <c r="AM263" s="53"/>
      <c r="AN263" s="53"/>
      <c r="AO263" s="53"/>
      <c r="AP263" s="53"/>
      <c r="AQ263" s="53"/>
      <c r="AR263" s="53"/>
      <c r="AS263" s="53"/>
      <c r="AT263" s="53"/>
      <c r="AU263" s="53"/>
      <c r="AV263" s="53"/>
      <c r="AW263" s="54"/>
      <c r="AX263" s="53"/>
      <c r="AY263" s="54"/>
      <c r="AZ263" s="53"/>
      <c r="BA263" s="54"/>
      <c r="BB263" s="111"/>
      <c r="BC263" s="111"/>
      <c r="BD263" s="111"/>
      <c r="BE263" s="111"/>
      <c r="BF263" s="111"/>
      <c r="BG263" s="111"/>
      <c r="BH263" s="53"/>
      <c r="BI263" s="54"/>
      <c r="BJ263" s="111">
        <v>20</v>
      </c>
      <c r="BK263" s="111">
        <v>320</v>
      </c>
      <c r="BL263" s="111"/>
      <c r="BM263" s="136"/>
      <c r="BN263" s="144">
        <v>507</v>
      </c>
      <c r="BO263" s="137"/>
      <c r="BP263" s="56"/>
      <c r="BQ263" s="55"/>
      <c r="BR263" s="53"/>
      <c r="BS263" s="53"/>
      <c r="BT263" s="53"/>
      <c r="BU263" s="53"/>
      <c r="BV263" s="53"/>
      <c r="BW263" s="53"/>
      <c r="BX263" s="53"/>
      <c r="BY263" s="53"/>
      <c r="BZ263" s="53"/>
      <c r="CA263" s="53"/>
      <c r="CB263" s="53"/>
      <c r="CC263" s="53"/>
      <c r="CD263" s="53"/>
      <c r="CE263" s="53">
        <v>160</v>
      </c>
      <c r="CF263" s="53">
        <v>160</v>
      </c>
      <c r="CG263" s="55"/>
      <c r="CH263" s="53"/>
      <c r="CI263" s="53"/>
      <c r="CJ263" s="53"/>
      <c r="CK263" s="53"/>
      <c r="CL263" s="53"/>
      <c r="CM263" s="53"/>
      <c r="CN263" s="53"/>
      <c r="CO263" s="53"/>
      <c r="CP263" s="53"/>
      <c r="CQ263" s="53"/>
      <c r="CR263" s="53"/>
      <c r="CS263" s="53">
        <v>20</v>
      </c>
      <c r="CT263" s="54">
        <v>80</v>
      </c>
      <c r="CU263" s="144">
        <v>507</v>
      </c>
      <c r="CV263" s="218">
        <f>Table28211153[[#This Row],[D28 - GD/19]]/Table28211153[[#This Row],[D0 - GD/19]]</f>
        <v>4</v>
      </c>
      <c r="CW263" s="216">
        <f t="shared" si="8"/>
        <v>16</v>
      </c>
      <c r="CX263" s="216">
        <f>Table28211153[[#This Row],[D28 - Phu/13]]/Table28211153[[#This Row],[D0 - Phu/13]]</f>
        <v>1</v>
      </c>
      <c r="CY263" s="216">
        <f>Table28211153[[#This Row],[D28 - WA/19]]/Table28211153[[#This Row],[D0 - WA/19]]</f>
        <v>4</v>
      </c>
      <c r="CZ263" s="216">
        <f>LOG(Table28211153[[#This Row],[GD/19 Fold]],2)</f>
        <v>2</v>
      </c>
      <c r="DA263" s="216">
        <f>LOG(Table28211153[[#This Row],[HK/19 Fold]],2)</f>
        <v>4</v>
      </c>
      <c r="DB263" s="216">
        <f>LOG(Table28211153[[#This Row],[Phu/13 Fold]],2)</f>
        <v>0</v>
      </c>
      <c r="DC263" s="216">
        <f>LOG(Table28211153[[#This Row],[WA/19 Fold]],2)</f>
        <v>2</v>
      </c>
      <c r="DD263" s="217">
        <f>SUM(Table28211153[[#This Row],[GD/19 Log2]:[WA/19 Log2]])</f>
        <v>8</v>
      </c>
    </row>
    <row r="264" spans="1:108" ht="24" customHeight="1">
      <c r="A264" s="69">
        <v>512</v>
      </c>
      <c r="B264" s="68">
        <v>34054</v>
      </c>
      <c r="C264" s="67">
        <v>27</v>
      </c>
      <c r="D264" s="68">
        <v>44146</v>
      </c>
      <c r="E264" s="67">
        <v>28</v>
      </c>
      <c r="F264" s="3" t="s">
        <v>7</v>
      </c>
      <c r="G264" s="215" t="s">
        <v>42</v>
      </c>
      <c r="H264" s="57">
        <v>23.485927563849401</v>
      </c>
      <c r="I264" s="98" t="s">
        <v>173</v>
      </c>
      <c r="J264" s="127" t="s">
        <v>338</v>
      </c>
      <c r="K264" s="53"/>
      <c r="L264" s="53"/>
      <c r="M264" s="53"/>
      <c r="N264" s="53"/>
      <c r="O264" s="53"/>
      <c r="P264" s="53"/>
      <c r="Q264" s="53"/>
      <c r="R264" s="53"/>
      <c r="S264" s="53"/>
      <c r="T264" s="53"/>
      <c r="U264" s="53"/>
      <c r="V264" s="53"/>
      <c r="W264" s="53"/>
      <c r="X264" s="53"/>
      <c r="Y264" s="53"/>
      <c r="Z264" s="53"/>
      <c r="AA264" s="53"/>
      <c r="AB264" s="53"/>
      <c r="AC264" s="53">
        <v>40</v>
      </c>
      <c r="AD264" s="53">
        <v>80</v>
      </c>
      <c r="AE264" s="53">
        <v>5</v>
      </c>
      <c r="AF264" s="53">
        <v>20</v>
      </c>
      <c r="AG264" s="53"/>
      <c r="AH264" s="54"/>
      <c r="AI264" s="144">
        <v>512</v>
      </c>
      <c r="AJ264" s="137"/>
      <c r="AK264" s="54"/>
      <c r="AL264" s="53"/>
      <c r="AM264" s="53"/>
      <c r="AN264" s="53"/>
      <c r="AO264" s="53"/>
      <c r="AP264" s="53"/>
      <c r="AQ264" s="53"/>
      <c r="AR264" s="53"/>
      <c r="AS264" s="53"/>
      <c r="AT264" s="53"/>
      <c r="AU264" s="53"/>
      <c r="AV264" s="53"/>
      <c r="AW264" s="54"/>
      <c r="AX264" s="53"/>
      <c r="AY264" s="54"/>
      <c r="AZ264" s="53"/>
      <c r="BA264" s="54"/>
      <c r="BB264" s="111"/>
      <c r="BC264" s="111"/>
      <c r="BD264" s="111"/>
      <c r="BE264" s="111"/>
      <c r="BF264" s="111"/>
      <c r="BG264" s="111"/>
      <c r="BH264" s="53"/>
      <c r="BI264" s="54"/>
      <c r="BJ264" s="111">
        <v>20</v>
      </c>
      <c r="BK264" s="111">
        <v>80</v>
      </c>
      <c r="BL264" s="111"/>
      <c r="BM264" s="136"/>
      <c r="BN264" s="144">
        <v>512</v>
      </c>
      <c r="BO264" s="137"/>
      <c r="BP264" s="56"/>
      <c r="BQ264" s="55"/>
      <c r="BR264" s="53"/>
      <c r="BS264" s="53"/>
      <c r="BT264" s="53"/>
      <c r="BU264" s="53"/>
      <c r="BV264" s="53"/>
      <c r="BW264" s="53"/>
      <c r="BX264" s="53"/>
      <c r="BY264" s="53"/>
      <c r="BZ264" s="53"/>
      <c r="CA264" s="53"/>
      <c r="CB264" s="53"/>
      <c r="CC264" s="53"/>
      <c r="CD264" s="53"/>
      <c r="CE264" s="53">
        <v>40</v>
      </c>
      <c r="CF264" s="53">
        <v>80</v>
      </c>
      <c r="CG264" s="55"/>
      <c r="CH264" s="53"/>
      <c r="CI264" s="53"/>
      <c r="CJ264" s="53"/>
      <c r="CK264" s="53"/>
      <c r="CL264" s="53"/>
      <c r="CM264" s="53"/>
      <c r="CN264" s="53"/>
      <c r="CO264" s="53"/>
      <c r="CP264" s="53"/>
      <c r="CQ264" s="53"/>
      <c r="CR264" s="53"/>
      <c r="CS264" s="53">
        <v>5</v>
      </c>
      <c r="CT264" s="54">
        <v>40</v>
      </c>
      <c r="CU264" s="144">
        <v>512</v>
      </c>
      <c r="CV264" s="218">
        <f>Table28211153[[#This Row],[D28 - GD/19]]/Table28211153[[#This Row],[D0 - GD/19]]</f>
        <v>4</v>
      </c>
      <c r="CW264" s="216">
        <f t="shared" si="8"/>
        <v>4</v>
      </c>
      <c r="CX264" s="216">
        <f>Table28211153[[#This Row],[D28 - Phu/13]]/Table28211153[[#This Row],[D0 - Phu/13]]</f>
        <v>2</v>
      </c>
      <c r="CY264" s="216">
        <f>Table28211153[[#This Row],[D28 - WA/19]]/Table28211153[[#This Row],[D0 - WA/19]]</f>
        <v>8</v>
      </c>
      <c r="CZ264" s="216">
        <f>LOG(Table28211153[[#This Row],[GD/19 Fold]],2)</f>
        <v>2</v>
      </c>
      <c r="DA264" s="216">
        <f>LOG(Table28211153[[#This Row],[HK/19 Fold]],2)</f>
        <v>2</v>
      </c>
      <c r="DB264" s="216">
        <f>LOG(Table28211153[[#This Row],[Phu/13 Fold]],2)</f>
        <v>1</v>
      </c>
      <c r="DC264" s="216">
        <f>LOG(Table28211153[[#This Row],[WA/19 Fold]],2)</f>
        <v>3</v>
      </c>
      <c r="DD264" s="217">
        <f>SUM(Table28211153[[#This Row],[GD/19 Log2]:[WA/19 Log2]])</f>
        <v>8</v>
      </c>
    </row>
    <row r="265" spans="1:108" ht="24" customHeight="1">
      <c r="A265" s="69">
        <v>516</v>
      </c>
      <c r="B265" s="68">
        <v>33427</v>
      </c>
      <c r="C265" s="67">
        <v>29</v>
      </c>
      <c r="D265" s="68">
        <v>44138</v>
      </c>
      <c r="E265" s="67">
        <v>28</v>
      </c>
      <c r="F265" s="3" t="s">
        <v>7</v>
      </c>
      <c r="G265" s="215" t="s">
        <v>42</v>
      </c>
      <c r="H265" s="57">
        <v>21.329908644862101</v>
      </c>
      <c r="I265" s="98" t="s">
        <v>173</v>
      </c>
      <c r="J265" s="127" t="s">
        <v>338</v>
      </c>
      <c r="K265" s="53"/>
      <c r="L265" s="53"/>
      <c r="M265" s="53"/>
      <c r="N265" s="53"/>
      <c r="O265" s="53"/>
      <c r="P265" s="53"/>
      <c r="Q265" s="53"/>
      <c r="R265" s="53"/>
      <c r="S265" s="53"/>
      <c r="T265" s="53"/>
      <c r="U265" s="53"/>
      <c r="V265" s="53"/>
      <c r="W265" s="53"/>
      <c r="X265" s="53"/>
      <c r="Y265" s="53"/>
      <c r="Z265" s="53"/>
      <c r="AA265" s="53"/>
      <c r="AB265" s="53"/>
      <c r="AC265" s="53">
        <v>40</v>
      </c>
      <c r="AD265" s="53">
        <v>80</v>
      </c>
      <c r="AE265" s="53">
        <v>20</v>
      </c>
      <c r="AF265" s="53">
        <v>20</v>
      </c>
      <c r="AG265" s="53"/>
      <c r="AH265" s="54"/>
      <c r="AI265" s="144">
        <v>516</v>
      </c>
      <c r="AJ265" s="137"/>
      <c r="AK265" s="54"/>
      <c r="AL265" s="53"/>
      <c r="AM265" s="53"/>
      <c r="AN265" s="53"/>
      <c r="AO265" s="53"/>
      <c r="AP265" s="53"/>
      <c r="AQ265" s="53"/>
      <c r="AR265" s="53"/>
      <c r="AS265" s="53"/>
      <c r="AT265" s="53"/>
      <c r="AU265" s="53"/>
      <c r="AV265" s="53"/>
      <c r="AW265" s="54"/>
      <c r="AX265" s="53"/>
      <c r="AY265" s="54"/>
      <c r="AZ265" s="53"/>
      <c r="BA265" s="54"/>
      <c r="BB265" s="111"/>
      <c r="BC265" s="111"/>
      <c r="BD265" s="111"/>
      <c r="BE265" s="111"/>
      <c r="BF265" s="111"/>
      <c r="BG265" s="111"/>
      <c r="BH265" s="53"/>
      <c r="BI265" s="54"/>
      <c r="BJ265" s="111">
        <v>20</v>
      </c>
      <c r="BK265" s="111">
        <v>160</v>
      </c>
      <c r="BL265" s="111"/>
      <c r="BM265" s="136"/>
      <c r="BN265" s="144">
        <v>516</v>
      </c>
      <c r="BO265" s="137"/>
      <c r="BP265" s="56"/>
      <c r="BQ265" s="55"/>
      <c r="BR265" s="53"/>
      <c r="BS265" s="53"/>
      <c r="BT265" s="53"/>
      <c r="BU265" s="53"/>
      <c r="BV265" s="53"/>
      <c r="BW265" s="53"/>
      <c r="BX265" s="53"/>
      <c r="BY265" s="53"/>
      <c r="BZ265" s="53"/>
      <c r="CA265" s="53"/>
      <c r="CB265" s="53"/>
      <c r="CC265" s="53"/>
      <c r="CD265" s="53"/>
      <c r="CE265" s="53">
        <v>320</v>
      </c>
      <c r="CF265" s="53">
        <v>320</v>
      </c>
      <c r="CG265" s="55"/>
      <c r="CH265" s="53"/>
      <c r="CI265" s="53"/>
      <c r="CJ265" s="53"/>
      <c r="CK265" s="53"/>
      <c r="CL265" s="53"/>
      <c r="CM265" s="53"/>
      <c r="CN265" s="53"/>
      <c r="CO265" s="53"/>
      <c r="CP265" s="53"/>
      <c r="CQ265" s="53"/>
      <c r="CR265" s="53"/>
      <c r="CS265" s="53">
        <v>40</v>
      </c>
      <c r="CT265" s="54">
        <v>80</v>
      </c>
      <c r="CU265" s="144">
        <v>516</v>
      </c>
      <c r="CV265" s="218">
        <f>Table28211153[[#This Row],[D28 - GD/19]]/Table28211153[[#This Row],[D0 - GD/19]]</f>
        <v>1</v>
      </c>
      <c r="CW265" s="216">
        <f t="shared" si="8"/>
        <v>8</v>
      </c>
      <c r="CX265" s="216">
        <f>Table28211153[[#This Row],[D28 - Phu/13]]/Table28211153[[#This Row],[D0 - Phu/13]]</f>
        <v>1</v>
      </c>
      <c r="CY265" s="216">
        <f>Table28211153[[#This Row],[D28 - WA/19]]/Table28211153[[#This Row],[D0 - WA/19]]</f>
        <v>2</v>
      </c>
      <c r="CZ265" s="216">
        <f>LOG(Table28211153[[#This Row],[GD/19 Fold]],2)</f>
        <v>0</v>
      </c>
      <c r="DA265" s="216">
        <f>LOG(Table28211153[[#This Row],[HK/19 Fold]],2)</f>
        <v>3</v>
      </c>
      <c r="DB265" s="216">
        <f>LOG(Table28211153[[#This Row],[Phu/13 Fold]],2)</f>
        <v>0</v>
      </c>
      <c r="DC265" s="216">
        <f>LOG(Table28211153[[#This Row],[WA/19 Fold]],2)</f>
        <v>1</v>
      </c>
      <c r="DD265" s="217">
        <f>SUM(Table28211153[[#This Row],[GD/19 Log2]:[WA/19 Log2]])</f>
        <v>4</v>
      </c>
    </row>
    <row r="266" spans="1:108" ht="24" customHeight="1">
      <c r="A266" s="66">
        <v>518</v>
      </c>
      <c r="B266" s="65">
        <v>25698</v>
      </c>
      <c r="C266" s="64">
        <v>50</v>
      </c>
      <c r="D266" s="65">
        <v>44137</v>
      </c>
      <c r="E266" s="64">
        <v>28</v>
      </c>
      <c r="F266" s="4" t="s">
        <v>8</v>
      </c>
      <c r="G266" s="215" t="s">
        <v>42</v>
      </c>
      <c r="H266" s="57">
        <v>34.712358683426203</v>
      </c>
      <c r="I266" s="98" t="s">
        <v>173</v>
      </c>
      <c r="J266" s="127" t="s">
        <v>338</v>
      </c>
      <c r="K266" s="53"/>
      <c r="L266" s="53"/>
      <c r="M266" s="53"/>
      <c r="N266" s="53"/>
      <c r="O266" s="53"/>
      <c r="P266" s="53"/>
      <c r="Q266" s="53"/>
      <c r="R266" s="53"/>
      <c r="S266" s="53"/>
      <c r="T266" s="53"/>
      <c r="U266" s="53"/>
      <c r="V266" s="53"/>
      <c r="W266" s="53"/>
      <c r="X266" s="53"/>
      <c r="Y266" s="53"/>
      <c r="Z266" s="53"/>
      <c r="AA266" s="53"/>
      <c r="AB266" s="53"/>
      <c r="AC266" s="53">
        <v>20</v>
      </c>
      <c r="AD266" s="53">
        <v>40</v>
      </c>
      <c r="AE266" s="53">
        <v>5</v>
      </c>
      <c r="AF266" s="53">
        <v>5</v>
      </c>
      <c r="AG266" s="53"/>
      <c r="AH266" s="54"/>
      <c r="AI266" s="146">
        <v>518</v>
      </c>
      <c r="AJ266" s="137"/>
      <c r="AK266" s="54"/>
      <c r="AL266" s="53"/>
      <c r="AM266" s="53"/>
      <c r="AN266" s="53"/>
      <c r="AO266" s="53"/>
      <c r="AP266" s="53"/>
      <c r="AQ266" s="53"/>
      <c r="AR266" s="53"/>
      <c r="AS266" s="53"/>
      <c r="AT266" s="53"/>
      <c r="AU266" s="53"/>
      <c r="AV266" s="53"/>
      <c r="AW266" s="54"/>
      <c r="AX266" s="53"/>
      <c r="AY266" s="54"/>
      <c r="AZ266" s="53"/>
      <c r="BA266" s="54"/>
      <c r="BB266" s="111"/>
      <c r="BC266" s="111"/>
      <c r="BD266" s="111"/>
      <c r="BE266" s="111"/>
      <c r="BF266" s="111"/>
      <c r="BG266" s="111"/>
      <c r="BH266" s="53"/>
      <c r="BI266" s="54"/>
      <c r="BJ266" s="111">
        <v>20</v>
      </c>
      <c r="BK266" s="111">
        <v>160</v>
      </c>
      <c r="BL266" s="111"/>
      <c r="BM266" s="136"/>
      <c r="BN266" s="146">
        <v>518</v>
      </c>
      <c r="BO266" s="137"/>
      <c r="BP266" s="56"/>
      <c r="BQ266" s="55"/>
      <c r="BR266" s="53"/>
      <c r="BS266" s="53"/>
      <c r="BT266" s="53"/>
      <c r="BU266" s="53"/>
      <c r="BV266" s="53"/>
      <c r="BW266" s="53"/>
      <c r="BX266" s="53"/>
      <c r="BY266" s="53"/>
      <c r="BZ266" s="53"/>
      <c r="CA266" s="53"/>
      <c r="CB266" s="53"/>
      <c r="CC266" s="53"/>
      <c r="CD266" s="53"/>
      <c r="CE266" s="53">
        <v>40</v>
      </c>
      <c r="CF266" s="53">
        <v>40</v>
      </c>
      <c r="CG266" s="55"/>
      <c r="CH266" s="53"/>
      <c r="CI266" s="53"/>
      <c r="CJ266" s="53"/>
      <c r="CK266" s="53"/>
      <c r="CL266" s="53"/>
      <c r="CM266" s="53"/>
      <c r="CN266" s="53"/>
      <c r="CO266" s="53"/>
      <c r="CP266" s="53"/>
      <c r="CQ266" s="53"/>
      <c r="CR266" s="53"/>
      <c r="CS266" s="53">
        <v>40</v>
      </c>
      <c r="CT266" s="54">
        <v>40</v>
      </c>
      <c r="CU266" s="146">
        <v>518</v>
      </c>
      <c r="CV266" s="218">
        <f>Table28211153[[#This Row],[D28 - GD/19]]/Table28211153[[#This Row],[D0 - GD/19]]</f>
        <v>1</v>
      </c>
      <c r="CW266" s="216">
        <f t="shared" si="8"/>
        <v>8</v>
      </c>
      <c r="CX266" s="216">
        <f>Table28211153[[#This Row],[D28 - Phu/13]]/Table28211153[[#This Row],[D0 - Phu/13]]</f>
        <v>1</v>
      </c>
      <c r="CY266" s="216">
        <f>Table28211153[[#This Row],[D28 - WA/19]]/Table28211153[[#This Row],[D0 - WA/19]]</f>
        <v>1</v>
      </c>
      <c r="CZ266" s="216">
        <f>LOG(Table28211153[[#This Row],[GD/19 Fold]],2)</f>
        <v>0</v>
      </c>
      <c r="DA266" s="216">
        <f>LOG(Table28211153[[#This Row],[HK/19 Fold]],2)</f>
        <v>3</v>
      </c>
      <c r="DB266" s="216">
        <f>LOG(Table28211153[[#This Row],[Phu/13 Fold]],2)</f>
        <v>0</v>
      </c>
      <c r="DC266" s="216">
        <f>LOG(Table28211153[[#This Row],[WA/19 Fold]],2)</f>
        <v>0</v>
      </c>
      <c r="DD266" s="217">
        <f>SUM(Table28211153[[#This Row],[GD/19 Log2]:[WA/19 Log2]])</f>
        <v>3</v>
      </c>
    </row>
    <row r="267" spans="1:108" ht="24" customHeight="1">
      <c r="A267" s="72">
        <v>522</v>
      </c>
      <c r="B267" s="71">
        <v>29908</v>
      </c>
      <c r="C267" s="70">
        <v>39</v>
      </c>
      <c r="D267" s="71">
        <v>44147</v>
      </c>
      <c r="E267" s="70">
        <v>28</v>
      </c>
      <c r="F267" s="4" t="s">
        <v>8</v>
      </c>
      <c r="G267" s="215" t="s">
        <v>342</v>
      </c>
      <c r="H267" s="57">
        <v>25.558625889305599</v>
      </c>
      <c r="I267" s="98" t="s">
        <v>173</v>
      </c>
      <c r="J267" s="127" t="s">
        <v>338</v>
      </c>
      <c r="K267" s="53"/>
      <c r="L267" s="53"/>
      <c r="M267" s="53"/>
      <c r="N267" s="53"/>
      <c r="O267" s="53"/>
      <c r="P267" s="53"/>
      <c r="Q267" s="53"/>
      <c r="R267" s="53"/>
      <c r="S267" s="53"/>
      <c r="T267" s="53"/>
      <c r="U267" s="53"/>
      <c r="V267" s="53"/>
      <c r="W267" s="53"/>
      <c r="X267" s="53"/>
      <c r="Y267" s="53"/>
      <c r="Z267" s="53"/>
      <c r="AA267" s="53"/>
      <c r="AB267" s="53"/>
      <c r="AC267" s="53">
        <v>20</v>
      </c>
      <c r="AD267" s="53">
        <v>20</v>
      </c>
      <c r="AE267" s="53">
        <v>5</v>
      </c>
      <c r="AF267" s="53">
        <v>10</v>
      </c>
      <c r="AG267" s="53"/>
      <c r="AH267" s="54"/>
      <c r="AI267" s="145">
        <v>522</v>
      </c>
      <c r="AJ267" s="137"/>
      <c r="AK267" s="54"/>
      <c r="AL267" s="53"/>
      <c r="AM267" s="53"/>
      <c r="AN267" s="53"/>
      <c r="AO267" s="53"/>
      <c r="AP267" s="53"/>
      <c r="AQ267" s="53"/>
      <c r="AR267" s="53"/>
      <c r="AS267" s="53"/>
      <c r="AT267" s="53"/>
      <c r="AU267" s="53"/>
      <c r="AV267" s="53"/>
      <c r="AW267" s="54"/>
      <c r="AX267" s="53"/>
      <c r="AY267" s="54"/>
      <c r="AZ267" s="53"/>
      <c r="BA267" s="54"/>
      <c r="BB267" s="111"/>
      <c r="BC267" s="111"/>
      <c r="BD267" s="111"/>
      <c r="BE267" s="111"/>
      <c r="BF267" s="111"/>
      <c r="BG267" s="111"/>
      <c r="BH267" s="53"/>
      <c r="BI267" s="54"/>
      <c r="BJ267" s="111">
        <v>5</v>
      </c>
      <c r="BK267" s="111">
        <v>80</v>
      </c>
      <c r="BL267" s="111"/>
      <c r="BM267" s="136"/>
      <c r="BN267" s="145">
        <v>522</v>
      </c>
      <c r="BO267" s="137"/>
      <c r="BP267" s="56"/>
      <c r="BQ267" s="55"/>
      <c r="BR267" s="53"/>
      <c r="BS267" s="53"/>
      <c r="BT267" s="53"/>
      <c r="BU267" s="53"/>
      <c r="BV267" s="53"/>
      <c r="BW267" s="53"/>
      <c r="BX267" s="53"/>
      <c r="BY267" s="53"/>
      <c r="BZ267" s="53"/>
      <c r="CA267" s="53"/>
      <c r="CB267" s="53"/>
      <c r="CC267" s="53"/>
      <c r="CD267" s="53"/>
      <c r="CE267" s="53">
        <v>160</v>
      </c>
      <c r="CF267" s="53">
        <v>160</v>
      </c>
      <c r="CG267" s="55"/>
      <c r="CH267" s="53"/>
      <c r="CI267" s="53"/>
      <c r="CJ267" s="53"/>
      <c r="CK267" s="53"/>
      <c r="CL267" s="53"/>
      <c r="CM267" s="53"/>
      <c r="CN267" s="53"/>
      <c r="CO267" s="53"/>
      <c r="CP267" s="53"/>
      <c r="CQ267" s="53"/>
      <c r="CR267" s="53"/>
      <c r="CS267" s="53">
        <v>40</v>
      </c>
      <c r="CT267" s="54">
        <v>80</v>
      </c>
      <c r="CU267" s="145">
        <v>522</v>
      </c>
      <c r="CV267" s="218">
        <f>Table28211153[[#This Row],[D28 - GD/19]]/Table28211153[[#This Row],[D0 - GD/19]]</f>
        <v>2</v>
      </c>
      <c r="CW267" s="216">
        <f t="shared" si="8"/>
        <v>16</v>
      </c>
      <c r="CX267" s="216">
        <f>Table28211153[[#This Row],[D28 - Phu/13]]/Table28211153[[#This Row],[D0 - Phu/13]]</f>
        <v>1</v>
      </c>
      <c r="CY267" s="216">
        <f>Table28211153[[#This Row],[D28 - WA/19]]/Table28211153[[#This Row],[D0 - WA/19]]</f>
        <v>2</v>
      </c>
      <c r="CZ267" s="216">
        <f>LOG(Table28211153[[#This Row],[GD/19 Fold]],2)</f>
        <v>1</v>
      </c>
      <c r="DA267" s="216">
        <f>LOG(Table28211153[[#This Row],[HK/19 Fold]],2)</f>
        <v>4</v>
      </c>
      <c r="DB267" s="216">
        <f>LOG(Table28211153[[#This Row],[Phu/13 Fold]],2)</f>
        <v>0</v>
      </c>
      <c r="DC267" s="216">
        <f>LOG(Table28211153[[#This Row],[WA/19 Fold]],2)</f>
        <v>1</v>
      </c>
      <c r="DD267" s="217">
        <f>SUM(Table28211153[[#This Row],[GD/19 Log2]:[WA/19 Log2]])</f>
        <v>6</v>
      </c>
    </row>
    <row r="268" spans="1:108" ht="24" customHeight="1">
      <c r="A268" s="69">
        <v>524</v>
      </c>
      <c r="B268" s="68">
        <v>35259</v>
      </c>
      <c r="C268" s="67">
        <v>24</v>
      </c>
      <c r="D268" s="68">
        <v>44139</v>
      </c>
      <c r="E268" s="67">
        <v>28</v>
      </c>
      <c r="F268" s="3" t="s">
        <v>7</v>
      </c>
      <c r="G268" s="215" t="s">
        <v>42</v>
      </c>
      <c r="H268" s="57">
        <v>23.952095808383199</v>
      </c>
      <c r="I268" s="98" t="s">
        <v>173</v>
      </c>
      <c r="J268" s="127" t="s">
        <v>338</v>
      </c>
      <c r="K268" s="53"/>
      <c r="L268" s="53"/>
      <c r="M268" s="53"/>
      <c r="N268" s="53"/>
      <c r="O268" s="53"/>
      <c r="P268" s="53"/>
      <c r="Q268" s="53"/>
      <c r="R268" s="53"/>
      <c r="S268" s="53"/>
      <c r="T268" s="53"/>
      <c r="U268" s="53"/>
      <c r="V268" s="53"/>
      <c r="W268" s="53"/>
      <c r="X268" s="53"/>
      <c r="Y268" s="53"/>
      <c r="Z268" s="53"/>
      <c r="AA268" s="53"/>
      <c r="AB268" s="53"/>
      <c r="AC268" s="53">
        <v>80</v>
      </c>
      <c r="AD268" s="53">
        <v>80</v>
      </c>
      <c r="AE268" s="53">
        <v>20</v>
      </c>
      <c r="AF268" s="53">
        <v>40</v>
      </c>
      <c r="AG268" s="53"/>
      <c r="AH268" s="54"/>
      <c r="AI268" s="144">
        <v>524</v>
      </c>
      <c r="AJ268" s="137"/>
      <c r="AK268" s="54"/>
      <c r="AL268" s="53"/>
      <c r="AM268" s="53"/>
      <c r="AN268" s="53"/>
      <c r="AO268" s="53"/>
      <c r="AP268" s="53"/>
      <c r="AQ268" s="53"/>
      <c r="AR268" s="53"/>
      <c r="AS268" s="53"/>
      <c r="AT268" s="53"/>
      <c r="AU268" s="53"/>
      <c r="AV268" s="53"/>
      <c r="AW268" s="54"/>
      <c r="AX268" s="53"/>
      <c r="AY268" s="54"/>
      <c r="AZ268" s="53"/>
      <c r="BA268" s="54"/>
      <c r="BB268" s="111"/>
      <c r="BC268" s="111"/>
      <c r="BD268" s="111"/>
      <c r="BE268" s="111"/>
      <c r="BF268" s="111"/>
      <c r="BG268" s="111"/>
      <c r="BH268" s="53"/>
      <c r="BI268" s="54"/>
      <c r="BJ268" s="111">
        <v>80</v>
      </c>
      <c r="BK268" s="111">
        <v>80</v>
      </c>
      <c r="BL268" s="111"/>
      <c r="BM268" s="136"/>
      <c r="BN268" s="144">
        <v>524</v>
      </c>
      <c r="BO268" s="137"/>
      <c r="BP268" s="56"/>
      <c r="BQ268" s="55"/>
      <c r="BR268" s="53"/>
      <c r="BS268" s="53"/>
      <c r="BT268" s="53"/>
      <c r="BU268" s="53"/>
      <c r="BV268" s="53"/>
      <c r="BW268" s="53"/>
      <c r="BX268" s="53"/>
      <c r="BY268" s="53"/>
      <c r="BZ268" s="53"/>
      <c r="CA268" s="53"/>
      <c r="CB268" s="53"/>
      <c r="CC268" s="53"/>
      <c r="CD268" s="53"/>
      <c r="CE268" s="53">
        <v>40</v>
      </c>
      <c r="CF268" s="53">
        <v>80</v>
      </c>
      <c r="CG268" s="55"/>
      <c r="CH268" s="53"/>
      <c r="CI268" s="53"/>
      <c r="CJ268" s="53"/>
      <c r="CK268" s="53"/>
      <c r="CL268" s="53"/>
      <c r="CM268" s="53"/>
      <c r="CN268" s="53"/>
      <c r="CO268" s="53"/>
      <c r="CP268" s="53"/>
      <c r="CQ268" s="53"/>
      <c r="CR268" s="53"/>
      <c r="CS268" s="53">
        <v>10</v>
      </c>
      <c r="CT268" s="54">
        <v>20</v>
      </c>
      <c r="CU268" s="144">
        <v>524</v>
      </c>
      <c r="CV268" s="218">
        <f>Table28211153[[#This Row],[D28 - GD/19]]/Table28211153[[#This Row],[D0 - GD/19]]</f>
        <v>2</v>
      </c>
      <c r="CW268" s="216">
        <f t="shared" si="8"/>
        <v>1</v>
      </c>
      <c r="CX268" s="216">
        <f>Table28211153[[#This Row],[D28 - Phu/13]]/Table28211153[[#This Row],[D0 - Phu/13]]</f>
        <v>2</v>
      </c>
      <c r="CY268" s="216">
        <f>Table28211153[[#This Row],[D28 - WA/19]]/Table28211153[[#This Row],[D0 - WA/19]]</f>
        <v>2</v>
      </c>
      <c r="CZ268" s="216">
        <f>LOG(Table28211153[[#This Row],[GD/19 Fold]],2)</f>
        <v>1</v>
      </c>
      <c r="DA268" s="216">
        <f>LOG(Table28211153[[#This Row],[HK/19 Fold]],2)</f>
        <v>0</v>
      </c>
      <c r="DB268" s="216">
        <f>LOG(Table28211153[[#This Row],[Phu/13 Fold]],2)</f>
        <v>1</v>
      </c>
      <c r="DC268" s="216">
        <f>LOG(Table28211153[[#This Row],[WA/19 Fold]],2)</f>
        <v>1</v>
      </c>
      <c r="DD268" s="217">
        <f>SUM(Table28211153[[#This Row],[GD/19 Log2]:[WA/19 Log2]])</f>
        <v>3</v>
      </c>
    </row>
    <row r="269" spans="1:108" ht="24" customHeight="1">
      <c r="A269" s="78">
        <v>525</v>
      </c>
      <c r="B269" s="77">
        <v>20164</v>
      </c>
      <c r="C269" s="76">
        <v>65</v>
      </c>
      <c r="D269" s="77">
        <v>44109</v>
      </c>
      <c r="E269" s="76">
        <v>28</v>
      </c>
      <c r="F269" s="3" t="s">
        <v>7</v>
      </c>
      <c r="G269" s="215" t="s">
        <v>42</v>
      </c>
      <c r="H269" s="57">
        <v>25.7343759774541</v>
      </c>
      <c r="I269" s="5" t="s">
        <v>174</v>
      </c>
      <c r="J269" s="127" t="s">
        <v>338</v>
      </c>
      <c r="K269" s="53"/>
      <c r="L269" s="53"/>
      <c r="M269" s="53"/>
      <c r="N269" s="53"/>
      <c r="O269" s="53"/>
      <c r="P269" s="53"/>
      <c r="Q269" s="53"/>
      <c r="R269" s="53"/>
      <c r="S269" s="53"/>
      <c r="T269" s="53"/>
      <c r="U269" s="53"/>
      <c r="V269" s="53"/>
      <c r="W269" s="53"/>
      <c r="X269" s="53"/>
      <c r="Y269" s="53"/>
      <c r="Z269" s="53"/>
      <c r="AA269" s="53"/>
      <c r="AB269" s="53"/>
      <c r="AC269" s="53">
        <v>40</v>
      </c>
      <c r="AD269" s="53">
        <v>320</v>
      </c>
      <c r="AE269" s="53">
        <v>5</v>
      </c>
      <c r="AF269" s="53">
        <v>160</v>
      </c>
      <c r="AG269" s="53"/>
      <c r="AH269" s="54"/>
      <c r="AI269" s="141">
        <v>525</v>
      </c>
      <c r="AJ269" s="137"/>
      <c r="AK269" s="54"/>
      <c r="AL269" s="53"/>
      <c r="AM269" s="53"/>
      <c r="AN269" s="53"/>
      <c r="AO269" s="53"/>
      <c r="AP269" s="53"/>
      <c r="AQ269" s="53"/>
      <c r="AR269" s="53"/>
      <c r="AS269" s="53"/>
      <c r="AT269" s="53"/>
      <c r="AU269" s="53"/>
      <c r="AV269" s="53"/>
      <c r="AW269" s="54"/>
      <c r="AX269" s="53"/>
      <c r="AY269" s="54"/>
      <c r="AZ269" s="53"/>
      <c r="BA269" s="54"/>
      <c r="BB269" s="111"/>
      <c r="BC269" s="111"/>
      <c r="BD269" s="111"/>
      <c r="BE269" s="111"/>
      <c r="BF269" s="111"/>
      <c r="BG269" s="111"/>
      <c r="BH269" s="53"/>
      <c r="BI269" s="54"/>
      <c r="BJ269" s="111">
        <v>80</v>
      </c>
      <c r="BK269" s="111">
        <v>160</v>
      </c>
      <c r="BL269" s="111"/>
      <c r="BM269" s="136"/>
      <c r="BN269" s="141">
        <v>525</v>
      </c>
      <c r="BO269" s="137"/>
      <c r="BP269" s="56"/>
      <c r="BQ269" s="55"/>
      <c r="BR269" s="53"/>
      <c r="BS269" s="53"/>
      <c r="BT269" s="53"/>
      <c r="BU269" s="53"/>
      <c r="BV269" s="53"/>
      <c r="BW269" s="53"/>
      <c r="BX269" s="53"/>
      <c r="BY269" s="53"/>
      <c r="BZ269" s="53"/>
      <c r="CA269" s="53"/>
      <c r="CB269" s="53"/>
      <c r="CC269" s="53"/>
      <c r="CD269" s="53"/>
      <c r="CE269" s="53">
        <v>320</v>
      </c>
      <c r="CF269" s="53">
        <v>640</v>
      </c>
      <c r="CG269" s="55"/>
      <c r="CH269" s="53"/>
      <c r="CI269" s="53"/>
      <c r="CJ269" s="53"/>
      <c r="CK269" s="53"/>
      <c r="CL269" s="53"/>
      <c r="CM269" s="53"/>
      <c r="CN269" s="53"/>
      <c r="CO269" s="53"/>
      <c r="CP269" s="53"/>
      <c r="CQ269" s="53"/>
      <c r="CR269" s="53"/>
      <c r="CS269" s="53">
        <v>80</v>
      </c>
      <c r="CT269" s="54">
        <v>160</v>
      </c>
      <c r="CU269" s="141">
        <v>525</v>
      </c>
      <c r="CV269" s="218">
        <f>Table28211153[[#This Row],[D28 - GD/19]]/Table28211153[[#This Row],[D0 - GD/19]]</f>
        <v>32</v>
      </c>
      <c r="CW269" s="216">
        <f t="shared" si="8"/>
        <v>2</v>
      </c>
      <c r="CX269" s="216">
        <f>Table28211153[[#This Row],[D28 - Phu/13]]/Table28211153[[#This Row],[D0 - Phu/13]]</f>
        <v>2</v>
      </c>
      <c r="CY269" s="216">
        <f>Table28211153[[#This Row],[D28 - WA/19]]/Table28211153[[#This Row],[D0 - WA/19]]</f>
        <v>2</v>
      </c>
      <c r="CZ269" s="216">
        <f>LOG(Table28211153[[#This Row],[GD/19 Fold]],2)</f>
        <v>5</v>
      </c>
      <c r="DA269" s="216">
        <f>LOG(Table28211153[[#This Row],[HK/19 Fold]],2)</f>
        <v>1</v>
      </c>
      <c r="DB269" s="216">
        <f>LOG(Table28211153[[#This Row],[Phu/13 Fold]],2)</f>
        <v>1</v>
      </c>
      <c r="DC269" s="216">
        <f>LOG(Table28211153[[#This Row],[WA/19 Fold]],2)</f>
        <v>1</v>
      </c>
      <c r="DD269" s="217">
        <f>SUM(Table28211153[[#This Row],[GD/19 Log2]:[WA/19 Log2]])</f>
        <v>8</v>
      </c>
    </row>
    <row r="270" spans="1:108" ht="24" customHeight="1">
      <c r="A270" s="222">
        <v>526</v>
      </c>
      <c r="B270" s="223">
        <v>33943</v>
      </c>
      <c r="C270" s="224">
        <v>27</v>
      </c>
      <c r="D270" s="223">
        <v>44144</v>
      </c>
      <c r="E270" s="224">
        <v>28</v>
      </c>
      <c r="F270" s="225" t="s">
        <v>7</v>
      </c>
      <c r="G270" s="226" t="s">
        <v>42</v>
      </c>
      <c r="H270" s="227">
        <v>27.158113807475701</v>
      </c>
      <c r="I270" s="228" t="s">
        <v>173</v>
      </c>
      <c r="J270" s="229" t="s">
        <v>338</v>
      </c>
      <c r="K270" s="230"/>
      <c r="L270" s="230"/>
      <c r="M270" s="230"/>
      <c r="N270" s="230"/>
      <c r="O270" s="230"/>
      <c r="P270" s="230"/>
      <c r="Q270" s="230"/>
      <c r="R270" s="230"/>
      <c r="S270" s="230"/>
      <c r="T270" s="230"/>
      <c r="U270" s="230"/>
      <c r="V270" s="230"/>
      <c r="W270" s="230"/>
      <c r="X270" s="230"/>
      <c r="Y270" s="230"/>
      <c r="Z270" s="230"/>
      <c r="AA270" s="230"/>
      <c r="AB270" s="230"/>
      <c r="AC270" s="230">
        <v>160</v>
      </c>
      <c r="AD270" s="230" t="s">
        <v>299</v>
      </c>
      <c r="AE270" s="230">
        <v>20</v>
      </c>
      <c r="AF270" s="230" t="s">
        <v>299</v>
      </c>
      <c r="AG270" s="230"/>
      <c r="AH270" s="231"/>
      <c r="AI270" s="232">
        <v>526</v>
      </c>
      <c r="AJ270" s="233"/>
      <c r="AK270" s="231"/>
      <c r="AL270" s="230"/>
      <c r="AM270" s="230"/>
      <c r="AN270" s="230"/>
      <c r="AO270" s="230"/>
      <c r="AP270" s="230"/>
      <c r="AQ270" s="230"/>
      <c r="AR270" s="230"/>
      <c r="AS270" s="230"/>
      <c r="AT270" s="230"/>
      <c r="AU270" s="230"/>
      <c r="AV270" s="230"/>
      <c r="AW270" s="231"/>
      <c r="AX270" s="230"/>
      <c r="AY270" s="231"/>
      <c r="AZ270" s="230"/>
      <c r="BA270" s="231"/>
      <c r="BB270" s="234"/>
      <c r="BC270" s="234"/>
      <c r="BD270" s="234"/>
      <c r="BE270" s="234"/>
      <c r="BF270" s="234"/>
      <c r="BG270" s="234"/>
      <c r="BH270" s="230"/>
      <c r="BI270" s="231"/>
      <c r="BJ270" s="234">
        <v>160</v>
      </c>
      <c r="BK270" s="234" t="s">
        <v>299</v>
      </c>
      <c r="BL270" s="234"/>
      <c r="BM270" s="235"/>
      <c r="BN270" s="232">
        <v>526</v>
      </c>
      <c r="BO270" s="233"/>
      <c r="BP270" s="236"/>
      <c r="BQ270" s="237"/>
      <c r="BR270" s="230"/>
      <c r="BS270" s="230"/>
      <c r="BT270" s="230"/>
      <c r="BU270" s="230"/>
      <c r="BV270" s="230"/>
      <c r="BW270" s="230"/>
      <c r="BX270" s="230"/>
      <c r="BY270" s="230"/>
      <c r="BZ270" s="230"/>
      <c r="CA270" s="230"/>
      <c r="CB270" s="230"/>
      <c r="CC270" s="230"/>
      <c r="CD270" s="230"/>
      <c r="CE270" s="230">
        <v>320</v>
      </c>
      <c r="CF270" s="230" t="s">
        <v>299</v>
      </c>
      <c r="CG270" s="237"/>
      <c r="CH270" s="230"/>
      <c r="CI270" s="230"/>
      <c r="CJ270" s="230"/>
      <c r="CK270" s="230"/>
      <c r="CL270" s="230"/>
      <c r="CM270" s="230"/>
      <c r="CN270" s="230"/>
      <c r="CO270" s="230"/>
      <c r="CP270" s="230"/>
      <c r="CQ270" s="230"/>
      <c r="CR270" s="230"/>
      <c r="CS270" s="230">
        <v>10</v>
      </c>
      <c r="CT270" s="231" t="s">
        <v>299</v>
      </c>
      <c r="CU270" s="232">
        <v>526</v>
      </c>
      <c r="CV270" s="238" t="e">
        <f>Table28211153[[#This Row],[D28 - GD/19]]/Table28211153[[#This Row],[D0 - GD/19]]</f>
        <v>#VALUE!</v>
      </c>
      <c r="CW270" s="239" t="e">
        <f t="shared" si="8"/>
        <v>#VALUE!</v>
      </c>
      <c r="CX270" s="239" t="e">
        <f>Table28211153[[#This Row],[D28 - Phu/13]]/Table28211153[[#This Row],[D0 - Phu/13]]</f>
        <v>#VALUE!</v>
      </c>
      <c r="CY270" s="239" t="e">
        <f>Table28211153[[#This Row],[D28 - WA/19]]/Table28211153[[#This Row],[D0 - WA/19]]</f>
        <v>#VALUE!</v>
      </c>
      <c r="CZ270" s="239" t="e">
        <f>LOG(Table28211153[[#This Row],[GD/19 Fold]],2)</f>
        <v>#VALUE!</v>
      </c>
      <c r="DA270" s="239" t="e">
        <f>LOG(Table28211153[[#This Row],[HK/19 Fold]],2)</f>
        <v>#VALUE!</v>
      </c>
      <c r="DB270" s="239" t="e">
        <f>LOG(Table28211153[[#This Row],[Phu/13 Fold]],2)</f>
        <v>#VALUE!</v>
      </c>
      <c r="DC270" s="239" t="e">
        <f>LOG(Table28211153[[#This Row],[WA/19 Fold]],2)</f>
        <v>#VALUE!</v>
      </c>
      <c r="DD270" s="240" t="e">
        <f>SUM(Table28211153[[#This Row],[GD/19 Log2]:[WA/19 Log2]])</f>
        <v>#VALUE!</v>
      </c>
    </row>
    <row r="271" spans="1:108" ht="24" customHeight="1">
      <c r="A271" s="69">
        <v>531</v>
      </c>
      <c r="B271" s="68">
        <v>36725</v>
      </c>
      <c r="C271" s="67">
        <v>20</v>
      </c>
      <c r="D271" s="68">
        <v>44141</v>
      </c>
      <c r="E271" s="67">
        <v>28</v>
      </c>
      <c r="F271" s="3" t="s">
        <v>7</v>
      </c>
      <c r="G271" s="215" t="s">
        <v>42</v>
      </c>
      <c r="H271" s="57">
        <v>29.4026048386628</v>
      </c>
      <c r="I271" s="98" t="s">
        <v>173</v>
      </c>
      <c r="J271" s="127" t="s">
        <v>338</v>
      </c>
      <c r="K271" s="53"/>
      <c r="L271" s="53"/>
      <c r="M271" s="53"/>
      <c r="N271" s="53"/>
      <c r="O271" s="53"/>
      <c r="P271" s="53"/>
      <c r="Q271" s="53"/>
      <c r="R271" s="53"/>
      <c r="S271" s="53"/>
      <c r="T271" s="53"/>
      <c r="U271" s="53"/>
      <c r="V271" s="53"/>
      <c r="W271" s="53"/>
      <c r="X271" s="53"/>
      <c r="Y271" s="53"/>
      <c r="Z271" s="53"/>
      <c r="AA271" s="53"/>
      <c r="AB271" s="53"/>
      <c r="AC271" s="53">
        <v>20</v>
      </c>
      <c r="AD271" s="53">
        <v>160</v>
      </c>
      <c r="AE271" s="53">
        <v>5</v>
      </c>
      <c r="AF271" s="53">
        <v>40</v>
      </c>
      <c r="AG271" s="53"/>
      <c r="AH271" s="54"/>
      <c r="AI271" s="144">
        <v>531</v>
      </c>
      <c r="AJ271" s="137"/>
      <c r="AK271" s="54"/>
      <c r="AL271" s="53"/>
      <c r="AM271" s="53"/>
      <c r="AN271" s="53"/>
      <c r="AO271" s="53"/>
      <c r="AP271" s="53"/>
      <c r="AQ271" s="53"/>
      <c r="AR271" s="53"/>
      <c r="AS271" s="53"/>
      <c r="AT271" s="53"/>
      <c r="AU271" s="53"/>
      <c r="AV271" s="53"/>
      <c r="AW271" s="54"/>
      <c r="AX271" s="53"/>
      <c r="AY271" s="54"/>
      <c r="AZ271" s="53"/>
      <c r="BA271" s="54"/>
      <c r="BB271" s="111"/>
      <c r="BC271" s="111"/>
      <c r="BD271" s="111"/>
      <c r="BE271" s="111"/>
      <c r="BF271" s="111"/>
      <c r="BG271" s="111"/>
      <c r="BH271" s="53"/>
      <c r="BI271" s="54"/>
      <c r="BJ271" s="111">
        <v>80</v>
      </c>
      <c r="BK271" s="111">
        <v>80</v>
      </c>
      <c r="BL271" s="111"/>
      <c r="BM271" s="136"/>
      <c r="BN271" s="144">
        <v>531</v>
      </c>
      <c r="BO271" s="137"/>
      <c r="BP271" s="56"/>
      <c r="BQ271" s="55"/>
      <c r="BR271" s="53"/>
      <c r="BS271" s="53"/>
      <c r="BT271" s="53"/>
      <c r="BU271" s="53"/>
      <c r="BV271" s="53"/>
      <c r="BW271" s="53"/>
      <c r="BX271" s="53"/>
      <c r="BY271" s="53"/>
      <c r="BZ271" s="53"/>
      <c r="CA271" s="53"/>
      <c r="CB271" s="53"/>
      <c r="CC271" s="53"/>
      <c r="CD271" s="53"/>
      <c r="CE271" s="53">
        <v>20</v>
      </c>
      <c r="CF271" s="53">
        <v>80</v>
      </c>
      <c r="CG271" s="55"/>
      <c r="CH271" s="53"/>
      <c r="CI271" s="53"/>
      <c r="CJ271" s="53"/>
      <c r="CK271" s="53"/>
      <c r="CL271" s="53"/>
      <c r="CM271" s="53"/>
      <c r="CN271" s="53"/>
      <c r="CO271" s="53"/>
      <c r="CP271" s="53"/>
      <c r="CQ271" s="53"/>
      <c r="CR271" s="53"/>
      <c r="CS271" s="53">
        <v>80</v>
      </c>
      <c r="CT271" s="54">
        <v>160</v>
      </c>
      <c r="CU271" s="144">
        <v>531</v>
      </c>
      <c r="CV271" s="218">
        <f>Table28211153[[#This Row],[D28 - GD/19]]/Table28211153[[#This Row],[D0 - GD/19]]</f>
        <v>8</v>
      </c>
      <c r="CW271" s="216">
        <f t="shared" si="8"/>
        <v>1</v>
      </c>
      <c r="CX271" s="216">
        <f>Table28211153[[#This Row],[D28 - Phu/13]]/Table28211153[[#This Row],[D0 - Phu/13]]</f>
        <v>4</v>
      </c>
      <c r="CY271" s="216">
        <f>Table28211153[[#This Row],[D28 - WA/19]]/Table28211153[[#This Row],[D0 - WA/19]]</f>
        <v>2</v>
      </c>
      <c r="CZ271" s="216">
        <f>LOG(Table28211153[[#This Row],[GD/19 Fold]],2)</f>
        <v>3</v>
      </c>
      <c r="DA271" s="216">
        <f>LOG(Table28211153[[#This Row],[HK/19 Fold]],2)</f>
        <v>0</v>
      </c>
      <c r="DB271" s="216">
        <f>LOG(Table28211153[[#This Row],[Phu/13 Fold]],2)</f>
        <v>2</v>
      </c>
      <c r="DC271" s="216">
        <f>LOG(Table28211153[[#This Row],[WA/19 Fold]],2)</f>
        <v>1</v>
      </c>
      <c r="DD271" s="217">
        <f>SUM(Table28211153[[#This Row],[GD/19 Log2]:[WA/19 Log2]])</f>
        <v>6</v>
      </c>
    </row>
    <row r="272" spans="1:108" ht="24" customHeight="1">
      <c r="A272" s="69">
        <v>539</v>
      </c>
      <c r="B272" s="68">
        <v>37366</v>
      </c>
      <c r="C272" s="67">
        <v>18</v>
      </c>
      <c r="D272" s="68">
        <v>44172</v>
      </c>
      <c r="E272" s="67">
        <v>29</v>
      </c>
      <c r="F272" s="4" t="s">
        <v>8</v>
      </c>
      <c r="G272" s="215" t="s">
        <v>42</v>
      </c>
      <c r="H272" s="57">
        <v>22.514497098244501</v>
      </c>
      <c r="I272" s="98" t="s">
        <v>173</v>
      </c>
      <c r="J272" s="127" t="s">
        <v>343</v>
      </c>
      <c r="K272" s="53"/>
      <c r="L272" s="53"/>
      <c r="M272" s="53"/>
      <c r="N272" s="53"/>
      <c r="O272" s="53"/>
      <c r="P272" s="53"/>
      <c r="Q272" s="53"/>
      <c r="R272" s="53"/>
      <c r="S272" s="53"/>
      <c r="T272" s="53"/>
      <c r="U272" s="53"/>
      <c r="V272" s="53"/>
      <c r="W272" s="53"/>
      <c r="X272" s="53"/>
      <c r="Y272" s="53"/>
      <c r="Z272" s="53"/>
      <c r="AA272" s="53"/>
      <c r="AB272" s="53"/>
      <c r="AC272" s="53">
        <v>5</v>
      </c>
      <c r="AD272" s="53">
        <v>160</v>
      </c>
      <c r="AE272" s="53">
        <v>5</v>
      </c>
      <c r="AF272" s="53">
        <v>80</v>
      </c>
      <c r="AG272" s="53"/>
      <c r="AH272" s="54"/>
      <c r="AI272" s="144">
        <v>539</v>
      </c>
      <c r="AJ272" s="137"/>
      <c r="AK272" s="54"/>
      <c r="AL272" s="53"/>
      <c r="AM272" s="53"/>
      <c r="AN272" s="53"/>
      <c r="AO272" s="53"/>
      <c r="AP272" s="53"/>
      <c r="AQ272" s="53"/>
      <c r="AR272" s="53"/>
      <c r="AS272" s="53"/>
      <c r="AT272" s="53"/>
      <c r="AU272" s="53"/>
      <c r="AV272" s="53"/>
      <c r="AW272" s="54"/>
      <c r="AX272" s="53"/>
      <c r="AY272" s="54"/>
      <c r="AZ272" s="53"/>
      <c r="BA272" s="54"/>
      <c r="BB272" s="111"/>
      <c r="BC272" s="111"/>
      <c r="BD272" s="111"/>
      <c r="BE272" s="111"/>
      <c r="BF272" s="111"/>
      <c r="BG272" s="111"/>
      <c r="BH272" s="53"/>
      <c r="BI272" s="54"/>
      <c r="BJ272" s="111">
        <v>160</v>
      </c>
      <c r="BK272" s="111">
        <v>160</v>
      </c>
      <c r="BL272" s="111"/>
      <c r="BM272" s="136"/>
      <c r="BN272" s="144">
        <v>539</v>
      </c>
      <c r="BO272" s="137"/>
      <c r="BP272" s="56"/>
      <c r="BQ272" s="55"/>
      <c r="BR272" s="53"/>
      <c r="BS272" s="53"/>
      <c r="BT272" s="53"/>
      <c r="BU272" s="53"/>
      <c r="BV272" s="53"/>
      <c r="BW272" s="53"/>
      <c r="BX272" s="53"/>
      <c r="BY272" s="53"/>
      <c r="BZ272" s="53"/>
      <c r="CA272" s="53"/>
      <c r="CB272" s="53"/>
      <c r="CC272" s="53"/>
      <c r="CD272" s="53"/>
      <c r="CE272" s="53">
        <v>40</v>
      </c>
      <c r="CF272" s="53">
        <v>80</v>
      </c>
      <c r="CG272" s="55"/>
      <c r="CH272" s="53"/>
      <c r="CI272" s="53"/>
      <c r="CJ272" s="53"/>
      <c r="CK272" s="53"/>
      <c r="CL272" s="53"/>
      <c r="CM272" s="53"/>
      <c r="CN272" s="53"/>
      <c r="CO272" s="53"/>
      <c r="CP272" s="53"/>
      <c r="CQ272" s="53"/>
      <c r="CR272" s="53"/>
      <c r="CS272" s="53">
        <v>80</v>
      </c>
      <c r="CT272" s="54">
        <v>80</v>
      </c>
      <c r="CU272" s="144">
        <v>539</v>
      </c>
      <c r="CV272" s="218">
        <f>Table28211153[[#This Row],[D28 - GD/19]]/Table28211153[[#This Row],[D0 - GD/19]]</f>
        <v>16</v>
      </c>
      <c r="CW272" s="216">
        <f t="shared" si="8"/>
        <v>1</v>
      </c>
      <c r="CX272" s="216">
        <f>Table28211153[[#This Row],[D28 - Phu/13]]/Table28211153[[#This Row],[D0 - Phu/13]]</f>
        <v>2</v>
      </c>
      <c r="CY272" s="216">
        <f>Table28211153[[#This Row],[D28 - WA/19]]/Table28211153[[#This Row],[D0 - WA/19]]</f>
        <v>1</v>
      </c>
      <c r="CZ272" s="216">
        <f>LOG(Table28211153[[#This Row],[GD/19 Fold]],2)</f>
        <v>4</v>
      </c>
      <c r="DA272" s="216">
        <f>LOG(Table28211153[[#This Row],[HK/19 Fold]],2)</f>
        <v>0</v>
      </c>
      <c r="DB272" s="216">
        <f>LOG(Table28211153[[#This Row],[Phu/13 Fold]],2)</f>
        <v>1</v>
      </c>
      <c r="DC272" s="216">
        <f>LOG(Table28211153[[#This Row],[WA/19 Fold]],2)</f>
        <v>0</v>
      </c>
      <c r="DD272" s="217">
        <f>SUM(Table28211153[[#This Row],[GD/19 Log2]:[WA/19 Log2]])</f>
        <v>5</v>
      </c>
    </row>
    <row r="273" spans="1:108" ht="24" customHeight="1">
      <c r="A273" s="69">
        <v>540</v>
      </c>
      <c r="B273" s="68">
        <v>37441</v>
      </c>
      <c r="C273" s="67">
        <v>18</v>
      </c>
      <c r="D273" s="68">
        <v>44172</v>
      </c>
      <c r="E273" s="67">
        <v>28</v>
      </c>
      <c r="F273" s="4" t="s">
        <v>8</v>
      </c>
      <c r="G273" s="215" t="s">
        <v>42</v>
      </c>
      <c r="H273" s="57">
        <v>19.4368705001067</v>
      </c>
      <c r="I273" s="98" t="s">
        <v>173</v>
      </c>
      <c r="J273" s="127" t="s">
        <v>343</v>
      </c>
      <c r="K273" s="53"/>
      <c r="L273" s="53"/>
      <c r="M273" s="53"/>
      <c r="N273" s="53"/>
      <c r="O273" s="53"/>
      <c r="P273" s="53"/>
      <c r="Q273" s="53"/>
      <c r="R273" s="53"/>
      <c r="S273" s="53"/>
      <c r="T273" s="53"/>
      <c r="U273" s="53"/>
      <c r="V273" s="53"/>
      <c r="W273" s="53"/>
      <c r="X273" s="53"/>
      <c r="Y273" s="53"/>
      <c r="Z273" s="53"/>
      <c r="AA273" s="53"/>
      <c r="AB273" s="53"/>
      <c r="AC273" s="53">
        <v>40</v>
      </c>
      <c r="AD273" s="53">
        <v>160</v>
      </c>
      <c r="AE273" s="53">
        <v>10</v>
      </c>
      <c r="AF273" s="53">
        <v>40</v>
      </c>
      <c r="AG273" s="53"/>
      <c r="AH273" s="54"/>
      <c r="AI273" s="144">
        <v>540</v>
      </c>
      <c r="AJ273" s="137"/>
      <c r="AK273" s="54"/>
      <c r="AL273" s="53"/>
      <c r="AM273" s="53"/>
      <c r="AN273" s="53"/>
      <c r="AO273" s="53"/>
      <c r="AP273" s="53"/>
      <c r="AQ273" s="53"/>
      <c r="AR273" s="53"/>
      <c r="AS273" s="53"/>
      <c r="AT273" s="53"/>
      <c r="AU273" s="53"/>
      <c r="AV273" s="53"/>
      <c r="AW273" s="54"/>
      <c r="AX273" s="53"/>
      <c r="AY273" s="54"/>
      <c r="AZ273" s="53"/>
      <c r="BA273" s="54"/>
      <c r="BB273" s="111"/>
      <c r="BC273" s="111"/>
      <c r="BD273" s="111"/>
      <c r="BE273" s="111"/>
      <c r="BF273" s="111"/>
      <c r="BG273" s="111"/>
      <c r="BH273" s="53"/>
      <c r="BI273" s="54"/>
      <c r="BJ273" s="111">
        <v>640</v>
      </c>
      <c r="BK273" s="111">
        <v>640</v>
      </c>
      <c r="BL273" s="111"/>
      <c r="BM273" s="136"/>
      <c r="BN273" s="144">
        <v>540</v>
      </c>
      <c r="BO273" s="137"/>
      <c r="BP273" s="56"/>
      <c r="BQ273" s="55"/>
      <c r="BR273" s="53"/>
      <c r="BS273" s="53"/>
      <c r="BT273" s="53"/>
      <c r="BU273" s="53"/>
      <c r="BV273" s="53"/>
      <c r="BW273" s="53"/>
      <c r="BX273" s="53"/>
      <c r="BY273" s="53"/>
      <c r="BZ273" s="53"/>
      <c r="CA273" s="53"/>
      <c r="CB273" s="53"/>
      <c r="CC273" s="53"/>
      <c r="CD273" s="53"/>
      <c r="CE273" s="53">
        <v>160</v>
      </c>
      <c r="CF273" s="53">
        <v>320</v>
      </c>
      <c r="CG273" s="55"/>
      <c r="CH273" s="53"/>
      <c r="CI273" s="53"/>
      <c r="CJ273" s="53"/>
      <c r="CK273" s="53"/>
      <c r="CL273" s="53"/>
      <c r="CM273" s="53"/>
      <c r="CN273" s="53"/>
      <c r="CO273" s="53"/>
      <c r="CP273" s="53"/>
      <c r="CQ273" s="53"/>
      <c r="CR273" s="53"/>
      <c r="CS273" s="53">
        <v>160</v>
      </c>
      <c r="CT273" s="54">
        <v>320</v>
      </c>
      <c r="CU273" s="144">
        <v>540</v>
      </c>
      <c r="CV273" s="218">
        <f>Table28211153[[#This Row],[D28 - GD/19]]/Table28211153[[#This Row],[D0 - GD/19]]</f>
        <v>4</v>
      </c>
      <c r="CW273" s="216">
        <f t="shared" si="8"/>
        <v>1</v>
      </c>
      <c r="CX273" s="216">
        <f>Table28211153[[#This Row],[D28 - Phu/13]]/Table28211153[[#This Row],[D0 - Phu/13]]</f>
        <v>2</v>
      </c>
      <c r="CY273" s="216">
        <f>Table28211153[[#This Row],[D28 - WA/19]]/Table28211153[[#This Row],[D0 - WA/19]]</f>
        <v>2</v>
      </c>
      <c r="CZ273" s="216">
        <f>LOG(Table28211153[[#This Row],[GD/19 Fold]],2)</f>
        <v>2</v>
      </c>
      <c r="DA273" s="216">
        <f>LOG(Table28211153[[#This Row],[HK/19 Fold]],2)</f>
        <v>0</v>
      </c>
      <c r="DB273" s="216">
        <f>LOG(Table28211153[[#This Row],[Phu/13 Fold]],2)</f>
        <v>1</v>
      </c>
      <c r="DC273" s="216">
        <f>LOG(Table28211153[[#This Row],[WA/19 Fold]],2)</f>
        <v>1</v>
      </c>
      <c r="DD273" s="217">
        <f>SUM(Table28211153[[#This Row],[GD/19 Log2]:[WA/19 Log2]])</f>
        <v>4</v>
      </c>
    </row>
    <row r="274" spans="1:108" ht="24" customHeight="1">
      <c r="A274" s="69">
        <v>542</v>
      </c>
      <c r="B274" s="68">
        <v>37505</v>
      </c>
      <c r="C274" s="67">
        <v>18</v>
      </c>
      <c r="D274" s="68">
        <v>44119</v>
      </c>
      <c r="E274" s="67">
        <v>28</v>
      </c>
      <c r="F274" s="3" t="s">
        <v>7</v>
      </c>
      <c r="G274" s="215" t="s">
        <v>42</v>
      </c>
      <c r="H274" s="57">
        <v>20.948265884803799</v>
      </c>
      <c r="I274" s="98" t="s">
        <v>173</v>
      </c>
      <c r="J274" s="127" t="s">
        <v>343</v>
      </c>
      <c r="K274" s="53"/>
      <c r="L274" s="53"/>
      <c r="M274" s="53"/>
      <c r="N274" s="53"/>
      <c r="O274" s="53"/>
      <c r="P274" s="53"/>
      <c r="Q274" s="53"/>
      <c r="R274" s="53"/>
      <c r="S274" s="53"/>
      <c r="T274" s="53"/>
      <c r="U274" s="53"/>
      <c r="V274" s="53"/>
      <c r="W274" s="53"/>
      <c r="X274" s="53"/>
      <c r="Y274" s="53"/>
      <c r="Z274" s="53"/>
      <c r="AA274" s="53"/>
      <c r="AB274" s="53"/>
      <c r="AC274" s="53">
        <v>640</v>
      </c>
      <c r="AD274" s="53">
        <v>640</v>
      </c>
      <c r="AE274" s="53">
        <v>160</v>
      </c>
      <c r="AF274" s="53">
        <v>160</v>
      </c>
      <c r="AG274" s="53"/>
      <c r="AH274" s="54"/>
      <c r="AI274" s="144">
        <v>542</v>
      </c>
      <c r="AJ274" s="137"/>
      <c r="AK274" s="54"/>
      <c r="AL274" s="53"/>
      <c r="AM274" s="53"/>
      <c r="AN274" s="53"/>
      <c r="AO274" s="53"/>
      <c r="AP274" s="53"/>
      <c r="AQ274" s="53"/>
      <c r="AR274" s="53"/>
      <c r="AS274" s="53"/>
      <c r="AT274" s="53"/>
      <c r="AU274" s="53"/>
      <c r="AV274" s="53"/>
      <c r="AW274" s="54"/>
      <c r="AX274" s="53"/>
      <c r="AY274" s="54"/>
      <c r="AZ274" s="53"/>
      <c r="BA274" s="54"/>
      <c r="BB274" s="111"/>
      <c r="BC274" s="111"/>
      <c r="BD274" s="111"/>
      <c r="BE274" s="111"/>
      <c r="BF274" s="111"/>
      <c r="BG274" s="111"/>
      <c r="BH274" s="53"/>
      <c r="BI274" s="54"/>
      <c r="BJ274" s="111">
        <v>160</v>
      </c>
      <c r="BK274" s="111">
        <v>320</v>
      </c>
      <c r="BL274" s="111"/>
      <c r="BM274" s="136"/>
      <c r="BN274" s="144">
        <v>542</v>
      </c>
      <c r="BO274" s="137"/>
      <c r="BP274" s="56"/>
      <c r="BQ274" s="55"/>
      <c r="BR274" s="53"/>
      <c r="BS274" s="53"/>
      <c r="BT274" s="53"/>
      <c r="BU274" s="53"/>
      <c r="BV274" s="53"/>
      <c r="BW274" s="53"/>
      <c r="BX274" s="53"/>
      <c r="BY274" s="53"/>
      <c r="BZ274" s="53"/>
      <c r="CA274" s="53"/>
      <c r="CB274" s="53"/>
      <c r="CC274" s="53"/>
      <c r="CD274" s="53"/>
      <c r="CE274" s="53">
        <v>160</v>
      </c>
      <c r="CF274" s="53">
        <v>320</v>
      </c>
      <c r="CG274" s="55"/>
      <c r="CH274" s="53"/>
      <c r="CI274" s="53"/>
      <c r="CJ274" s="53"/>
      <c r="CK274" s="53"/>
      <c r="CL274" s="53"/>
      <c r="CM274" s="53"/>
      <c r="CN274" s="53"/>
      <c r="CO274" s="53"/>
      <c r="CP274" s="53"/>
      <c r="CQ274" s="53"/>
      <c r="CR274" s="53"/>
      <c r="CS274" s="53">
        <v>40</v>
      </c>
      <c r="CT274" s="54">
        <v>80</v>
      </c>
      <c r="CU274" s="144">
        <v>542</v>
      </c>
      <c r="CV274" s="218">
        <f>Table28211153[[#This Row],[D28 - GD/19]]/Table28211153[[#This Row],[D0 - GD/19]]</f>
        <v>1</v>
      </c>
      <c r="CW274" s="216">
        <f t="shared" si="8"/>
        <v>2</v>
      </c>
      <c r="CX274" s="216">
        <f>Table28211153[[#This Row],[D28 - Phu/13]]/Table28211153[[#This Row],[D0 - Phu/13]]</f>
        <v>2</v>
      </c>
      <c r="CY274" s="216">
        <f>Table28211153[[#This Row],[D28 - WA/19]]/Table28211153[[#This Row],[D0 - WA/19]]</f>
        <v>2</v>
      </c>
      <c r="CZ274" s="216">
        <f>LOG(Table28211153[[#This Row],[GD/19 Fold]],2)</f>
        <v>0</v>
      </c>
      <c r="DA274" s="216">
        <f>LOG(Table28211153[[#This Row],[HK/19 Fold]],2)</f>
        <v>1</v>
      </c>
      <c r="DB274" s="216">
        <f>LOG(Table28211153[[#This Row],[Phu/13 Fold]],2)</f>
        <v>1</v>
      </c>
      <c r="DC274" s="216">
        <f>LOG(Table28211153[[#This Row],[WA/19 Fold]],2)</f>
        <v>1</v>
      </c>
      <c r="DD274" s="217">
        <f>SUM(Table28211153[[#This Row],[GD/19 Log2]:[WA/19 Log2]])</f>
        <v>3</v>
      </c>
    </row>
    <row r="275" spans="1:108" ht="24" customHeight="1">
      <c r="A275" s="69">
        <v>549</v>
      </c>
      <c r="B275" s="68">
        <v>37504</v>
      </c>
      <c r="C275" s="67">
        <v>18</v>
      </c>
      <c r="D275" s="68">
        <v>44175</v>
      </c>
      <c r="E275" s="67">
        <v>28</v>
      </c>
      <c r="F275" s="4" t="s">
        <v>8</v>
      </c>
      <c r="G275" s="215" t="s">
        <v>42</v>
      </c>
      <c r="H275" s="57">
        <v>27.9253663112071</v>
      </c>
      <c r="I275" s="98" t="s">
        <v>173</v>
      </c>
      <c r="J275" s="127" t="s">
        <v>344</v>
      </c>
      <c r="K275" s="53"/>
      <c r="L275" s="53"/>
      <c r="M275" s="53"/>
      <c r="N275" s="53"/>
      <c r="O275" s="53"/>
      <c r="P275" s="53"/>
      <c r="Q275" s="53"/>
      <c r="R275" s="53"/>
      <c r="S275" s="53"/>
      <c r="T275" s="53"/>
      <c r="U275" s="53"/>
      <c r="V275" s="53"/>
      <c r="W275" s="53"/>
      <c r="X275" s="53"/>
      <c r="Y275" s="53"/>
      <c r="Z275" s="53"/>
      <c r="AA275" s="53"/>
      <c r="AB275" s="53"/>
      <c r="AC275" s="53">
        <v>160</v>
      </c>
      <c r="AD275" s="53">
        <v>320</v>
      </c>
      <c r="AE275" s="53">
        <v>80</v>
      </c>
      <c r="AF275" s="53">
        <v>80</v>
      </c>
      <c r="AG275" s="53"/>
      <c r="AH275" s="54"/>
      <c r="AI275" s="144">
        <v>549</v>
      </c>
      <c r="AJ275" s="137"/>
      <c r="AK275" s="54"/>
      <c r="AL275" s="53"/>
      <c r="AM275" s="53"/>
      <c r="AN275" s="53"/>
      <c r="AO275" s="53"/>
      <c r="AP275" s="53"/>
      <c r="AQ275" s="53"/>
      <c r="AR275" s="53"/>
      <c r="AS275" s="53"/>
      <c r="AT275" s="53"/>
      <c r="AU275" s="53"/>
      <c r="AV275" s="53"/>
      <c r="AW275" s="54"/>
      <c r="AX275" s="53"/>
      <c r="AY275" s="54"/>
      <c r="AZ275" s="53"/>
      <c r="BA275" s="54"/>
      <c r="BB275" s="111"/>
      <c r="BC275" s="111"/>
      <c r="BD275" s="111"/>
      <c r="BE275" s="111"/>
      <c r="BF275" s="111"/>
      <c r="BG275" s="111"/>
      <c r="BH275" s="53"/>
      <c r="BI275" s="54"/>
      <c r="BJ275" s="111">
        <v>160</v>
      </c>
      <c r="BK275" s="111">
        <v>320</v>
      </c>
      <c r="BL275" s="111"/>
      <c r="BM275" s="136"/>
      <c r="BN275" s="144">
        <v>549</v>
      </c>
      <c r="BO275" s="137"/>
      <c r="BP275" s="56"/>
      <c r="BQ275" s="55"/>
      <c r="BR275" s="53"/>
      <c r="BS275" s="53"/>
      <c r="BT275" s="53"/>
      <c r="BU275" s="53"/>
      <c r="BV275" s="53"/>
      <c r="BW275" s="53"/>
      <c r="BX275" s="53"/>
      <c r="BY275" s="53"/>
      <c r="BZ275" s="53"/>
      <c r="CA275" s="53"/>
      <c r="CB275" s="53"/>
      <c r="CC275" s="53"/>
      <c r="CD275" s="53"/>
      <c r="CE275" s="53">
        <v>40</v>
      </c>
      <c r="CF275" s="53">
        <v>80</v>
      </c>
      <c r="CG275" s="55"/>
      <c r="CH275" s="53"/>
      <c r="CI275" s="53"/>
      <c r="CJ275" s="53"/>
      <c r="CK275" s="53"/>
      <c r="CL275" s="53"/>
      <c r="CM275" s="53"/>
      <c r="CN275" s="53"/>
      <c r="CO275" s="53"/>
      <c r="CP275" s="53"/>
      <c r="CQ275" s="53"/>
      <c r="CR275" s="53"/>
      <c r="CS275" s="53">
        <v>80</v>
      </c>
      <c r="CT275" s="54">
        <v>160</v>
      </c>
      <c r="CU275" s="144">
        <v>549</v>
      </c>
      <c r="CV275" s="218">
        <f>Table28211153[[#This Row],[D28 - GD/19]]/Table28211153[[#This Row],[D0 - GD/19]]</f>
        <v>1</v>
      </c>
      <c r="CW275" s="216">
        <f t="shared" si="8"/>
        <v>2</v>
      </c>
      <c r="CX275" s="216">
        <f>Table28211153[[#This Row],[D28 - Phu/13]]/Table28211153[[#This Row],[D0 - Phu/13]]</f>
        <v>2</v>
      </c>
      <c r="CY275" s="216">
        <f>Table28211153[[#This Row],[D28 - WA/19]]/Table28211153[[#This Row],[D0 - WA/19]]</f>
        <v>2</v>
      </c>
      <c r="CZ275" s="216">
        <f>LOG(Table28211153[[#This Row],[GD/19 Fold]],2)</f>
        <v>0</v>
      </c>
      <c r="DA275" s="216">
        <f>LOG(Table28211153[[#This Row],[HK/19 Fold]],2)</f>
        <v>1</v>
      </c>
      <c r="DB275" s="216">
        <f>LOG(Table28211153[[#This Row],[Phu/13 Fold]],2)</f>
        <v>1</v>
      </c>
      <c r="DC275" s="216">
        <f>LOG(Table28211153[[#This Row],[WA/19 Fold]],2)</f>
        <v>1</v>
      </c>
      <c r="DD275" s="217">
        <f>SUM(Table28211153[[#This Row],[GD/19 Log2]:[WA/19 Log2]])</f>
        <v>3</v>
      </c>
    </row>
    <row r="276" spans="1:108" ht="24" customHeight="1">
      <c r="A276" s="69">
        <v>555</v>
      </c>
      <c r="B276" s="68">
        <v>37293</v>
      </c>
      <c r="C276" s="67">
        <v>18</v>
      </c>
      <c r="D276" s="68">
        <v>44146</v>
      </c>
      <c r="E276" s="67">
        <v>28</v>
      </c>
      <c r="F276" s="4" t="s">
        <v>8</v>
      </c>
      <c r="G276" s="215" t="s">
        <v>42</v>
      </c>
      <c r="H276" s="57">
        <v>39.482079189341299</v>
      </c>
      <c r="I276" s="98" t="s">
        <v>173</v>
      </c>
      <c r="J276" s="127" t="s">
        <v>345</v>
      </c>
      <c r="K276" s="53"/>
      <c r="L276" s="53"/>
      <c r="M276" s="53"/>
      <c r="N276" s="53"/>
      <c r="O276" s="53"/>
      <c r="P276" s="53"/>
      <c r="Q276" s="53"/>
      <c r="R276" s="53"/>
      <c r="S276" s="53"/>
      <c r="T276" s="53"/>
      <c r="U276" s="53"/>
      <c r="V276" s="53"/>
      <c r="W276" s="53"/>
      <c r="X276" s="53"/>
      <c r="Y276" s="53"/>
      <c r="Z276" s="53"/>
      <c r="AA276" s="53"/>
      <c r="AB276" s="53"/>
      <c r="AC276" s="53">
        <v>160</v>
      </c>
      <c r="AD276" s="53">
        <v>160</v>
      </c>
      <c r="AE276" s="53">
        <v>40</v>
      </c>
      <c r="AF276" s="53">
        <v>80</v>
      </c>
      <c r="AG276" s="53"/>
      <c r="AH276" s="54"/>
      <c r="AI276" s="144">
        <v>555</v>
      </c>
      <c r="AJ276" s="137"/>
      <c r="AK276" s="54"/>
      <c r="AL276" s="53"/>
      <c r="AM276" s="53"/>
      <c r="AN276" s="53"/>
      <c r="AO276" s="53"/>
      <c r="AP276" s="53"/>
      <c r="AQ276" s="53"/>
      <c r="AR276" s="53"/>
      <c r="AS276" s="53"/>
      <c r="AT276" s="53"/>
      <c r="AU276" s="53"/>
      <c r="AV276" s="53"/>
      <c r="AW276" s="54"/>
      <c r="AX276" s="53"/>
      <c r="AY276" s="54"/>
      <c r="AZ276" s="53"/>
      <c r="BA276" s="54"/>
      <c r="BB276" s="111"/>
      <c r="BC276" s="111"/>
      <c r="BD276" s="111"/>
      <c r="BE276" s="111"/>
      <c r="BF276" s="111"/>
      <c r="BG276" s="111"/>
      <c r="BH276" s="53"/>
      <c r="BI276" s="54"/>
      <c r="BJ276" s="111">
        <v>80</v>
      </c>
      <c r="BK276" s="111">
        <v>160</v>
      </c>
      <c r="BL276" s="111"/>
      <c r="BM276" s="136"/>
      <c r="BN276" s="144">
        <v>555</v>
      </c>
      <c r="BO276" s="137"/>
      <c r="BP276" s="56"/>
      <c r="BQ276" s="55"/>
      <c r="BR276" s="53"/>
      <c r="BS276" s="53"/>
      <c r="BT276" s="53"/>
      <c r="BU276" s="53"/>
      <c r="BV276" s="53"/>
      <c r="BW276" s="53"/>
      <c r="BX276" s="53"/>
      <c r="BY276" s="53"/>
      <c r="BZ276" s="53"/>
      <c r="CA276" s="53"/>
      <c r="CB276" s="53"/>
      <c r="CC276" s="53"/>
      <c r="CD276" s="53"/>
      <c r="CE276" s="53">
        <v>80</v>
      </c>
      <c r="CF276" s="53">
        <v>80</v>
      </c>
      <c r="CG276" s="55"/>
      <c r="CH276" s="53"/>
      <c r="CI276" s="53"/>
      <c r="CJ276" s="53"/>
      <c r="CK276" s="53"/>
      <c r="CL276" s="53"/>
      <c r="CM276" s="53"/>
      <c r="CN276" s="53"/>
      <c r="CO276" s="53"/>
      <c r="CP276" s="53"/>
      <c r="CQ276" s="53"/>
      <c r="CR276" s="53"/>
      <c r="CS276" s="53">
        <v>5</v>
      </c>
      <c r="CT276" s="54">
        <v>640</v>
      </c>
      <c r="CU276" s="144">
        <v>555</v>
      </c>
      <c r="CV276" s="218">
        <f>Table28211153[[#This Row],[D28 - GD/19]]/Table28211153[[#This Row],[D0 - GD/19]]</f>
        <v>2</v>
      </c>
      <c r="CW276" s="216">
        <f t="shared" si="8"/>
        <v>2</v>
      </c>
      <c r="CX276" s="216">
        <f>Table28211153[[#This Row],[D28 - Phu/13]]/Table28211153[[#This Row],[D0 - Phu/13]]</f>
        <v>1</v>
      </c>
      <c r="CY276" s="216">
        <f>Table28211153[[#This Row],[D28 - WA/19]]/Table28211153[[#This Row],[D0 - WA/19]]</f>
        <v>128</v>
      </c>
      <c r="CZ276" s="216">
        <f>LOG(Table28211153[[#This Row],[GD/19 Fold]],2)</f>
        <v>1</v>
      </c>
      <c r="DA276" s="216">
        <f>LOG(Table28211153[[#This Row],[HK/19 Fold]],2)</f>
        <v>1</v>
      </c>
      <c r="DB276" s="216">
        <f>LOG(Table28211153[[#This Row],[Phu/13 Fold]],2)</f>
        <v>0</v>
      </c>
      <c r="DC276" s="216">
        <f>LOG(Table28211153[[#This Row],[WA/19 Fold]],2)</f>
        <v>7</v>
      </c>
      <c r="DD276" s="217">
        <f>SUM(Table28211153[[#This Row],[GD/19 Log2]:[WA/19 Log2]])</f>
        <v>9</v>
      </c>
    </row>
    <row r="277" spans="1:108" ht="24" customHeight="1">
      <c r="A277" s="138" t="s">
        <v>47</v>
      </c>
      <c r="B277" s="139">
        <v>37583</v>
      </c>
      <c r="C277" s="140">
        <v>17</v>
      </c>
      <c r="D277" s="139">
        <v>44105</v>
      </c>
      <c r="E277" s="140">
        <v>28</v>
      </c>
      <c r="F277" s="3" t="s">
        <v>7</v>
      </c>
      <c r="G277" s="215" t="s">
        <v>42</v>
      </c>
      <c r="H277" s="57">
        <v>20.4920936488679</v>
      </c>
      <c r="I277" s="98" t="s">
        <v>173</v>
      </c>
      <c r="J277" s="127" t="s">
        <v>343</v>
      </c>
      <c r="K277" s="53"/>
      <c r="L277" s="53"/>
      <c r="M277" s="53"/>
      <c r="N277" s="53"/>
      <c r="O277" s="53"/>
      <c r="P277" s="53"/>
      <c r="Q277" s="53"/>
      <c r="R277" s="53"/>
      <c r="S277" s="53"/>
      <c r="T277" s="53"/>
      <c r="U277" s="53"/>
      <c r="V277" s="53"/>
      <c r="W277" s="53"/>
      <c r="X277" s="53"/>
      <c r="Y277" s="53"/>
      <c r="Z277" s="53"/>
      <c r="AA277" s="53"/>
      <c r="AB277" s="53"/>
      <c r="AC277" s="53">
        <v>320</v>
      </c>
      <c r="AD277" s="53">
        <v>640</v>
      </c>
      <c r="AE277" s="53">
        <v>80</v>
      </c>
      <c r="AF277" s="53">
        <v>160</v>
      </c>
      <c r="AG277" s="53"/>
      <c r="AH277" s="54"/>
      <c r="AI277" s="143" t="s">
        <v>47</v>
      </c>
      <c r="AJ277" s="137"/>
      <c r="AK277" s="54"/>
      <c r="AL277" s="53"/>
      <c r="AM277" s="53"/>
      <c r="AN277" s="53"/>
      <c r="AO277" s="53"/>
      <c r="AP277" s="53"/>
      <c r="AQ277" s="53"/>
      <c r="AR277" s="53"/>
      <c r="AS277" s="53"/>
      <c r="AT277" s="53"/>
      <c r="AU277" s="53"/>
      <c r="AV277" s="53"/>
      <c r="AW277" s="54"/>
      <c r="AX277" s="53"/>
      <c r="AY277" s="54"/>
      <c r="AZ277" s="53"/>
      <c r="BA277" s="54"/>
      <c r="BB277" s="111"/>
      <c r="BC277" s="111"/>
      <c r="BD277" s="111"/>
      <c r="BE277" s="111"/>
      <c r="BF277" s="111"/>
      <c r="BG277" s="111"/>
      <c r="BH277" s="53"/>
      <c r="BI277" s="54"/>
      <c r="BJ277" s="111">
        <v>320</v>
      </c>
      <c r="BK277" s="111">
        <v>640</v>
      </c>
      <c r="BL277" s="111"/>
      <c r="BM277" s="136"/>
      <c r="BN277" s="143" t="s">
        <v>47</v>
      </c>
      <c r="BO277" s="137"/>
      <c r="BP277" s="56"/>
      <c r="BQ277" s="55"/>
      <c r="BR277" s="53"/>
      <c r="BS277" s="53"/>
      <c r="BT277" s="53"/>
      <c r="BU277" s="53"/>
      <c r="BV277" s="53"/>
      <c r="BW277" s="53"/>
      <c r="BX277" s="53"/>
      <c r="BY277" s="53"/>
      <c r="BZ277" s="53"/>
      <c r="CA277" s="53"/>
      <c r="CB277" s="53"/>
      <c r="CC277" s="53"/>
      <c r="CD277" s="53"/>
      <c r="CE277" s="53">
        <v>320</v>
      </c>
      <c r="CF277" s="53">
        <v>320</v>
      </c>
      <c r="CG277" s="55"/>
      <c r="CH277" s="53"/>
      <c r="CI277" s="53"/>
      <c r="CJ277" s="53"/>
      <c r="CK277" s="53"/>
      <c r="CL277" s="53"/>
      <c r="CM277" s="53"/>
      <c r="CN277" s="53"/>
      <c r="CO277" s="53"/>
      <c r="CP277" s="53"/>
      <c r="CQ277" s="53"/>
      <c r="CR277" s="53"/>
      <c r="CS277" s="53">
        <v>160</v>
      </c>
      <c r="CT277" s="54">
        <v>320</v>
      </c>
      <c r="CU277" s="143" t="s">
        <v>47</v>
      </c>
      <c r="CV277" s="218">
        <f>Table28211153[[#This Row],[D28 - GD/19]]/Table28211153[[#This Row],[D0 - GD/19]]</f>
        <v>2</v>
      </c>
      <c r="CW277" s="216">
        <f t="shared" si="8"/>
        <v>2</v>
      </c>
      <c r="CX277" s="216">
        <f>Table28211153[[#This Row],[D28 - Phu/13]]/Table28211153[[#This Row],[D0 - Phu/13]]</f>
        <v>1</v>
      </c>
      <c r="CY277" s="216">
        <f>Table28211153[[#This Row],[D28 - WA/19]]/Table28211153[[#This Row],[D0 - WA/19]]</f>
        <v>2</v>
      </c>
      <c r="CZ277" s="216">
        <f>LOG(Table28211153[[#This Row],[GD/19 Fold]],2)</f>
        <v>1</v>
      </c>
      <c r="DA277" s="216">
        <f>LOG(Table28211153[[#This Row],[HK/19 Fold]],2)</f>
        <v>1</v>
      </c>
      <c r="DB277" s="216">
        <f>LOG(Table28211153[[#This Row],[Phu/13 Fold]],2)</f>
        <v>0</v>
      </c>
      <c r="DC277" s="216">
        <f>LOG(Table28211153[[#This Row],[WA/19 Fold]],2)</f>
        <v>1</v>
      </c>
      <c r="DD277" s="217">
        <f>SUM(Table28211153[[#This Row],[GD/19 Log2]:[WA/19 Log2]])</f>
        <v>3</v>
      </c>
    </row>
    <row r="278" spans="1:108" ht="24" customHeight="1">
      <c r="A278" s="138" t="s">
        <v>48</v>
      </c>
      <c r="B278" s="139">
        <v>38439</v>
      </c>
      <c r="C278" s="140">
        <v>15</v>
      </c>
      <c r="D278" s="139">
        <v>44109</v>
      </c>
      <c r="E278" s="140">
        <v>28</v>
      </c>
      <c r="F278" s="3" t="s">
        <v>7</v>
      </c>
      <c r="G278" s="215" t="s">
        <v>42</v>
      </c>
      <c r="H278" s="57">
        <v>21.579000105560699</v>
      </c>
      <c r="I278" s="98" t="s">
        <v>173</v>
      </c>
      <c r="J278" s="127" t="s">
        <v>343</v>
      </c>
      <c r="K278" s="53"/>
      <c r="L278" s="53"/>
      <c r="M278" s="53"/>
      <c r="N278" s="53"/>
      <c r="O278" s="53"/>
      <c r="P278" s="53"/>
      <c r="Q278" s="53"/>
      <c r="R278" s="53"/>
      <c r="S278" s="53"/>
      <c r="T278" s="53"/>
      <c r="U278" s="53"/>
      <c r="V278" s="53"/>
      <c r="W278" s="53"/>
      <c r="X278" s="53"/>
      <c r="Y278" s="53"/>
      <c r="Z278" s="53"/>
      <c r="AA278" s="53"/>
      <c r="AB278" s="53"/>
      <c r="AC278" s="53">
        <v>10</v>
      </c>
      <c r="AD278" s="53">
        <v>160</v>
      </c>
      <c r="AE278" s="53">
        <v>5</v>
      </c>
      <c r="AF278" s="53">
        <v>80</v>
      </c>
      <c r="AG278" s="53"/>
      <c r="AH278" s="54"/>
      <c r="AI278" s="143" t="s">
        <v>48</v>
      </c>
      <c r="AJ278" s="137"/>
      <c r="AK278" s="54"/>
      <c r="AL278" s="53"/>
      <c r="AM278" s="53"/>
      <c r="AN278" s="53"/>
      <c r="AO278" s="53"/>
      <c r="AP278" s="53"/>
      <c r="AQ278" s="53"/>
      <c r="AR278" s="53"/>
      <c r="AS278" s="53"/>
      <c r="AT278" s="53"/>
      <c r="AU278" s="53"/>
      <c r="AV278" s="53"/>
      <c r="AW278" s="54"/>
      <c r="AX278" s="53"/>
      <c r="AY278" s="54"/>
      <c r="AZ278" s="53"/>
      <c r="BA278" s="54"/>
      <c r="BB278" s="111"/>
      <c r="BC278" s="111"/>
      <c r="BD278" s="111"/>
      <c r="BE278" s="111"/>
      <c r="BF278" s="111"/>
      <c r="BG278" s="111"/>
      <c r="BH278" s="53"/>
      <c r="BI278" s="54"/>
      <c r="BJ278" s="111">
        <v>640</v>
      </c>
      <c r="BK278" s="111">
        <v>640</v>
      </c>
      <c r="BL278" s="111"/>
      <c r="BM278" s="136"/>
      <c r="BN278" s="143" t="s">
        <v>48</v>
      </c>
      <c r="BO278" s="137"/>
      <c r="BP278" s="56"/>
      <c r="BQ278" s="55"/>
      <c r="BR278" s="53"/>
      <c r="BS278" s="53"/>
      <c r="BT278" s="53"/>
      <c r="BU278" s="53"/>
      <c r="BV278" s="53"/>
      <c r="BW278" s="53"/>
      <c r="BX278" s="53"/>
      <c r="BY278" s="53"/>
      <c r="BZ278" s="53"/>
      <c r="CA278" s="53"/>
      <c r="CB278" s="53"/>
      <c r="CC278" s="53"/>
      <c r="CD278" s="53"/>
      <c r="CE278" s="53">
        <v>80</v>
      </c>
      <c r="CF278" s="53">
        <v>80</v>
      </c>
      <c r="CG278" s="55"/>
      <c r="CH278" s="53"/>
      <c r="CI278" s="53"/>
      <c r="CJ278" s="53"/>
      <c r="CK278" s="53"/>
      <c r="CL278" s="53"/>
      <c r="CM278" s="53"/>
      <c r="CN278" s="53"/>
      <c r="CO278" s="53"/>
      <c r="CP278" s="53"/>
      <c r="CQ278" s="53"/>
      <c r="CR278" s="53"/>
      <c r="CS278" s="53">
        <v>80</v>
      </c>
      <c r="CT278" s="54">
        <v>80</v>
      </c>
      <c r="CU278" s="143" t="s">
        <v>48</v>
      </c>
      <c r="CV278" s="218">
        <f>Table28211153[[#This Row],[D28 - GD/19]]/Table28211153[[#This Row],[D0 - GD/19]]</f>
        <v>16</v>
      </c>
      <c r="CW278" s="216">
        <f t="shared" si="8"/>
        <v>1</v>
      </c>
      <c r="CX278" s="216">
        <f>Table28211153[[#This Row],[D28 - Phu/13]]/Table28211153[[#This Row],[D0 - Phu/13]]</f>
        <v>1</v>
      </c>
      <c r="CY278" s="216">
        <f>Table28211153[[#This Row],[D28 - WA/19]]/Table28211153[[#This Row],[D0 - WA/19]]</f>
        <v>1</v>
      </c>
      <c r="CZ278" s="216">
        <f>LOG(Table28211153[[#This Row],[GD/19 Fold]],2)</f>
        <v>4</v>
      </c>
      <c r="DA278" s="216">
        <f>LOG(Table28211153[[#This Row],[HK/19 Fold]],2)</f>
        <v>0</v>
      </c>
      <c r="DB278" s="216">
        <f>LOG(Table28211153[[#This Row],[Phu/13 Fold]],2)</f>
        <v>0</v>
      </c>
      <c r="DC278" s="216">
        <f>LOG(Table28211153[[#This Row],[WA/19 Fold]],2)</f>
        <v>0</v>
      </c>
      <c r="DD278" s="217">
        <f>SUM(Table28211153[[#This Row],[GD/19 Log2]:[WA/19 Log2]])</f>
        <v>4</v>
      </c>
    </row>
    <row r="279" spans="1:108" ht="24" customHeight="1">
      <c r="A279" s="138" t="s">
        <v>49</v>
      </c>
      <c r="B279" s="139">
        <v>38604</v>
      </c>
      <c r="C279" s="140">
        <v>15</v>
      </c>
      <c r="D279" s="139">
        <v>44110</v>
      </c>
      <c r="E279" s="140">
        <v>28</v>
      </c>
      <c r="F279" s="3" t="s">
        <v>7</v>
      </c>
      <c r="G279" s="215" t="s">
        <v>42</v>
      </c>
      <c r="H279" s="57">
        <v>28.7137036797516</v>
      </c>
      <c r="I279" s="98" t="s">
        <v>173</v>
      </c>
      <c r="J279" s="127" t="s">
        <v>343</v>
      </c>
      <c r="K279" s="53"/>
      <c r="L279" s="53"/>
      <c r="M279" s="53"/>
      <c r="N279" s="53"/>
      <c r="O279" s="53"/>
      <c r="P279" s="53"/>
      <c r="Q279" s="53"/>
      <c r="R279" s="53"/>
      <c r="S279" s="53"/>
      <c r="T279" s="53"/>
      <c r="U279" s="53"/>
      <c r="V279" s="53"/>
      <c r="W279" s="53"/>
      <c r="X279" s="53"/>
      <c r="Y279" s="53"/>
      <c r="Z279" s="53"/>
      <c r="AA279" s="53"/>
      <c r="AB279" s="53"/>
      <c r="AC279" s="53">
        <v>160</v>
      </c>
      <c r="AD279" s="53">
        <v>160</v>
      </c>
      <c r="AE279" s="53">
        <v>40</v>
      </c>
      <c r="AF279" s="53">
        <v>40</v>
      </c>
      <c r="AG279" s="53"/>
      <c r="AH279" s="54"/>
      <c r="AI279" s="143" t="s">
        <v>49</v>
      </c>
      <c r="AJ279" s="137"/>
      <c r="AK279" s="54"/>
      <c r="AL279" s="53"/>
      <c r="AM279" s="53"/>
      <c r="AN279" s="53"/>
      <c r="AO279" s="53"/>
      <c r="AP279" s="53"/>
      <c r="AQ279" s="53"/>
      <c r="AR279" s="53"/>
      <c r="AS279" s="53"/>
      <c r="AT279" s="53"/>
      <c r="AU279" s="53"/>
      <c r="AV279" s="53"/>
      <c r="AW279" s="54"/>
      <c r="AX279" s="53"/>
      <c r="AY279" s="54"/>
      <c r="AZ279" s="53"/>
      <c r="BA279" s="54"/>
      <c r="BB279" s="111"/>
      <c r="BC279" s="111"/>
      <c r="BD279" s="111"/>
      <c r="BE279" s="111"/>
      <c r="BF279" s="111"/>
      <c r="BG279" s="111"/>
      <c r="BH279" s="53"/>
      <c r="BI279" s="54"/>
      <c r="BJ279" s="111">
        <v>40</v>
      </c>
      <c r="BK279" s="111">
        <v>80</v>
      </c>
      <c r="BL279" s="111"/>
      <c r="BM279" s="136"/>
      <c r="BN279" s="143" t="s">
        <v>49</v>
      </c>
      <c r="BO279" s="137"/>
      <c r="BP279" s="56"/>
      <c r="BQ279" s="55"/>
      <c r="BR279" s="53"/>
      <c r="BS279" s="53"/>
      <c r="BT279" s="53"/>
      <c r="BU279" s="53"/>
      <c r="BV279" s="53"/>
      <c r="BW279" s="53"/>
      <c r="BX279" s="53"/>
      <c r="BY279" s="53"/>
      <c r="BZ279" s="53"/>
      <c r="CA279" s="53"/>
      <c r="CB279" s="53"/>
      <c r="CC279" s="53"/>
      <c r="CD279" s="53"/>
      <c r="CE279" s="53">
        <v>160</v>
      </c>
      <c r="CF279" s="53">
        <v>160</v>
      </c>
      <c r="CG279" s="55"/>
      <c r="CH279" s="53"/>
      <c r="CI279" s="53"/>
      <c r="CJ279" s="53"/>
      <c r="CK279" s="53"/>
      <c r="CL279" s="53"/>
      <c r="CM279" s="53"/>
      <c r="CN279" s="53"/>
      <c r="CO279" s="53"/>
      <c r="CP279" s="53"/>
      <c r="CQ279" s="53"/>
      <c r="CR279" s="53"/>
      <c r="CS279" s="53">
        <v>80</v>
      </c>
      <c r="CT279" s="54">
        <v>160</v>
      </c>
      <c r="CU279" s="143" t="s">
        <v>49</v>
      </c>
      <c r="CV279" s="218">
        <f>Table28211153[[#This Row],[D28 - GD/19]]/Table28211153[[#This Row],[D0 - GD/19]]</f>
        <v>1</v>
      </c>
      <c r="CW279" s="216">
        <f t="shared" si="8"/>
        <v>2</v>
      </c>
      <c r="CX279" s="216">
        <f>Table28211153[[#This Row],[D28 - Phu/13]]/Table28211153[[#This Row],[D0 - Phu/13]]</f>
        <v>1</v>
      </c>
      <c r="CY279" s="216">
        <f>Table28211153[[#This Row],[D28 - WA/19]]/Table28211153[[#This Row],[D0 - WA/19]]</f>
        <v>2</v>
      </c>
      <c r="CZ279" s="216">
        <f>LOG(Table28211153[[#This Row],[GD/19 Fold]],2)</f>
        <v>0</v>
      </c>
      <c r="DA279" s="216">
        <f>LOG(Table28211153[[#This Row],[HK/19 Fold]],2)</f>
        <v>1</v>
      </c>
      <c r="DB279" s="216">
        <f>LOG(Table28211153[[#This Row],[Phu/13 Fold]],2)</f>
        <v>0</v>
      </c>
      <c r="DC279" s="216">
        <f>LOG(Table28211153[[#This Row],[WA/19 Fold]],2)</f>
        <v>1</v>
      </c>
      <c r="DD279" s="217">
        <f>SUM(Table28211153[[#This Row],[GD/19 Log2]:[WA/19 Log2]])</f>
        <v>2</v>
      </c>
    </row>
    <row r="280" spans="1:108" ht="24" customHeight="1">
      <c r="A280" s="138" t="s">
        <v>50</v>
      </c>
      <c r="B280" s="139">
        <v>38007</v>
      </c>
      <c r="C280" s="140">
        <v>16</v>
      </c>
      <c r="D280" s="139">
        <v>44109</v>
      </c>
      <c r="E280" s="140">
        <v>29</v>
      </c>
      <c r="F280" s="3" t="s">
        <v>7</v>
      </c>
      <c r="G280" s="215" t="s">
        <v>42</v>
      </c>
      <c r="H280" s="57">
        <v>26.979743940876102</v>
      </c>
      <c r="I280" s="98" t="s">
        <v>173</v>
      </c>
      <c r="J280" s="127" t="s">
        <v>343</v>
      </c>
      <c r="K280" s="53"/>
      <c r="L280" s="53"/>
      <c r="M280" s="53"/>
      <c r="N280" s="53"/>
      <c r="O280" s="53"/>
      <c r="P280" s="53"/>
      <c r="Q280" s="53"/>
      <c r="R280" s="53"/>
      <c r="S280" s="53"/>
      <c r="T280" s="53"/>
      <c r="U280" s="53"/>
      <c r="V280" s="53"/>
      <c r="W280" s="53"/>
      <c r="X280" s="53"/>
      <c r="Y280" s="53"/>
      <c r="Z280" s="53"/>
      <c r="AA280" s="53"/>
      <c r="AB280" s="53"/>
      <c r="AC280" s="53">
        <v>160</v>
      </c>
      <c r="AD280" s="53">
        <v>320</v>
      </c>
      <c r="AE280" s="53">
        <v>40</v>
      </c>
      <c r="AF280" s="53">
        <v>80</v>
      </c>
      <c r="AG280" s="53"/>
      <c r="AH280" s="54"/>
      <c r="AI280" s="143" t="s">
        <v>50</v>
      </c>
      <c r="AJ280" s="137"/>
      <c r="AK280" s="54"/>
      <c r="AL280" s="53"/>
      <c r="AM280" s="53"/>
      <c r="AN280" s="53"/>
      <c r="AO280" s="53"/>
      <c r="AP280" s="53"/>
      <c r="AQ280" s="53"/>
      <c r="AR280" s="53"/>
      <c r="AS280" s="53"/>
      <c r="AT280" s="53"/>
      <c r="AU280" s="53"/>
      <c r="AV280" s="53"/>
      <c r="AW280" s="54"/>
      <c r="AX280" s="53"/>
      <c r="AY280" s="54"/>
      <c r="AZ280" s="53"/>
      <c r="BA280" s="54"/>
      <c r="BB280" s="111"/>
      <c r="BC280" s="111"/>
      <c r="BD280" s="111"/>
      <c r="BE280" s="111"/>
      <c r="BF280" s="111"/>
      <c r="BG280" s="111"/>
      <c r="BH280" s="53"/>
      <c r="BI280" s="54"/>
      <c r="BJ280" s="111">
        <v>320</v>
      </c>
      <c r="BK280" s="111">
        <v>320</v>
      </c>
      <c r="BL280" s="111"/>
      <c r="BM280" s="136"/>
      <c r="BN280" s="143" t="s">
        <v>50</v>
      </c>
      <c r="BO280" s="137"/>
      <c r="BP280" s="56"/>
      <c r="BQ280" s="55"/>
      <c r="BR280" s="53"/>
      <c r="BS280" s="53"/>
      <c r="BT280" s="53"/>
      <c r="BU280" s="53"/>
      <c r="BV280" s="53"/>
      <c r="BW280" s="53"/>
      <c r="BX280" s="53"/>
      <c r="BY280" s="53"/>
      <c r="BZ280" s="53"/>
      <c r="CA280" s="53"/>
      <c r="CB280" s="53"/>
      <c r="CC280" s="53"/>
      <c r="CD280" s="53"/>
      <c r="CE280" s="53">
        <v>160</v>
      </c>
      <c r="CF280" s="53">
        <v>160</v>
      </c>
      <c r="CG280" s="55"/>
      <c r="CH280" s="53"/>
      <c r="CI280" s="53"/>
      <c r="CJ280" s="53"/>
      <c r="CK280" s="53"/>
      <c r="CL280" s="53"/>
      <c r="CM280" s="53"/>
      <c r="CN280" s="53"/>
      <c r="CO280" s="53"/>
      <c r="CP280" s="53"/>
      <c r="CQ280" s="53"/>
      <c r="CR280" s="53"/>
      <c r="CS280" s="53">
        <v>80</v>
      </c>
      <c r="CT280" s="54">
        <v>80</v>
      </c>
      <c r="CU280" s="143" t="s">
        <v>50</v>
      </c>
      <c r="CV280" s="218">
        <f>Table28211153[[#This Row],[D28 - GD/19]]/Table28211153[[#This Row],[D0 - GD/19]]</f>
        <v>2</v>
      </c>
      <c r="CW280" s="216">
        <f t="shared" si="8"/>
        <v>1</v>
      </c>
      <c r="CX280" s="216">
        <f>Table28211153[[#This Row],[D28 - Phu/13]]/Table28211153[[#This Row],[D0 - Phu/13]]</f>
        <v>1</v>
      </c>
      <c r="CY280" s="216">
        <f>Table28211153[[#This Row],[D28 - WA/19]]/Table28211153[[#This Row],[D0 - WA/19]]</f>
        <v>1</v>
      </c>
      <c r="CZ280" s="216">
        <f>LOG(Table28211153[[#This Row],[GD/19 Fold]],2)</f>
        <v>1</v>
      </c>
      <c r="DA280" s="216">
        <f>LOG(Table28211153[[#This Row],[HK/19 Fold]],2)</f>
        <v>0</v>
      </c>
      <c r="DB280" s="216">
        <f>LOG(Table28211153[[#This Row],[Phu/13 Fold]],2)</f>
        <v>0</v>
      </c>
      <c r="DC280" s="216">
        <f>LOG(Table28211153[[#This Row],[WA/19 Fold]],2)</f>
        <v>0</v>
      </c>
      <c r="DD280" s="217">
        <f>SUM(Table28211153[[#This Row],[GD/19 Log2]:[WA/19 Log2]])</f>
        <v>1</v>
      </c>
    </row>
    <row r="281" spans="1:108" ht="24" customHeight="1">
      <c r="A281" s="138" t="s">
        <v>52</v>
      </c>
      <c r="B281" s="139">
        <v>37776</v>
      </c>
      <c r="C281" s="140">
        <v>17</v>
      </c>
      <c r="D281" s="139">
        <v>44144</v>
      </c>
      <c r="E281" s="140">
        <v>29</v>
      </c>
      <c r="F281" s="3" t="s">
        <v>7</v>
      </c>
      <c r="G281" s="215" t="s">
        <v>42</v>
      </c>
      <c r="H281" s="57">
        <v>25.128421097860699</v>
      </c>
      <c r="I281" s="98" t="s">
        <v>173</v>
      </c>
      <c r="J281" s="127" t="s">
        <v>343</v>
      </c>
      <c r="K281" s="53"/>
      <c r="L281" s="53"/>
      <c r="M281" s="53"/>
      <c r="N281" s="53"/>
      <c r="O281" s="53"/>
      <c r="P281" s="53"/>
      <c r="Q281" s="53"/>
      <c r="R281" s="53"/>
      <c r="S281" s="53"/>
      <c r="T281" s="53"/>
      <c r="U281" s="53"/>
      <c r="V281" s="53"/>
      <c r="W281" s="53"/>
      <c r="X281" s="53"/>
      <c r="Y281" s="53"/>
      <c r="Z281" s="53"/>
      <c r="AA281" s="53"/>
      <c r="AB281" s="53"/>
      <c r="AC281" s="53">
        <v>80</v>
      </c>
      <c r="AD281" s="53">
        <v>160</v>
      </c>
      <c r="AE281" s="53">
        <v>40</v>
      </c>
      <c r="AF281" s="53">
        <v>40</v>
      </c>
      <c r="AG281" s="53"/>
      <c r="AH281" s="54"/>
      <c r="AI281" s="143" t="s">
        <v>52</v>
      </c>
      <c r="AJ281" s="137"/>
      <c r="AK281" s="54"/>
      <c r="AL281" s="53"/>
      <c r="AM281" s="53"/>
      <c r="AN281" s="53"/>
      <c r="AO281" s="53"/>
      <c r="AP281" s="53"/>
      <c r="AQ281" s="53"/>
      <c r="AR281" s="53"/>
      <c r="AS281" s="53"/>
      <c r="AT281" s="53"/>
      <c r="AU281" s="53"/>
      <c r="AV281" s="53"/>
      <c r="AW281" s="54"/>
      <c r="AX281" s="53"/>
      <c r="AY281" s="54"/>
      <c r="AZ281" s="53"/>
      <c r="BA281" s="54"/>
      <c r="BB281" s="111"/>
      <c r="BC281" s="111"/>
      <c r="BD281" s="111"/>
      <c r="BE281" s="111"/>
      <c r="BF281" s="111"/>
      <c r="BG281" s="111"/>
      <c r="BH281" s="53"/>
      <c r="BI281" s="54"/>
      <c r="BJ281" s="111">
        <v>160</v>
      </c>
      <c r="BK281" s="111">
        <v>320</v>
      </c>
      <c r="BL281" s="111"/>
      <c r="BM281" s="136"/>
      <c r="BN281" s="143" t="s">
        <v>52</v>
      </c>
      <c r="BO281" s="137"/>
      <c r="BP281" s="56"/>
      <c r="BQ281" s="55"/>
      <c r="BR281" s="53"/>
      <c r="BS281" s="53"/>
      <c r="BT281" s="53"/>
      <c r="BU281" s="53"/>
      <c r="BV281" s="53"/>
      <c r="BW281" s="53"/>
      <c r="BX281" s="53"/>
      <c r="BY281" s="53"/>
      <c r="BZ281" s="53"/>
      <c r="CA281" s="53"/>
      <c r="CB281" s="53"/>
      <c r="CC281" s="53"/>
      <c r="CD281" s="53"/>
      <c r="CE281" s="53">
        <v>160</v>
      </c>
      <c r="CF281" s="53">
        <v>160</v>
      </c>
      <c r="CG281" s="55"/>
      <c r="CH281" s="53"/>
      <c r="CI281" s="53"/>
      <c r="CJ281" s="53"/>
      <c r="CK281" s="53"/>
      <c r="CL281" s="53"/>
      <c r="CM281" s="53"/>
      <c r="CN281" s="53"/>
      <c r="CO281" s="53"/>
      <c r="CP281" s="53"/>
      <c r="CQ281" s="53"/>
      <c r="CR281" s="53"/>
      <c r="CS281" s="53">
        <v>10</v>
      </c>
      <c r="CT281" s="54">
        <v>40</v>
      </c>
      <c r="CU281" s="143" t="s">
        <v>52</v>
      </c>
      <c r="CV281" s="218">
        <f>Table28211153[[#This Row],[D28 - GD/19]]/Table28211153[[#This Row],[D0 - GD/19]]</f>
        <v>1</v>
      </c>
      <c r="CW281" s="216">
        <f t="shared" si="8"/>
        <v>2</v>
      </c>
      <c r="CX281" s="216">
        <f>Table28211153[[#This Row],[D28 - Phu/13]]/Table28211153[[#This Row],[D0 - Phu/13]]</f>
        <v>1</v>
      </c>
      <c r="CY281" s="216">
        <f>Table28211153[[#This Row],[D28 - WA/19]]/Table28211153[[#This Row],[D0 - WA/19]]</f>
        <v>4</v>
      </c>
      <c r="CZ281" s="216">
        <f>LOG(Table28211153[[#This Row],[GD/19 Fold]],2)</f>
        <v>0</v>
      </c>
      <c r="DA281" s="216">
        <f>LOG(Table28211153[[#This Row],[HK/19 Fold]],2)</f>
        <v>1</v>
      </c>
      <c r="DB281" s="216">
        <f>LOG(Table28211153[[#This Row],[Phu/13 Fold]],2)</f>
        <v>0</v>
      </c>
      <c r="DC281" s="216">
        <f>LOG(Table28211153[[#This Row],[WA/19 Fold]],2)</f>
        <v>2</v>
      </c>
      <c r="DD281" s="217">
        <f>SUM(Table28211153[[#This Row],[GD/19 Log2]:[WA/19 Log2]])</f>
        <v>3</v>
      </c>
    </row>
    <row r="282" spans="1:108" ht="24" customHeight="1">
      <c r="A282" s="138" t="s">
        <v>53</v>
      </c>
      <c r="B282" s="139">
        <v>37761</v>
      </c>
      <c r="C282" s="140">
        <v>17</v>
      </c>
      <c r="D282" s="139">
        <v>44137</v>
      </c>
      <c r="E282" s="140">
        <v>31</v>
      </c>
      <c r="F282" s="3" t="s">
        <v>7</v>
      </c>
      <c r="G282" s="215" t="s">
        <v>42</v>
      </c>
      <c r="H282" s="57">
        <v>19.0635944262044</v>
      </c>
      <c r="I282" s="98" t="s">
        <v>173</v>
      </c>
      <c r="J282" s="127" t="s">
        <v>346</v>
      </c>
      <c r="K282" s="53"/>
      <c r="L282" s="53"/>
      <c r="M282" s="53"/>
      <c r="N282" s="53"/>
      <c r="O282" s="53"/>
      <c r="P282" s="53"/>
      <c r="Q282" s="53"/>
      <c r="R282" s="53"/>
      <c r="S282" s="53"/>
      <c r="T282" s="53"/>
      <c r="U282" s="53"/>
      <c r="V282" s="53"/>
      <c r="W282" s="53"/>
      <c r="X282" s="53"/>
      <c r="Y282" s="53"/>
      <c r="Z282" s="53"/>
      <c r="AA282" s="53"/>
      <c r="AB282" s="53"/>
      <c r="AC282" s="53">
        <v>80</v>
      </c>
      <c r="AD282" s="53">
        <v>160</v>
      </c>
      <c r="AE282" s="53">
        <v>20</v>
      </c>
      <c r="AF282" s="53">
        <v>80</v>
      </c>
      <c r="AG282" s="53"/>
      <c r="AH282" s="54"/>
      <c r="AI282" s="143" t="s">
        <v>53</v>
      </c>
      <c r="AJ282" s="137"/>
      <c r="AK282" s="54"/>
      <c r="AL282" s="53"/>
      <c r="AM282" s="53"/>
      <c r="AN282" s="53"/>
      <c r="AO282" s="53"/>
      <c r="AP282" s="53"/>
      <c r="AQ282" s="53"/>
      <c r="AR282" s="53"/>
      <c r="AS282" s="53"/>
      <c r="AT282" s="53"/>
      <c r="AU282" s="53"/>
      <c r="AV282" s="53"/>
      <c r="AW282" s="54"/>
      <c r="AX282" s="53"/>
      <c r="AY282" s="54"/>
      <c r="AZ282" s="53"/>
      <c r="BA282" s="54"/>
      <c r="BB282" s="111"/>
      <c r="BC282" s="111"/>
      <c r="BD282" s="111"/>
      <c r="BE282" s="111"/>
      <c r="BF282" s="111"/>
      <c r="BG282" s="111"/>
      <c r="BH282" s="53"/>
      <c r="BI282" s="54"/>
      <c r="BJ282" s="111">
        <v>160</v>
      </c>
      <c r="BK282" s="111">
        <v>2560</v>
      </c>
      <c r="BL282" s="111"/>
      <c r="BM282" s="136"/>
      <c r="BN282" s="143" t="s">
        <v>53</v>
      </c>
      <c r="BO282" s="137"/>
      <c r="BP282" s="56"/>
      <c r="BQ282" s="55"/>
      <c r="BR282" s="53"/>
      <c r="BS282" s="53"/>
      <c r="BT282" s="53"/>
      <c r="BU282" s="53"/>
      <c r="BV282" s="53"/>
      <c r="BW282" s="53"/>
      <c r="BX282" s="53"/>
      <c r="BY282" s="53"/>
      <c r="BZ282" s="53"/>
      <c r="CA282" s="53"/>
      <c r="CB282" s="53"/>
      <c r="CC282" s="53"/>
      <c r="CD282" s="53"/>
      <c r="CE282" s="53">
        <v>160</v>
      </c>
      <c r="CF282" s="53">
        <v>160</v>
      </c>
      <c r="CG282" s="55"/>
      <c r="CH282" s="53"/>
      <c r="CI282" s="53"/>
      <c r="CJ282" s="53"/>
      <c r="CK282" s="53"/>
      <c r="CL282" s="53"/>
      <c r="CM282" s="53"/>
      <c r="CN282" s="53"/>
      <c r="CO282" s="53"/>
      <c r="CP282" s="53"/>
      <c r="CQ282" s="53"/>
      <c r="CR282" s="53"/>
      <c r="CS282" s="53">
        <v>80</v>
      </c>
      <c r="CT282" s="54">
        <v>160</v>
      </c>
      <c r="CU282" s="143" t="s">
        <v>53</v>
      </c>
      <c r="CV282" s="218">
        <f>Table28211153[[#This Row],[D28 - GD/19]]/Table28211153[[#This Row],[D0 - GD/19]]</f>
        <v>4</v>
      </c>
      <c r="CW282" s="216">
        <f t="shared" si="8"/>
        <v>16</v>
      </c>
      <c r="CX282" s="216">
        <f>Table28211153[[#This Row],[D28 - Phu/13]]/Table28211153[[#This Row],[D0 - Phu/13]]</f>
        <v>1</v>
      </c>
      <c r="CY282" s="216">
        <f>Table28211153[[#This Row],[D28 - WA/19]]/Table28211153[[#This Row],[D0 - WA/19]]</f>
        <v>2</v>
      </c>
      <c r="CZ282" s="216">
        <f>LOG(Table28211153[[#This Row],[GD/19 Fold]],2)</f>
        <v>2</v>
      </c>
      <c r="DA282" s="216">
        <f>LOG(Table28211153[[#This Row],[HK/19 Fold]],2)</f>
        <v>4</v>
      </c>
      <c r="DB282" s="216">
        <f>LOG(Table28211153[[#This Row],[Phu/13 Fold]],2)</f>
        <v>0</v>
      </c>
      <c r="DC282" s="216">
        <f>LOG(Table28211153[[#This Row],[WA/19 Fold]],2)</f>
        <v>1</v>
      </c>
      <c r="DD282" s="217">
        <f>SUM(Table28211153[[#This Row],[GD/19 Log2]:[WA/19 Log2]])</f>
        <v>7</v>
      </c>
    </row>
    <row r="283" spans="1:108" ht="24" customHeight="1">
      <c r="A283" s="138" t="s">
        <v>54</v>
      </c>
      <c r="B283" s="139">
        <v>38258</v>
      </c>
      <c r="C283" s="140">
        <v>16</v>
      </c>
      <c r="D283" s="139">
        <v>44132</v>
      </c>
      <c r="E283" s="140">
        <v>26</v>
      </c>
      <c r="F283" s="4" t="s">
        <v>8</v>
      </c>
      <c r="G283" s="215" t="s">
        <v>42</v>
      </c>
      <c r="H283" s="57">
        <v>21.320128555773699</v>
      </c>
      <c r="I283" s="98" t="s">
        <v>173</v>
      </c>
      <c r="J283" s="127" t="s">
        <v>343</v>
      </c>
      <c r="K283" s="53"/>
      <c r="L283" s="53"/>
      <c r="M283" s="53"/>
      <c r="N283" s="53"/>
      <c r="O283" s="53"/>
      <c r="P283" s="53"/>
      <c r="Q283" s="53"/>
      <c r="R283" s="53"/>
      <c r="S283" s="53"/>
      <c r="T283" s="53"/>
      <c r="U283" s="53"/>
      <c r="V283" s="53"/>
      <c r="W283" s="53"/>
      <c r="X283" s="53"/>
      <c r="Y283" s="53"/>
      <c r="Z283" s="53"/>
      <c r="AA283" s="53"/>
      <c r="AB283" s="53"/>
      <c r="AC283" s="53">
        <v>80</v>
      </c>
      <c r="AD283" s="53">
        <v>160</v>
      </c>
      <c r="AE283" s="53">
        <v>20</v>
      </c>
      <c r="AF283" s="53">
        <v>80</v>
      </c>
      <c r="AG283" s="53"/>
      <c r="AH283" s="54"/>
      <c r="AI283" s="143" t="s">
        <v>54</v>
      </c>
      <c r="AJ283" s="137"/>
      <c r="AK283" s="54"/>
      <c r="AL283" s="53"/>
      <c r="AM283" s="53"/>
      <c r="AN283" s="53"/>
      <c r="AO283" s="53"/>
      <c r="AP283" s="53"/>
      <c r="AQ283" s="53"/>
      <c r="AR283" s="53"/>
      <c r="AS283" s="53"/>
      <c r="AT283" s="53"/>
      <c r="AU283" s="53"/>
      <c r="AV283" s="53"/>
      <c r="AW283" s="54"/>
      <c r="AX283" s="53"/>
      <c r="AY283" s="54"/>
      <c r="AZ283" s="53"/>
      <c r="BA283" s="54"/>
      <c r="BB283" s="111"/>
      <c r="BC283" s="111"/>
      <c r="BD283" s="111"/>
      <c r="BE283" s="111"/>
      <c r="BF283" s="111"/>
      <c r="BG283" s="111"/>
      <c r="BH283" s="53"/>
      <c r="BI283" s="54"/>
      <c r="BJ283" s="111">
        <v>40</v>
      </c>
      <c r="BK283" s="111">
        <v>80</v>
      </c>
      <c r="BL283" s="111"/>
      <c r="BM283" s="136"/>
      <c r="BN283" s="143" t="s">
        <v>54</v>
      </c>
      <c r="BO283" s="137"/>
      <c r="BP283" s="56"/>
      <c r="BQ283" s="55"/>
      <c r="BR283" s="53"/>
      <c r="BS283" s="53"/>
      <c r="BT283" s="53"/>
      <c r="BU283" s="53"/>
      <c r="BV283" s="53"/>
      <c r="BW283" s="53"/>
      <c r="BX283" s="53"/>
      <c r="BY283" s="53"/>
      <c r="BZ283" s="53"/>
      <c r="CA283" s="53"/>
      <c r="CB283" s="53"/>
      <c r="CC283" s="53"/>
      <c r="CD283" s="53"/>
      <c r="CE283" s="53">
        <v>20</v>
      </c>
      <c r="CF283" s="53">
        <v>80</v>
      </c>
      <c r="CG283" s="55"/>
      <c r="CH283" s="53"/>
      <c r="CI283" s="53"/>
      <c r="CJ283" s="53"/>
      <c r="CK283" s="53"/>
      <c r="CL283" s="53"/>
      <c r="CM283" s="53"/>
      <c r="CN283" s="53"/>
      <c r="CO283" s="53"/>
      <c r="CP283" s="53"/>
      <c r="CQ283" s="53"/>
      <c r="CR283" s="53"/>
      <c r="CS283" s="53">
        <v>10</v>
      </c>
      <c r="CT283" s="54">
        <v>20</v>
      </c>
      <c r="CU283" s="143" t="s">
        <v>54</v>
      </c>
      <c r="CV283" s="218">
        <f>Table28211153[[#This Row],[D28 - GD/19]]/Table28211153[[#This Row],[D0 - GD/19]]</f>
        <v>4</v>
      </c>
      <c r="CW283" s="216">
        <f t="shared" si="8"/>
        <v>2</v>
      </c>
      <c r="CX283" s="216">
        <f>Table28211153[[#This Row],[D28 - Phu/13]]/Table28211153[[#This Row],[D0 - Phu/13]]</f>
        <v>4</v>
      </c>
      <c r="CY283" s="216">
        <f>Table28211153[[#This Row],[D28 - WA/19]]/Table28211153[[#This Row],[D0 - WA/19]]</f>
        <v>2</v>
      </c>
      <c r="CZ283" s="216">
        <f>LOG(Table28211153[[#This Row],[GD/19 Fold]],2)</f>
        <v>2</v>
      </c>
      <c r="DA283" s="216">
        <f>LOG(Table28211153[[#This Row],[HK/19 Fold]],2)</f>
        <v>1</v>
      </c>
      <c r="DB283" s="216">
        <f>LOG(Table28211153[[#This Row],[Phu/13 Fold]],2)</f>
        <v>2</v>
      </c>
      <c r="DC283" s="216">
        <f>LOG(Table28211153[[#This Row],[WA/19 Fold]],2)</f>
        <v>1</v>
      </c>
      <c r="DD283" s="217">
        <f>SUM(Table28211153[[#This Row],[GD/19 Log2]:[WA/19 Log2]])</f>
        <v>6</v>
      </c>
    </row>
    <row r="284" spans="1:108" ht="24" customHeight="1">
      <c r="A284" s="138" t="s">
        <v>55</v>
      </c>
      <c r="B284" s="139">
        <v>37737</v>
      </c>
      <c r="C284" s="140">
        <v>17</v>
      </c>
      <c r="D284" s="139">
        <v>44134</v>
      </c>
      <c r="E284" s="140">
        <v>31</v>
      </c>
      <c r="F284" s="4" t="s">
        <v>8</v>
      </c>
      <c r="G284" s="215" t="s">
        <v>39</v>
      </c>
      <c r="H284" s="57">
        <v>22.331442974165</v>
      </c>
      <c r="I284" s="98" t="s">
        <v>173</v>
      </c>
      <c r="J284" s="127" t="s">
        <v>343</v>
      </c>
      <c r="K284" s="53"/>
      <c r="L284" s="53"/>
      <c r="M284" s="53"/>
      <c r="N284" s="53"/>
      <c r="O284" s="53"/>
      <c r="P284" s="53"/>
      <c r="Q284" s="53"/>
      <c r="R284" s="53"/>
      <c r="S284" s="53"/>
      <c r="T284" s="53"/>
      <c r="U284" s="53"/>
      <c r="V284" s="53"/>
      <c r="W284" s="53"/>
      <c r="X284" s="53"/>
      <c r="Y284" s="53"/>
      <c r="Z284" s="53"/>
      <c r="AA284" s="53"/>
      <c r="AB284" s="53"/>
      <c r="AC284" s="53">
        <v>40</v>
      </c>
      <c r="AD284" s="53">
        <v>40</v>
      </c>
      <c r="AE284" s="53">
        <v>5</v>
      </c>
      <c r="AF284" s="53">
        <v>10</v>
      </c>
      <c r="AG284" s="53"/>
      <c r="AH284" s="54"/>
      <c r="AI284" s="143" t="s">
        <v>55</v>
      </c>
      <c r="AJ284" s="137"/>
      <c r="AK284" s="54"/>
      <c r="AL284" s="53"/>
      <c r="AM284" s="53"/>
      <c r="AN284" s="53"/>
      <c r="AO284" s="53"/>
      <c r="AP284" s="53"/>
      <c r="AQ284" s="53"/>
      <c r="AR284" s="53"/>
      <c r="AS284" s="53"/>
      <c r="AT284" s="53"/>
      <c r="AU284" s="53"/>
      <c r="AV284" s="53"/>
      <c r="AW284" s="54"/>
      <c r="AX284" s="53"/>
      <c r="AY284" s="54"/>
      <c r="AZ284" s="53"/>
      <c r="BA284" s="54"/>
      <c r="BB284" s="111"/>
      <c r="BC284" s="111"/>
      <c r="BD284" s="111"/>
      <c r="BE284" s="111"/>
      <c r="BF284" s="111"/>
      <c r="BG284" s="111"/>
      <c r="BH284" s="53"/>
      <c r="BI284" s="54"/>
      <c r="BJ284" s="111">
        <v>40</v>
      </c>
      <c r="BK284" s="111">
        <v>80</v>
      </c>
      <c r="BL284" s="111"/>
      <c r="BM284" s="136"/>
      <c r="BN284" s="143" t="s">
        <v>55</v>
      </c>
      <c r="BO284" s="137"/>
      <c r="BP284" s="56"/>
      <c r="BQ284" s="55"/>
      <c r="BR284" s="53"/>
      <c r="BS284" s="53"/>
      <c r="BT284" s="53"/>
      <c r="BU284" s="53"/>
      <c r="BV284" s="53"/>
      <c r="BW284" s="53"/>
      <c r="BX284" s="53"/>
      <c r="BY284" s="53"/>
      <c r="BZ284" s="53"/>
      <c r="CA284" s="53"/>
      <c r="CB284" s="53"/>
      <c r="CC284" s="53"/>
      <c r="CD284" s="53"/>
      <c r="CE284" s="53">
        <v>20</v>
      </c>
      <c r="CF284" s="53">
        <v>40</v>
      </c>
      <c r="CG284" s="55"/>
      <c r="CH284" s="53"/>
      <c r="CI284" s="53"/>
      <c r="CJ284" s="53"/>
      <c r="CK284" s="53"/>
      <c r="CL284" s="53"/>
      <c r="CM284" s="53"/>
      <c r="CN284" s="53"/>
      <c r="CO284" s="53"/>
      <c r="CP284" s="53"/>
      <c r="CQ284" s="53"/>
      <c r="CR284" s="53"/>
      <c r="CS284" s="53">
        <v>10</v>
      </c>
      <c r="CT284" s="54">
        <v>10</v>
      </c>
      <c r="CU284" s="143" t="s">
        <v>55</v>
      </c>
      <c r="CV284" s="218">
        <f>Table28211153[[#This Row],[D28 - GD/19]]/Table28211153[[#This Row],[D0 - GD/19]]</f>
        <v>2</v>
      </c>
      <c r="CW284" s="216">
        <f t="shared" si="8"/>
        <v>2</v>
      </c>
      <c r="CX284" s="216">
        <f>Table28211153[[#This Row],[D28 - Phu/13]]/Table28211153[[#This Row],[D0 - Phu/13]]</f>
        <v>2</v>
      </c>
      <c r="CY284" s="216">
        <f>Table28211153[[#This Row],[D28 - WA/19]]/Table28211153[[#This Row],[D0 - WA/19]]</f>
        <v>1</v>
      </c>
      <c r="CZ284" s="216">
        <f>LOG(Table28211153[[#This Row],[GD/19 Fold]],2)</f>
        <v>1</v>
      </c>
      <c r="DA284" s="216">
        <f>LOG(Table28211153[[#This Row],[HK/19 Fold]],2)</f>
        <v>1</v>
      </c>
      <c r="DB284" s="216">
        <f>LOG(Table28211153[[#This Row],[Phu/13 Fold]],2)</f>
        <v>1</v>
      </c>
      <c r="DC284" s="216">
        <f>LOG(Table28211153[[#This Row],[WA/19 Fold]],2)</f>
        <v>0</v>
      </c>
      <c r="DD284" s="217">
        <f>SUM(Table28211153[[#This Row],[GD/19 Log2]:[WA/19 Log2]])</f>
        <v>3</v>
      </c>
    </row>
    <row r="285" spans="1:108" ht="24" customHeight="1">
      <c r="A285" s="138" t="s">
        <v>56</v>
      </c>
      <c r="B285" s="139">
        <v>38118</v>
      </c>
      <c r="C285" s="140">
        <v>16</v>
      </c>
      <c r="D285" s="139">
        <v>44134</v>
      </c>
      <c r="E285" s="140">
        <v>31</v>
      </c>
      <c r="F285" s="3" t="s">
        <v>7</v>
      </c>
      <c r="G285" s="215" t="s">
        <v>39</v>
      </c>
      <c r="H285" s="57">
        <v>29.272234103432101</v>
      </c>
      <c r="I285" s="98" t="s">
        <v>173</v>
      </c>
      <c r="J285" s="127" t="s">
        <v>343</v>
      </c>
      <c r="K285" s="53"/>
      <c r="L285" s="53"/>
      <c r="M285" s="53"/>
      <c r="N285" s="53"/>
      <c r="O285" s="53"/>
      <c r="P285" s="53"/>
      <c r="Q285" s="53"/>
      <c r="R285" s="53"/>
      <c r="S285" s="53"/>
      <c r="T285" s="53"/>
      <c r="U285" s="53"/>
      <c r="V285" s="53"/>
      <c r="W285" s="53"/>
      <c r="X285" s="53"/>
      <c r="Y285" s="53"/>
      <c r="Z285" s="53"/>
      <c r="AA285" s="53"/>
      <c r="AB285" s="53"/>
      <c r="AC285" s="53">
        <v>40</v>
      </c>
      <c r="AD285" s="53">
        <v>80</v>
      </c>
      <c r="AE285" s="53">
        <v>10</v>
      </c>
      <c r="AF285" s="53">
        <v>40</v>
      </c>
      <c r="AG285" s="53"/>
      <c r="AH285" s="54"/>
      <c r="AI285" s="143" t="s">
        <v>56</v>
      </c>
      <c r="AJ285" s="137"/>
      <c r="AK285" s="54"/>
      <c r="AL285" s="53"/>
      <c r="AM285" s="53"/>
      <c r="AN285" s="53"/>
      <c r="AO285" s="53"/>
      <c r="AP285" s="53"/>
      <c r="AQ285" s="53"/>
      <c r="AR285" s="53"/>
      <c r="AS285" s="53"/>
      <c r="AT285" s="53"/>
      <c r="AU285" s="53"/>
      <c r="AV285" s="53"/>
      <c r="AW285" s="54"/>
      <c r="AX285" s="53"/>
      <c r="AY285" s="54"/>
      <c r="AZ285" s="53"/>
      <c r="BA285" s="54"/>
      <c r="BB285" s="111"/>
      <c r="BC285" s="111"/>
      <c r="BD285" s="111"/>
      <c r="BE285" s="111"/>
      <c r="BF285" s="111"/>
      <c r="BG285" s="111"/>
      <c r="BH285" s="53"/>
      <c r="BI285" s="54"/>
      <c r="BJ285" s="111">
        <v>80</v>
      </c>
      <c r="BK285" s="111">
        <v>1280</v>
      </c>
      <c r="BL285" s="111"/>
      <c r="BM285" s="136"/>
      <c r="BN285" s="143" t="s">
        <v>56</v>
      </c>
      <c r="BO285" s="137"/>
      <c r="BP285" s="56"/>
      <c r="BQ285" s="55"/>
      <c r="BR285" s="53"/>
      <c r="BS285" s="53"/>
      <c r="BT285" s="53"/>
      <c r="BU285" s="53"/>
      <c r="BV285" s="53"/>
      <c r="BW285" s="53"/>
      <c r="BX285" s="53"/>
      <c r="BY285" s="53"/>
      <c r="BZ285" s="53"/>
      <c r="CA285" s="53"/>
      <c r="CB285" s="53"/>
      <c r="CC285" s="53"/>
      <c r="CD285" s="53"/>
      <c r="CE285" s="53">
        <v>20</v>
      </c>
      <c r="CF285" s="53">
        <v>40</v>
      </c>
      <c r="CG285" s="55"/>
      <c r="CH285" s="53"/>
      <c r="CI285" s="53"/>
      <c r="CJ285" s="53"/>
      <c r="CK285" s="53"/>
      <c r="CL285" s="53"/>
      <c r="CM285" s="53"/>
      <c r="CN285" s="53"/>
      <c r="CO285" s="53"/>
      <c r="CP285" s="53"/>
      <c r="CQ285" s="53"/>
      <c r="CR285" s="53"/>
      <c r="CS285" s="53">
        <v>20</v>
      </c>
      <c r="CT285" s="54">
        <v>80</v>
      </c>
      <c r="CU285" s="143" t="s">
        <v>56</v>
      </c>
      <c r="CV285" s="218">
        <f>Table28211153[[#This Row],[D28 - GD/19]]/Table28211153[[#This Row],[D0 - GD/19]]</f>
        <v>4</v>
      </c>
      <c r="CW285" s="216">
        <f t="shared" si="8"/>
        <v>16</v>
      </c>
      <c r="CX285" s="216">
        <f>Table28211153[[#This Row],[D28 - Phu/13]]/Table28211153[[#This Row],[D0 - Phu/13]]</f>
        <v>2</v>
      </c>
      <c r="CY285" s="216">
        <f>Table28211153[[#This Row],[D28 - WA/19]]/Table28211153[[#This Row],[D0 - WA/19]]</f>
        <v>4</v>
      </c>
      <c r="CZ285" s="216">
        <f>LOG(Table28211153[[#This Row],[GD/19 Fold]],2)</f>
        <v>2</v>
      </c>
      <c r="DA285" s="216">
        <f>LOG(Table28211153[[#This Row],[HK/19 Fold]],2)</f>
        <v>4</v>
      </c>
      <c r="DB285" s="216">
        <f>LOG(Table28211153[[#This Row],[Phu/13 Fold]],2)</f>
        <v>1</v>
      </c>
      <c r="DC285" s="216">
        <f>LOG(Table28211153[[#This Row],[WA/19 Fold]],2)</f>
        <v>2</v>
      </c>
      <c r="DD285" s="217">
        <f>SUM(Table28211153[[#This Row],[GD/19 Log2]:[WA/19 Log2]])</f>
        <v>9</v>
      </c>
    </row>
    <row r="286" spans="1:108" ht="24" customHeight="1">
      <c r="A286" s="138" t="s">
        <v>57</v>
      </c>
      <c r="B286" s="139">
        <v>38226</v>
      </c>
      <c r="C286" s="140">
        <v>16</v>
      </c>
      <c r="D286" s="139">
        <v>44106</v>
      </c>
      <c r="E286" s="140">
        <v>26</v>
      </c>
      <c r="F286" s="3" t="s">
        <v>7</v>
      </c>
      <c r="G286" s="215" t="s">
        <v>331</v>
      </c>
      <c r="H286" s="57">
        <v>23.012329931972701</v>
      </c>
      <c r="I286" s="98" t="s">
        <v>173</v>
      </c>
      <c r="J286" s="127" t="s">
        <v>343</v>
      </c>
      <c r="K286" s="53"/>
      <c r="L286" s="53"/>
      <c r="M286" s="53"/>
      <c r="N286" s="53"/>
      <c r="O286" s="53"/>
      <c r="P286" s="53"/>
      <c r="Q286" s="53"/>
      <c r="R286" s="53"/>
      <c r="S286" s="53"/>
      <c r="T286" s="53"/>
      <c r="U286" s="53"/>
      <c r="V286" s="53"/>
      <c r="W286" s="53"/>
      <c r="X286" s="53"/>
      <c r="Y286" s="53"/>
      <c r="Z286" s="53"/>
      <c r="AA286" s="53"/>
      <c r="AB286" s="53"/>
      <c r="AC286" s="53">
        <v>160</v>
      </c>
      <c r="AD286" s="53">
        <v>320</v>
      </c>
      <c r="AE286" s="53">
        <v>40</v>
      </c>
      <c r="AF286" s="53">
        <v>160</v>
      </c>
      <c r="AG286" s="53"/>
      <c r="AH286" s="54"/>
      <c r="AI286" s="143" t="s">
        <v>57</v>
      </c>
      <c r="AJ286" s="137"/>
      <c r="AK286" s="54"/>
      <c r="AL286" s="53"/>
      <c r="AM286" s="53"/>
      <c r="AN286" s="53"/>
      <c r="AO286" s="53"/>
      <c r="AP286" s="53"/>
      <c r="AQ286" s="53"/>
      <c r="AR286" s="53"/>
      <c r="AS286" s="53"/>
      <c r="AT286" s="53"/>
      <c r="AU286" s="53"/>
      <c r="AV286" s="53"/>
      <c r="AW286" s="54"/>
      <c r="AX286" s="53"/>
      <c r="AY286" s="54"/>
      <c r="AZ286" s="53"/>
      <c r="BA286" s="54"/>
      <c r="BB286" s="111"/>
      <c r="BC286" s="111"/>
      <c r="BD286" s="111"/>
      <c r="BE286" s="111"/>
      <c r="BF286" s="111"/>
      <c r="BG286" s="111"/>
      <c r="BH286" s="53"/>
      <c r="BI286" s="54"/>
      <c r="BJ286" s="111">
        <v>40</v>
      </c>
      <c r="BK286" s="111">
        <v>160</v>
      </c>
      <c r="BL286" s="111"/>
      <c r="BM286" s="136"/>
      <c r="BN286" s="143" t="s">
        <v>57</v>
      </c>
      <c r="BO286" s="137"/>
      <c r="BP286" s="56"/>
      <c r="BQ286" s="55"/>
      <c r="BR286" s="53"/>
      <c r="BS286" s="53"/>
      <c r="BT286" s="53"/>
      <c r="BU286" s="53"/>
      <c r="BV286" s="53"/>
      <c r="BW286" s="53"/>
      <c r="BX286" s="53"/>
      <c r="BY286" s="53"/>
      <c r="BZ286" s="53"/>
      <c r="CA286" s="53"/>
      <c r="CB286" s="53"/>
      <c r="CC286" s="53"/>
      <c r="CD286" s="53"/>
      <c r="CE286" s="53">
        <v>40</v>
      </c>
      <c r="CF286" s="53">
        <v>320</v>
      </c>
      <c r="CG286" s="55"/>
      <c r="CH286" s="53"/>
      <c r="CI286" s="53"/>
      <c r="CJ286" s="53"/>
      <c r="CK286" s="53"/>
      <c r="CL286" s="53"/>
      <c r="CM286" s="53"/>
      <c r="CN286" s="53"/>
      <c r="CO286" s="53"/>
      <c r="CP286" s="53"/>
      <c r="CQ286" s="53"/>
      <c r="CR286" s="53"/>
      <c r="CS286" s="53">
        <v>20</v>
      </c>
      <c r="CT286" s="54">
        <v>320</v>
      </c>
      <c r="CU286" s="143" t="s">
        <v>57</v>
      </c>
      <c r="CV286" s="218">
        <f>Table28211153[[#This Row],[D28 - GD/19]]/Table28211153[[#This Row],[D0 - GD/19]]</f>
        <v>4</v>
      </c>
      <c r="CW286" s="216">
        <f t="shared" si="8"/>
        <v>4</v>
      </c>
      <c r="CX286" s="216">
        <f>Table28211153[[#This Row],[D28 - Phu/13]]/Table28211153[[#This Row],[D0 - Phu/13]]</f>
        <v>8</v>
      </c>
      <c r="CY286" s="216">
        <f>Table28211153[[#This Row],[D28 - WA/19]]/Table28211153[[#This Row],[D0 - WA/19]]</f>
        <v>16</v>
      </c>
      <c r="CZ286" s="216">
        <f>LOG(Table28211153[[#This Row],[GD/19 Fold]],2)</f>
        <v>2</v>
      </c>
      <c r="DA286" s="216">
        <f>LOG(Table28211153[[#This Row],[HK/19 Fold]],2)</f>
        <v>2</v>
      </c>
      <c r="DB286" s="216">
        <f>LOG(Table28211153[[#This Row],[Phu/13 Fold]],2)</f>
        <v>3</v>
      </c>
      <c r="DC286" s="216">
        <f>LOG(Table28211153[[#This Row],[WA/19 Fold]],2)</f>
        <v>4</v>
      </c>
      <c r="DD286" s="217">
        <f>SUM(Table28211153[[#This Row],[GD/19 Log2]:[WA/19 Log2]])</f>
        <v>11</v>
      </c>
    </row>
    <row r="287" spans="1:108" ht="24" customHeight="1">
      <c r="A287" s="138" t="s">
        <v>58</v>
      </c>
      <c r="B287" s="139">
        <v>37962</v>
      </c>
      <c r="C287" s="140">
        <v>16</v>
      </c>
      <c r="D287" s="139">
        <v>44119</v>
      </c>
      <c r="E287" s="140">
        <v>28</v>
      </c>
      <c r="F287" s="3" t="s">
        <v>7</v>
      </c>
      <c r="G287" s="215" t="s">
        <v>42</v>
      </c>
      <c r="H287" s="57">
        <v>20.3062359041738</v>
      </c>
      <c r="I287" s="98" t="s">
        <v>173</v>
      </c>
      <c r="J287" s="127" t="s">
        <v>343</v>
      </c>
      <c r="K287" s="53"/>
      <c r="L287" s="53"/>
      <c r="M287" s="53"/>
      <c r="N287" s="53"/>
      <c r="O287" s="53"/>
      <c r="P287" s="53"/>
      <c r="Q287" s="53"/>
      <c r="R287" s="53"/>
      <c r="S287" s="53"/>
      <c r="T287" s="53"/>
      <c r="U287" s="53"/>
      <c r="V287" s="53"/>
      <c r="W287" s="53"/>
      <c r="X287" s="53"/>
      <c r="Y287" s="53"/>
      <c r="Z287" s="53"/>
      <c r="AA287" s="53"/>
      <c r="AB287" s="53"/>
      <c r="AC287" s="53">
        <v>320</v>
      </c>
      <c r="AD287" s="53">
        <v>640</v>
      </c>
      <c r="AE287" s="53">
        <v>160</v>
      </c>
      <c r="AF287" s="53">
        <v>160</v>
      </c>
      <c r="AG287" s="53"/>
      <c r="AH287" s="54"/>
      <c r="AI287" s="143" t="s">
        <v>58</v>
      </c>
      <c r="AJ287" s="137"/>
      <c r="AK287" s="54"/>
      <c r="AL287" s="53"/>
      <c r="AM287" s="53"/>
      <c r="AN287" s="53"/>
      <c r="AO287" s="53"/>
      <c r="AP287" s="53"/>
      <c r="AQ287" s="53"/>
      <c r="AR287" s="53"/>
      <c r="AS287" s="53"/>
      <c r="AT287" s="53"/>
      <c r="AU287" s="53"/>
      <c r="AV287" s="53"/>
      <c r="AW287" s="54"/>
      <c r="AX287" s="53"/>
      <c r="AY287" s="54"/>
      <c r="AZ287" s="53"/>
      <c r="BA287" s="54"/>
      <c r="BB287" s="111"/>
      <c r="BC287" s="111"/>
      <c r="BD287" s="111"/>
      <c r="BE287" s="111"/>
      <c r="BF287" s="111"/>
      <c r="BG287" s="111"/>
      <c r="BH287" s="53"/>
      <c r="BI287" s="54"/>
      <c r="BJ287" s="111">
        <v>160</v>
      </c>
      <c r="BK287" s="111">
        <v>160</v>
      </c>
      <c r="BL287" s="111"/>
      <c r="BM287" s="136"/>
      <c r="BN287" s="143" t="s">
        <v>58</v>
      </c>
      <c r="BO287" s="137"/>
      <c r="BP287" s="56"/>
      <c r="BQ287" s="55"/>
      <c r="BR287" s="53"/>
      <c r="BS287" s="53"/>
      <c r="BT287" s="53"/>
      <c r="BU287" s="53"/>
      <c r="BV287" s="53"/>
      <c r="BW287" s="53"/>
      <c r="BX287" s="53"/>
      <c r="BY287" s="53"/>
      <c r="BZ287" s="53"/>
      <c r="CA287" s="53"/>
      <c r="CB287" s="53"/>
      <c r="CC287" s="53"/>
      <c r="CD287" s="53"/>
      <c r="CE287" s="53">
        <v>80</v>
      </c>
      <c r="CF287" s="53">
        <v>160</v>
      </c>
      <c r="CG287" s="55"/>
      <c r="CH287" s="53"/>
      <c r="CI287" s="53"/>
      <c r="CJ287" s="53"/>
      <c r="CK287" s="53"/>
      <c r="CL287" s="53"/>
      <c r="CM287" s="53"/>
      <c r="CN287" s="53"/>
      <c r="CO287" s="53"/>
      <c r="CP287" s="53"/>
      <c r="CQ287" s="53"/>
      <c r="CR287" s="53"/>
      <c r="CS287" s="53">
        <v>40</v>
      </c>
      <c r="CT287" s="54">
        <v>160</v>
      </c>
      <c r="CU287" s="143" t="s">
        <v>58</v>
      </c>
      <c r="CV287" s="218">
        <f>Table28211153[[#This Row],[D28 - GD/19]]/Table28211153[[#This Row],[D0 - GD/19]]</f>
        <v>1</v>
      </c>
      <c r="CW287" s="216">
        <f t="shared" si="8"/>
        <v>1</v>
      </c>
      <c r="CX287" s="216">
        <f>Table28211153[[#This Row],[D28 - Phu/13]]/Table28211153[[#This Row],[D0 - Phu/13]]</f>
        <v>2</v>
      </c>
      <c r="CY287" s="216">
        <f>Table28211153[[#This Row],[D28 - WA/19]]/Table28211153[[#This Row],[D0 - WA/19]]</f>
        <v>4</v>
      </c>
      <c r="CZ287" s="216">
        <f>LOG(Table28211153[[#This Row],[GD/19 Fold]],2)</f>
        <v>0</v>
      </c>
      <c r="DA287" s="216">
        <f>LOG(Table28211153[[#This Row],[HK/19 Fold]],2)</f>
        <v>0</v>
      </c>
      <c r="DB287" s="216">
        <f>LOG(Table28211153[[#This Row],[Phu/13 Fold]],2)</f>
        <v>1</v>
      </c>
      <c r="DC287" s="216">
        <f>LOG(Table28211153[[#This Row],[WA/19 Fold]],2)</f>
        <v>2</v>
      </c>
      <c r="DD287" s="217">
        <f>SUM(Table28211153[[#This Row],[GD/19 Log2]:[WA/19 Log2]])</f>
        <v>3</v>
      </c>
    </row>
    <row r="288" spans="1:108" ht="24" customHeight="1">
      <c r="A288" s="138" t="s">
        <v>59</v>
      </c>
      <c r="B288" s="139">
        <v>38216</v>
      </c>
      <c r="C288" s="140">
        <v>16</v>
      </c>
      <c r="D288" s="139">
        <v>44119</v>
      </c>
      <c r="E288" s="140">
        <v>21</v>
      </c>
      <c r="F288" s="3" t="s">
        <v>7</v>
      </c>
      <c r="G288" s="215" t="s">
        <v>42</v>
      </c>
      <c r="H288" s="57">
        <v>23.8797355914473</v>
      </c>
      <c r="I288" s="98" t="s">
        <v>173</v>
      </c>
      <c r="J288" s="127" t="s">
        <v>343</v>
      </c>
      <c r="K288" s="53"/>
      <c r="L288" s="53"/>
      <c r="M288" s="53"/>
      <c r="N288" s="53"/>
      <c r="O288" s="53"/>
      <c r="P288" s="53"/>
      <c r="Q288" s="53"/>
      <c r="R288" s="53"/>
      <c r="S288" s="53"/>
      <c r="T288" s="53"/>
      <c r="U288" s="53"/>
      <c r="V288" s="53"/>
      <c r="W288" s="53"/>
      <c r="X288" s="53"/>
      <c r="Y288" s="53"/>
      <c r="Z288" s="53"/>
      <c r="AA288" s="53"/>
      <c r="AB288" s="53"/>
      <c r="AC288" s="53">
        <v>20</v>
      </c>
      <c r="AD288" s="53">
        <v>80</v>
      </c>
      <c r="AE288" s="53">
        <v>5</v>
      </c>
      <c r="AF288" s="53">
        <v>20</v>
      </c>
      <c r="AG288" s="53"/>
      <c r="AH288" s="54"/>
      <c r="AI288" s="143" t="s">
        <v>59</v>
      </c>
      <c r="AJ288" s="137"/>
      <c r="AK288" s="54"/>
      <c r="AL288" s="53"/>
      <c r="AM288" s="53"/>
      <c r="AN288" s="53"/>
      <c r="AO288" s="53"/>
      <c r="AP288" s="53"/>
      <c r="AQ288" s="53"/>
      <c r="AR288" s="53"/>
      <c r="AS288" s="53"/>
      <c r="AT288" s="53"/>
      <c r="AU288" s="53"/>
      <c r="AV288" s="53"/>
      <c r="AW288" s="54"/>
      <c r="AX288" s="53"/>
      <c r="AY288" s="54"/>
      <c r="AZ288" s="53"/>
      <c r="BA288" s="54"/>
      <c r="BB288" s="111"/>
      <c r="BC288" s="111"/>
      <c r="BD288" s="111"/>
      <c r="BE288" s="111"/>
      <c r="BF288" s="111"/>
      <c r="BG288" s="111"/>
      <c r="BH288" s="53"/>
      <c r="BI288" s="54"/>
      <c r="BJ288" s="111">
        <v>320</v>
      </c>
      <c r="BK288" s="111">
        <v>320</v>
      </c>
      <c r="BL288" s="111"/>
      <c r="BM288" s="136"/>
      <c r="BN288" s="143" t="s">
        <v>59</v>
      </c>
      <c r="BO288" s="137"/>
      <c r="BP288" s="56"/>
      <c r="BQ288" s="55"/>
      <c r="BR288" s="53"/>
      <c r="BS288" s="53"/>
      <c r="BT288" s="53"/>
      <c r="BU288" s="53"/>
      <c r="BV288" s="53"/>
      <c r="BW288" s="53"/>
      <c r="BX288" s="53"/>
      <c r="BY288" s="53"/>
      <c r="BZ288" s="53"/>
      <c r="CA288" s="53"/>
      <c r="CB288" s="53"/>
      <c r="CC288" s="53"/>
      <c r="CD288" s="53"/>
      <c r="CE288" s="53">
        <v>20</v>
      </c>
      <c r="CF288" s="53">
        <v>40</v>
      </c>
      <c r="CG288" s="55"/>
      <c r="CH288" s="53"/>
      <c r="CI288" s="53"/>
      <c r="CJ288" s="53"/>
      <c r="CK288" s="53"/>
      <c r="CL288" s="53"/>
      <c r="CM288" s="53"/>
      <c r="CN288" s="53"/>
      <c r="CO288" s="53"/>
      <c r="CP288" s="53"/>
      <c r="CQ288" s="53"/>
      <c r="CR288" s="53"/>
      <c r="CS288" s="53">
        <v>20</v>
      </c>
      <c r="CT288" s="54">
        <v>40</v>
      </c>
      <c r="CU288" s="143" t="s">
        <v>59</v>
      </c>
      <c r="CV288" s="218">
        <f>Table28211153[[#This Row],[D28 - GD/19]]/Table28211153[[#This Row],[D0 - GD/19]]</f>
        <v>4</v>
      </c>
      <c r="CW288" s="216">
        <f t="shared" si="8"/>
        <v>1</v>
      </c>
      <c r="CX288" s="216">
        <f>Table28211153[[#This Row],[D28 - Phu/13]]/Table28211153[[#This Row],[D0 - Phu/13]]</f>
        <v>2</v>
      </c>
      <c r="CY288" s="216">
        <f>Table28211153[[#This Row],[D28 - WA/19]]/Table28211153[[#This Row],[D0 - WA/19]]</f>
        <v>2</v>
      </c>
      <c r="CZ288" s="216">
        <f>LOG(Table28211153[[#This Row],[GD/19 Fold]],2)</f>
        <v>2</v>
      </c>
      <c r="DA288" s="216">
        <f>LOG(Table28211153[[#This Row],[HK/19 Fold]],2)</f>
        <v>0</v>
      </c>
      <c r="DB288" s="216">
        <f>LOG(Table28211153[[#This Row],[Phu/13 Fold]],2)</f>
        <v>1</v>
      </c>
      <c r="DC288" s="216">
        <f>LOG(Table28211153[[#This Row],[WA/19 Fold]],2)</f>
        <v>1</v>
      </c>
      <c r="DD288" s="217">
        <f>SUM(Table28211153[[#This Row],[GD/19 Log2]:[WA/19 Log2]])</f>
        <v>4</v>
      </c>
    </row>
    <row r="289" spans="1:108" ht="24" customHeight="1">
      <c r="A289" s="138" t="s">
        <v>60</v>
      </c>
      <c r="B289" s="139">
        <v>38301</v>
      </c>
      <c r="C289" s="140">
        <v>15</v>
      </c>
      <c r="D289" s="139">
        <v>44117</v>
      </c>
      <c r="E289" s="140">
        <v>29</v>
      </c>
      <c r="F289" s="4" t="s">
        <v>8</v>
      </c>
      <c r="G289" s="215" t="s">
        <v>42</v>
      </c>
      <c r="H289" s="57">
        <v>21.541950113378601</v>
      </c>
      <c r="I289" s="98" t="s">
        <v>173</v>
      </c>
      <c r="J289" s="127" t="s">
        <v>343</v>
      </c>
      <c r="K289" s="53"/>
      <c r="L289" s="53"/>
      <c r="M289" s="53"/>
      <c r="N289" s="53"/>
      <c r="O289" s="53"/>
      <c r="P289" s="53"/>
      <c r="Q289" s="53"/>
      <c r="R289" s="53"/>
      <c r="S289" s="53"/>
      <c r="T289" s="53"/>
      <c r="U289" s="53"/>
      <c r="V289" s="53"/>
      <c r="W289" s="53"/>
      <c r="X289" s="53"/>
      <c r="Y289" s="53"/>
      <c r="Z289" s="53"/>
      <c r="AA289" s="53"/>
      <c r="AB289" s="53"/>
      <c r="AC289" s="53">
        <v>320</v>
      </c>
      <c r="AD289" s="53">
        <v>320</v>
      </c>
      <c r="AE289" s="53">
        <v>80</v>
      </c>
      <c r="AF289" s="53">
        <v>80</v>
      </c>
      <c r="AG289" s="53"/>
      <c r="AH289" s="54"/>
      <c r="AI289" s="143" t="s">
        <v>60</v>
      </c>
      <c r="AJ289" s="137"/>
      <c r="AK289" s="54"/>
      <c r="AL289" s="53"/>
      <c r="AM289" s="53"/>
      <c r="AN289" s="53"/>
      <c r="AO289" s="53"/>
      <c r="AP289" s="53"/>
      <c r="AQ289" s="53"/>
      <c r="AR289" s="53"/>
      <c r="AS289" s="53"/>
      <c r="AT289" s="53"/>
      <c r="AU289" s="53"/>
      <c r="AV289" s="53"/>
      <c r="AW289" s="54"/>
      <c r="AX289" s="53"/>
      <c r="AY289" s="54"/>
      <c r="AZ289" s="53"/>
      <c r="BA289" s="54"/>
      <c r="BB289" s="111"/>
      <c r="BC289" s="111"/>
      <c r="BD289" s="111"/>
      <c r="BE289" s="111"/>
      <c r="BF289" s="111"/>
      <c r="BG289" s="111"/>
      <c r="BH289" s="53"/>
      <c r="BI289" s="54"/>
      <c r="BJ289" s="111">
        <v>160</v>
      </c>
      <c r="BK289" s="111">
        <v>160</v>
      </c>
      <c r="BL289" s="111"/>
      <c r="BM289" s="136"/>
      <c r="BN289" s="143" t="s">
        <v>60</v>
      </c>
      <c r="BO289" s="137"/>
      <c r="BP289" s="56"/>
      <c r="BQ289" s="55"/>
      <c r="BR289" s="53"/>
      <c r="BS289" s="53"/>
      <c r="BT289" s="53"/>
      <c r="BU289" s="53"/>
      <c r="BV289" s="53"/>
      <c r="BW289" s="53"/>
      <c r="BX289" s="53"/>
      <c r="BY289" s="53"/>
      <c r="BZ289" s="53"/>
      <c r="CA289" s="53"/>
      <c r="CB289" s="53"/>
      <c r="CC289" s="53"/>
      <c r="CD289" s="53"/>
      <c r="CE289" s="53">
        <v>80</v>
      </c>
      <c r="CF289" s="53">
        <v>80</v>
      </c>
      <c r="CG289" s="55"/>
      <c r="CH289" s="53"/>
      <c r="CI289" s="53"/>
      <c r="CJ289" s="53"/>
      <c r="CK289" s="53"/>
      <c r="CL289" s="53"/>
      <c r="CM289" s="53"/>
      <c r="CN289" s="53"/>
      <c r="CO289" s="53"/>
      <c r="CP289" s="53"/>
      <c r="CQ289" s="53"/>
      <c r="CR289" s="53"/>
      <c r="CS289" s="53">
        <v>5</v>
      </c>
      <c r="CT289" s="54">
        <v>5</v>
      </c>
      <c r="CU289" s="143" t="s">
        <v>60</v>
      </c>
      <c r="CV289" s="218">
        <f>Table28211153[[#This Row],[D28 - GD/19]]/Table28211153[[#This Row],[D0 - GD/19]]</f>
        <v>1</v>
      </c>
      <c r="CW289" s="216">
        <f t="shared" si="8"/>
        <v>1</v>
      </c>
      <c r="CX289" s="216">
        <f>Table28211153[[#This Row],[D28 - Phu/13]]/Table28211153[[#This Row],[D0 - Phu/13]]</f>
        <v>1</v>
      </c>
      <c r="CY289" s="216">
        <f>Table28211153[[#This Row],[D28 - WA/19]]/Table28211153[[#This Row],[D0 - WA/19]]</f>
        <v>1</v>
      </c>
      <c r="CZ289" s="216">
        <f>LOG(Table28211153[[#This Row],[GD/19 Fold]],2)</f>
        <v>0</v>
      </c>
      <c r="DA289" s="216">
        <f>LOG(Table28211153[[#This Row],[HK/19 Fold]],2)</f>
        <v>0</v>
      </c>
      <c r="DB289" s="216">
        <f>LOG(Table28211153[[#This Row],[Phu/13 Fold]],2)</f>
        <v>0</v>
      </c>
      <c r="DC289" s="216">
        <f>LOG(Table28211153[[#This Row],[WA/19 Fold]],2)</f>
        <v>0</v>
      </c>
      <c r="DD289" s="217">
        <f>SUM(Table28211153[[#This Row],[GD/19 Log2]:[WA/19 Log2]])</f>
        <v>0</v>
      </c>
    </row>
    <row r="290" spans="1:108" ht="24" customHeight="1">
      <c r="A290" s="138" t="s">
        <v>61</v>
      </c>
      <c r="B290" s="139">
        <v>37932</v>
      </c>
      <c r="C290" s="140">
        <v>16</v>
      </c>
      <c r="D290" s="139">
        <v>44119</v>
      </c>
      <c r="E290" s="140">
        <v>31</v>
      </c>
      <c r="F290" s="3" t="s">
        <v>7</v>
      </c>
      <c r="G290" s="215" t="s">
        <v>42</v>
      </c>
      <c r="H290" s="57">
        <v>34.910172309761201</v>
      </c>
      <c r="I290" s="98" t="s">
        <v>173</v>
      </c>
      <c r="J290" s="11" t="s">
        <v>343</v>
      </c>
      <c r="K290" s="53"/>
      <c r="L290" s="53"/>
      <c r="M290" s="53"/>
      <c r="N290" s="53"/>
      <c r="O290" s="53"/>
      <c r="P290" s="53"/>
      <c r="Q290" s="53"/>
      <c r="R290" s="53"/>
      <c r="S290" s="53"/>
      <c r="T290" s="53"/>
      <c r="U290" s="53"/>
      <c r="V290" s="53"/>
      <c r="W290" s="53"/>
      <c r="X290" s="53"/>
      <c r="Y290" s="53"/>
      <c r="Z290" s="53"/>
      <c r="AA290" s="53"/>
      <c r="AB290" s="53"/>
      <c r="AC290" s="53">
        <v>80</v>
      </c>
      <c r="AD290" s="53">
        <v>160</v>
      </c>
      <c r="AE290" s="53">
        <v>40</v>
      </c>
      <c r="AF290" s="53">
        <v>80</v>
      </c>
      <c r="AG290" s="53"/>
      <c r="AH290" s="54"/>
      <c r="AI290" s="143" t="s">
        <v>61</v>
      </c>
      <c r="AJ290" s="137"/>
      <c r="AK290" s="54"/>
      <c r="AL290" s="53"/>
      <c r="AM290" s="53"/>
      <c r="AN290" s="53"/>
      <c r="AO290" s="53"/>
      <c r="AP290" s="53"/>
      <c r="AQ290" s="53"/>
      <c r="AR290" s="53"/>
      <c r="AS290" s="53"/>
      <c r="AT290" s="53"/>
      <c r="AU290" s="53"/>
      <c r="AV290" s="53"/>
      <c r="AW290" s="54"/>
      <c r="AX290" s="53"/>
      <c r="AY290" s="54"/>
      <c r="AZ290" s="53"/>
      <c r="BA290" s="54"/>
      <c r="BB290" s="111"/>
      <c r="BC290" s="111"/>
      <c r="BD290" s="111"/>
      <c r="BE290" s="111"/>
      <c r="BF290" s="111"/>
      <c r="BG290" s="111"/>
      <c r="BH290" s="53"/>
      <c r="BI290" s="54"/>
      <c r="BJ290" s="111">
        <v>80</v>
      </c>
      <c r="BK290" s="111">
        <v>160</v>
      </c>
      <c r="BL290" s="111"/>
      <c r="BM290" s="136"/>
      <c r="BN290" s="143" t="s">
        <v>61</v>
      </c>
      <c r="BO290" s="137"/>
      <c r="BP290" s="56"/>
      <c r="BQ290" s="55"/>
      <c r="BR290" s="53"/>
      <c r="BS290" s="53"/>
      <c r="BT290" s="53"/>
      <c r="BU290" s="53"/>
      <c r="BV290" s="53"/>
      <c r="BW290" s="53"/>
      <c r="BX290" s="53"/>
      <c r="BY290" s="53"/>
      <c r="BZ290" s="53"/>
      <c r="CA290" s="53"/>
      <c r="CB290" s="53"/>
      <c r="CC290" s="53"/>
      <c r="CD290" s="53"/>
      <c r="CE290" s="53">
        <v>160</v>
      </c>
      <c r="CF290" s="53">
        <v>160</v>
      </c>
      <c r="CG290" s="55"/>
      <c r="CH290" s="53"/>
      <c r="CI290" s="53"/>
      <c r="CJ290" s="53"/>
      <c r="CK290" s="53"/>
      <c r="CL290" s="53"/>
      <c r="CM290" s="53"/>
      <c r="CN290" s="53"/>
      <c r="CO290" s="53"/>
      <c r="CP290" s="53"/>
      <c r="CQ290" s="53"/>
      <c r="CR290" s="53"/>
      <c r="CS290" s="53">
        <v>80</v>
      </c>
      <c r="CT290" s="54">
        <v>160</v>
      </c>
      <c r="CU290" s="143" t="s">
        <v>61</v>
      </c>
      <c r="CV290" s="218">
        <f>Table28211153[[#This Row],[D28 - GD/19]]/Table28211153[[#This Row],[D0 - GD/19]]</f>
        <v>2</v>
      </c>
      <c r="CW290" s="216">
        <f t="shared" si="8"/>
        <v>2</v>
      </c>
      <c r="CX290" s="216">
        <f>Table28211153[[#This Row],[D28 - Phu/13]]/Table28211153[[#This Row],[D0 - Phu/13]]</f>
        <v>1</v>
      </c>
      <c r="CY290" s="216">
        <f>Table28211153[[#This Row],[D28 - WA/19]]/Table28211153[[#This Row],[D0 - WA/19]]</f>
        <v>2</v>
      </c>
      <c r="CZ290" s="216">
        <f>LOG(Table28211153[[#This Row],[GD/19 Fold]],2)</f>
        <v>1</v>
      </c>
      <c r="DA290" s="216">
        <f>LOG(Table28211153[[#This Row],[HK/19 Fold]],2)</f>
        <v>1</v>
      </c>
      <c r="DB290" s="216">
        <f>LOG(Table28211153[[#This Row],[Phu/13 Fold]],2)</f>
        <v>0</v>
      </c>
      <c r="DC290" s="216">
        <f>LOG(Table28211153[[#This Row],[WA/19 Fold]],2)</f>
        <v>1</v>
      </c>
      <c r="DD290" s="217">
        <f>SUM(Table28211153[[#This Row],[GD/19 Log2]:[WA/19 Log2]])</f>
        <v>3</v>
      </c>
    </row>
    <row r="291" spans="1:108" ht="24" customHeight="1">
      <c r="A291" s="138" t="s">
        <v>62</v>
      </c>
      <c r="B291" s="139">
        <v>38075</v>
      </c>
      <c r="C291" s="140">
        <v>16</v>
      </c>
      <c r="D291" s="139">
        <v>44152</v>
      </c>
      <c r="E291" s="140">
        <v>29</v>
      </c>
      <c r="F291" s="3" t="s">
        <v>7</v>
      </c>
      <c r="G291" s="215" t="s">
        <v>42</v>
      </c>
      <c r="H291" s="57">
        <v>34.177777777777699</v>
      </c>
      <c r="I291" s="98" t="s">
        <v>173</v>
      </c>
      <c r="J291" s="127" t="s">
        <v>343</v>
      </c>
      <c r="K291" s="53"/>
      <c r="L291" s="53"/>
      <c r="M291" s="53"/>
      <c r="N291" s="53"/>
      <c r="O291" s="53"/>
      <c r="P291" s="53"/>
      <c r="Q291" s="53"/>
      <c r="R291" s="53"/>
      <c r="S291" s="53"/>
      <c r="T291" s="53"/>
      <c r="U291" s="53"/>
      <c r="V291" s="53"/>
      <c r="W291" s="53"/>
      <c r="X291" s="53"/>
      <c r="Y291" s="53"/>
      <c r="Z291" s="53"/>
      <c r="AA291" s="53"/>
      <c r="AB291" s="53"/>
      <c r="AC291" s="53">
        <v>160</v>
      </c>
      <c r="AD291" s="53">
        <v>320</v>
      </c>
      <c r="AE291" s="53">
        <v>40</v>
      </c>
      <c r="AF291" s="53">
        <v>80</v>
      </c>
      <c r="AG291" s="53"/>
      <c r="AH291" s="54"/>
      <c r="AI291" s="143" t="s">
        <v>62</v>
      </c>
      <c r="AJ291" s="137"/>
      <c r="AK291" s="54"/>
      <c r="AL291" s="53"/>
      <c r="AM291" s="53"/>
      <c r="AN291" s="53"/>
      <c r="AO291" s="53"/>
      <c r="AP291" s="53"/>
      <c r="AQ291" s="53"/>
      <c r="AR291" s="53"/>
      <c r="AS291" s="53"/>
      <c r="AT291" s="53"/>
      <c r="AU291" s="53"/>
      <c r="AV291" s="53"/>
      <c r="AW291" s="54"/>
      <c r="AX291" s="53"/>
      <c r="AY291" s="54"/>
      <c r="AZ291" s="53"/>
      <c r="BA291" s="54"/>
      <c r="BB291" s="111"/>
      <c r="BC291" s="111"/>
      <c r="BD291" s="111"/>
      <c r="BE291" s="111"/>
      <c r="BF291" s="111"/>
      <c r="BG291" s="111"/>
      <c r="BH291" s="53"/>
      <c r="BI291" s="54"/>
      <c r="BJ291" s="111">
        <v>80</v>
      </c>
      <c r="BK291" s="111">
        <v>160</v>
      </c>
      <c r="BL291" s="111"/>
      <c r="BM291" s="136"/>
      <c r="BN291" s="143" t="s">
        <v>62</v>
      </c>
      <c r="BO291" s="137"/>
      <c r="BP291" s="56"/>
      <c r="BQ291" s="55"/>
      <c r="BR291" s="53"/>
      <c r="BS291" s="53"/>
      <c r="BT291" s="53"/>
      <c r="BU291" s="53"/>
      <c r="BV291" s="53"/>
      <c r="BW291" s="53"/>
      <c r="BX291" s="53"/>
      <c r="BY291" s="53"/>
      <c r="BZ291" s="53"/>
      <c r="CA291" s="53"/>
      <c r="CB291" s="53"/>
      <c r="CC291" s="53"/>
      <c r="CD291" s="53"/>
      <c r="CE291" s="53">
        <v>20</v>
      </c>
      <c r="CF291" s="53">
        <v>160</v>
      </c>
      <c r="CG291" s="55"/>
      <c r="CH291" s="53"/>
      <c r="CI291" s="53"/>
      <c r="CJ291" s="53"/>
      <c r="CK291" s="53"/>
      <c r="CL291" s="53"/>
      <c r="CM291" s="53"/>
      <c r="CN291" s="53"/>
      <c r="CO291" s="53"/>
      <c r="CP291" s="53"/>
      <c r="CQ291" s="53"/>
      <c r="CR291" s="53"/>
      <c r="CS291" s="53">
        <v>40</v>
      </c>
      <c r="CT291" s="54">
        <v>160</v>
      </c>
      <c r="CU291" s="143" t="s">
        <v>62</v>
      </c>
      <c r="CV291" s="218">
        <f>Table28211153[[#This Row],[D28 - GD/19]]/Table28211153[[#This Row],[D0 - GD/19]]</f>
        <v>2</v>
      </c>
      <c r="CW291" s="216">
        <f t="shared" si="8"/>
        <v>2</v>
      </c>
      <c r="CX291" s="216">
        <f>Table28211153[[#This Row],[D28 - Phu/13]]/Table28211153[[#This Row],[D0 - Phu/13]]</f>
        <v>8</v>
      </c>
      <c r="CY291" s="216">
        <f>Table28211153[[#This Row],[D28 - WA/19]]/Table28211153[[#This Row],[D0 - WA/19]]</f>
        <v>4</v>
      </c>
      <c r="CZ291" s="216">
        <f>LOG(Table28211153[[#This Row],[GD/19 Fold]],2)</f>
        <v>1</v>
      </c>
      <c r="DA291" s="216">
        <f>LOG(Table28211153[[#This Row],[HK/19 Fold]],2)</f>
        <v>1</v>
      </c>
      <c r="DB291" s="216">
        <f>LOG(Table28211153[[#This Row],[Phu/13 Fold]],2)</f>
        <v>3</v>
      </c>
      <c r="DC291" s="216">
        <f>LOG(Table28211153[[#This Row],[WA/19 Fold]],2)</f>
        <v>2</v>
      </c>
      <c r="DD291" s="217">
        <f>SUM(Table28211153[[#This Row],[GD/19 Log2]:[WA/19 Log2]])</f>
        <v>7</v>
      </c>
    </row>
    <row r="292" spans="1:108" ht="24" customHeight="1">
      <c r="A292" s="138" t="s">
        <v>63</v>
      </c>
      <c r="B292" s="139">
        <v>38056</v>
      </c>
      <c r="C292" s="140">
        <v>16</v>
      </c>
      <c r="D292" s="139">
        <v>44137</v>
      </c>
      <c r="E292" s="140">
        <v>29</v>
      </c>
      <c r="F292" s="4" t="s">
        <v>8</v>
      </c>
      <c r="G292" s="215" t="s">
        <v>9</v>
      </c>
      <c r="H292" s="57">
        <v>31.7434965926846</v>
      </c>
      <c r="I292" s="98" t="s">
        <v>173</v>
      </c>
      <c r="J292" s="127" t="s">
        <v>343</v>
      </c>
      <c r="K292" s="53"/>
      <c r="L292" s="53"/>
      <c r="M292" s="53"/>
      <c r="N292" s="53"/>
      <c r="O292" s="53"/>
      <c r="P292" s="53"/>
      <c r="Q292" s="53"/>
      <c r="R292" s="53"/>
      <c r="S292" s="53"/>
      <c r="T292" s="53"/>
      <c r="U292" s="53"/>
      <c r="V292" s="53"/>
      <c r="W292" s="53"/>
      <c r="X292" s="53"/>
      <c r="Y292" s="53"/>
      <c r="Z292" s="53"/>
      <c r="AA292" s="53"/>
      <c r="AB292" s="53"/>
      <c r="AC292" s="53">
        <v>20</v>
      </c>
      <c r="AD292" s="53">
        <v>80</v>
      </c>
      <c r="AE292" s="53">
        <v>5</v>
      </c>
      <c r="AF292" s="53">
        <v>40</v>
      </c>
      <c r="AG292" s="53"/>
      <c r="AH292" s="54"/>
      <c r="AI292" s="143" t="s">
        <v>63</v>
      </c>
      <c r="AJ292" s="137"/>
      <c r="AK292" s="54"/>
      <c r="AL292" s="53"/>
      <c r="AM292" s="53"/>
      <c r="AN292" s="53"/>
      <c r="AO292" s="53"/>
      <c r="AP292" s="53"/>
      <c r="AQ292" s="53"/>
      <c r="AR292" s="53"/>
      <c r="AS292" s="53"/>
      <c r="AT292" s="53"/>
      <c r="AU292" s="53"/>
      <c r="AV292" s="53"/>
      <c r="AW292" s="54"/>
      <c r="AX292" s="53"/>
      <c r="AY292" s="54"/>
      <c r="AZ292" s="53"/>
      <c r="BA292" s="54"/>
      <c r="BB292" s="111"/>
      <c r="BC292" s="111"/>
      <c r="BD292" s="111"/>
      <c r="BE292" s="111"/>
      <c r="BF292" s="111"/>
      <c r="BG292" s="111"/>
      <c r="BH292" s="53"/>
      <c r="BI292" s="54"/>
      <c r="BJ292" s="111">
        <v>20</v>
      </c>
      <c r="BK292" s="111">
        <v>40</v>
      </c>
      <c r="BL292" s="111"/>
      <c r="BM292" s="136"/>
      <c r="BN292" s="143" t="s">
        <v>63</v>
      </c>
      <c r="BO292" s="137"/>
      <c r="BP292" s="56"/>
      <c r="BQ292" s="55"/>
      <c r="BR292" s="53"/>
      <c r="BS292" s="53"/>
      <c r="BT292" s="53"/>
      <c r="BU292" s="53"/>
      <c r="BV292" s="53"/>
      <c r="BW292" s="53"/>
      <c r="BX292" s="53"/>
      <c r="BY292" s="53"/>
      <c r="BZ292" s="53"/>
      <c r="CA292" s="53"/>
      <c r="CB292" s="53"/>
      <c r="CC292" s="53"/>
      <c r="CD292" s="53"/>
      <c r="CE292" s="53">
        <v>40</v>
      </c>
      <c r="CF292" s="53">
        <v>160</v>
      </c>
      <c r="CG292" s="55"/>
      <c r="CH292" s="53"/>
      <c r="CI292" s="53"/>
      <c r="CJ292" s="53"/>
      <c r="CK292" s="53"/>
      <c r="CL292" s="53"/>
      <c r="CM292" s="53"/>
      <c r="CN292" s="53"/>
      <c r="CO292" s="53"/>
      <c r="CP292" s="53"/>
      <c r="CQ292" s="53"/>
      <c r="CR292" s="53"/>
      <c r="CS292" s="53">
        <v>20</v>
      </c>
      <c r="CT292" s="54">
        <v>80</v>
      </c>
      <c r="CU292" s="143" t="s">
        <v>63</v>
      </c>
      <c r="CV292" s="218">
        <f>Table28211153[[#This Row],[D28 - GD/19]]/Table28211153[[#This Row],[D0 - GD/19]]</f>
        <v>8</v>
      </c>
      <c r="CW292" s="216">
        <f t="shared" si="8"/>
        <v>2</v>
      </c>
      <c r="CX292" s="216">
        <f>Table28211153[[#This Row],[D28 - Phu/13]]/Table28211153[[#This Row],[D0 - Phu/13]]</f>
        <v>4</v>
      </c>
      <c r="CY292" s="216">
        <f>Table28211153[[#This Row],[D28 - WA/19]]/Table28211153[[#This Row],[D0 - WA/19]]</f>
        <v>4</v>
      </c>
      <c r="CZ292" s="216">
        <f>LOG(Table28211153[[#This Row],[GD/19 Fold]],2)</f>
        <v>3</v>
      </c>
      <c r="DA292" s="216">
        <f>LOG(Table28211153[[#This Row],[HK/19 Fold]],2)</f>
        <v>1</v>
      </c>
      <c r="DB292" s="216">
        <f>LOG(Table28211153[[#This Row],[Phu/13 Fold]],2)</f>
        <v>2</v>
      </c>
      <c r="DC292" s="216">
        <f>LOG(Table28211153[[#This Row],[WA/19 Fold]],2)</f>
        <v>2</v>
      </c>
      <c r="DD292" s="217">
        <f>SUM(Table28211153[[#This Row],[GD/19 Log2]:[WA/19 Log2]])</f>
        <v>8</v>
      </c>
    </row>
    <row r="293" spans="1:108" ht="24" customHeight="1">
      <c r="A293" s="138" t="s">
        <v>64</v>
      </c>
      <c r="B293" s="139">
        <v>38136</v>
      </c>
      <c r="C293" s="140">
        <v>16</v>
      </c>
      <c r="D293" s="139">
        <v>44112</v>
      </c>
      <c r="E293" s="140">
        <v>32</v>
      </c>
      <c r="F293" s="3" t="s">
        <v>7</v>
      </c>
      <c r="G293" s="215" t="s">
        <v>42</v>
      </c>
      <c r="H293" s="57">
        <v>19.239270551155698</v>
      </c>
      <c r="I293" s="98" t="s">
        <v>173</v>
      </c>
      <c r="J293" s="127" t="s">
        <v>343</v>
      </c>
      <c r="K293" s="53"/>
      <c r="L293" s="53"/>
      <c r="M293" s="53"/>
      <c r="N293" s="53"/>
      <c r="O293" s="53"/>
      <c r="P293" s="53"/>
      <c r="Q293" s="53"/>
      <c r="R293" s="53"/>
      <c r="S293" s="53"/>
      <c r="T293" s="53"/>
      <c r="U293" s="53"/>
      <c r="V293" s="53"/>
      <c r="W293" s="53"/>
      <c r="X293" s="53"/>
      <c r="Y293" s="53"/>
      <c r="Z293" s="53"/>
      <c r="AA293" s="53"/>
      <c r="AB293" s="53"/>
      <c r="AC293" s="53">
        <v>80</v>
      </c>
      <c r="AD293" s="53">
        <v>80</v>
      </c>
      <c r="AE293" s="53">
        <v>40</v>
      </c>
      <c r="AF293" s="53">
        <v>40</v>
      </c>
      <c r="AG293" s="53"/>
      <c r="AH293" s="54"/>
      <c r="AI293" s="143" t="s">
        <v>64</v>
      </c>
      <c r="AJ293" s="137"/>
      <c r="AK293" s="54"/>
      <c r="AL293" s="53"/>
      <c r="AM293" s="53"/>
      <c r="AN293" s="53"/>
      <c r="AO293" s="53"/>
      <c r="AP293" s="53"/>
      <c r="AQ293" s="53"/>
      <c r="AR293" s="53"/>
      <c r="AS293" s="53"/>
      <c r="AT293" s="53"/>
      <c r="AU293" s="53"/>
      <c r="AV293" s="53"/>
      <c r="AW293" s="54"/>
      <c r="AX293" s="53"/>
      <c r="AY293" s="54"/>
      <c r="AZ293" s="53"/>
      <c r="BA293" s="54"/>
      <c r="BB293" s="111"/>
      <c r="BC293" s="111"/>
      <c r="BD293" s="111"/>
      <c r="BE293" s="111"/>
      <c r="BF293" s="111"/>
      <c r="BG293" s="111"/>
      <c r="BH293" s="53"/>
      <c r="BI293" s="54"/>
      <c r="BJ293" s="111">
        <v>320</v>
      </c>
      <c r="BK293" s="111">
        <v>320</v>
      </c>
      <c r="BL293" s="111"/>
      <c r="BM293" s="136"/>
      <c r="BN293" s="143" t="s">
        <v>64</v>
      </c>
      <c r="BO293" s="137"/>
      <c r="BP293" s="56"/>
      <c r="BQ293" s="55"/>
      <c r="BR293" s="53"/>
      <c r="BS293" s="53"/>
      <c r="BT293" s="53"/>
      <c r="BU293" s="53"/>
      <c r="BV293" s="53"/>
      <c r="BW293" s="53"/>
      <c r="BX293" s="53"/>
      <c r="BY293" s="53"/>
      <c r="BZ293" s="53"/>
      <c r="CA293" s="53"/>
      <c r="CB293" s="53"/>
      <c r="CC293" s="53"/>
      <c r="CD293" s="53"/>
      <c r="CE293" s="53">
        <v>320</v>
      </c>
      <c r="CF293" s="53">
        <v>320</v>
      </c>
      <c r="CG293" s="55"/>
      <c r="CH293" s="53"/>
      <c r="CI293" s="53"/>
      <c r="CJ293" s="53"/>
      <c r="CK293" s="53"/>
      <c r="CL293" s="53"/>
      <c r="CM293" s="53"/>
      <c r="CN293" s="53"/>
      <c r="CO293" s="53"/>
      <c r="CP293" s="53"/>
      <c r="CQ293" s="53"/>
      <c r="CR293" s="53"/>
      <c r="CS293" s="53">
        <v>40</v>
      </c>
      <c r="CT293" s="54">
        <v>80</v>
      </c>
      <c r="CU293" s="143" t="s">
        <v>64</v>
      </c>
      <c r="CV293" s="218">
        <f>Table28211153[[#This Row],[D28 - GD/19]]/Table28211153[[#This Row],[D0 - GD/19]]</f>
        <v>1</v>
      </c>
      <c r="CW293" s="216">
        <f t="shared" si="8"/>
        <v>1</v>
      </c>
      <c r="CX293" s="216">
        <f>Table28211153[[#This Row],[D28 - Phu/13]]/Table28211153[[#This Row],[D0 - Phu/13]]</f>
        <v>1</v>
      </c>
      <c r="CY293" s="216">
        <f>Table28211153[[#This Row],[D28 - WA/19]]/Table28211153[[#This Row],[D0 - WA/19]]</f>
        <v>2</v>
      </c>
      <c r="CZ293" s="216">
        <f>LOG(Table28211153[[#This Row],[GD/19 Fold]],2)</f>
        <v>0</v>
      </c>
      <c r="DA293" s="216">
        <f>LOG(Table28211153[[#This Row],[HK/19 Fold]],2)</f>
        <v>0</v>
      </c>
      <c r="DB293" s="216">
        <f>LOG(Table28211153[[#This Row],[Phu/13 Fold]],2)</f>
        <v>0</v>
      </c>
      <c r="DC293" s="216">
        <f>LOG(Table28211153[[#This Row],[WA/19 Fold]],2)</f>
        <v>1</v>
      </c>
      <c r="DD293" s="217">
        <f>SUM(Table28211153[[#This Row],[GD/19 Log2]:[WA/19 Log2]])</f>
        <v>1</v>
      </c>
    </row>
    <row r="294" spans="1:108" ht="24" customHeight="1">
      <c r="A294" s="138" t="s">
        <v>65</v>
      </c>
      <c r="B294" s="139">
        <v>37963</v>
      </c>
      <c r="C294" s="140">
        <v>16</v>
      </c>
      <c r="D294" s="139">
        <v>44113</v>
      </c>
      <c r="E294" s="140">
        <v>28</v>
      </c>
      <c r="F294" s="3" t="s">
        <v>7</v>
      </c>
      <c r="G294" s="215" t="s">
        <v>42</v>
      </c>
      <c r="H294" s="57">
        <v>20.542345280884099</v>
      </c>
      <c r="I294" s="98" t="s">
        <v>173</v>
      </c>
      <c r="J294" s="127" t="s">
        <v>343</v>
      </c>
      <c r="K294" s="53"/>
      <c r="L294" s="53"/>
      <c r="M294" s="53"/>
      <c r="N294" s="53"/>
      <c r="O294" s="53"/>
      <c r="P294" s="53"/>
      <c r="Q294" s="53"/>
      <c r="R294" s="53"/>
      <c r="S294" s="53"/>
      <c r="T294" s="53"/>
      <c r="U294" s="53"/>
      <c r="V294" s="53"/>
      <c r="W294" s="53"/>
      <c r="X294" s="53"/>
      <c r="Y294" s="53"/>
      <c r="Z294" s="53"/>
      <c r="AA294" s="53"/>
      <c r="AB294" s="53"/>
      <c r="AC294" s="53">
        <v>160</v>
      </c>
      <c r="AD294" s="53">
        <v>80</v>
      </c>
      <c r="AE294" s="53">
        <v>80</v>
      </c>
      <c r="AF294" s="53">
        <v>40</v>
      </c>
      <c r="AG294" s="53"/>
      <c r="AH294" s="54"/>
      <c r="AI294" s="143" t="s">
        <v>65</v>
      </c>
      <c r="AJ294" s="137"/>
      <c r="AK294" s="54"/>
      <c r="AL294" s="53"/>
      <c r="AM294" s="53"/>
      <c r="AN294" s="53"/>
      <c r="AO294" s="53"/>
      <c r="AP294" s="53"/>
      <c r="AQ294" s="53"/>
      <c r="AR294" s="53"/>
      <c r="AS294" s="53"/>
      <c r="AT294" s="53"/>
      <c r="AU294" s="53"/>
      <c r="AV294" s="53"/>
      <c r="AW294" s="54"/>
      <c r="AX294" s="53"/>
      <c r="AY294" s="54"/>
      <c r="AZ294" s="53"/>
      <c r="BA294" s="54"/>
      <c r="BB294" s="111"/>
      <c r="BC294" s="111"/>
      <c r="BD294" s="111"/>
      <c r="BE294" s="111"/>
      <c r="BF294" s="111"/>
      <c r="BG294" s="111"/>
      <c r="BH294" s="53"/>
      <c r="BI294" s="54"/>
      <c r="BJ294" s="111">
        <v>320</v>
      </c>
      <c r="BK294" s="111">
        <v>160</v>
      </c>
      <c r="BL294" s="111"/>
      <c r="BM294" s="136"/>
      <c r="BN294" s="143" t="s">
        <v>65</v>
      </c>
      <c r="BO294" s="137"/>
      <c r="BP294" s="56"/>
      <c r="BQ294" s="55"/>
      <c r="BR294" s="53"/>
      <c r="BS294" s="53"/>
      <c r="BT294" s="53"/>
      <c r="BU294" s="53"/>
      <c r="BV294" s="53"/>
      <c r="BW294" s="53"/>
      <c r="BX294" s="53"/>
      <c r="BY294" s="53"/>
      <c r="BZ294" s="53"/>
      <c r="CA294" s="53"/>
      <c r="CB294" s="53"/>
      <c r="CC294" s="53"/>
      <c r="CD294" s="53"/>
      <c r="CE294" s="53">
        <v>80</v>
      </c>
      <c r="CF294" s="53">
        <v>40</v>
      </c>
      <c r="CG294" s="55"/>
      <c r="CH294" s="53"/>
      <c r="CI294" s="53"/>
      <c r="CJ294" s="53"/>
      <c r="CK294" s="53"/>
      <c r="CL294" s="53"/>
      <c r="CM294" s="53"/>
      <c r="CN294" s="53"/>
      <c r="CO294" s="53"/>
      <c r="CP294" s="53"/>
      <c r="CQ294" s="53"/>
      <c r="CR294" s="53"/>
      <c r="CS294" s="53">
        <v>80</v>
      </c>
      <c r="CT294" s="54">
        <v>40</v>
      </c>
      <c r="CU294" s="143" t="s">
        <v>65</v>
      </c>
      <c r="CV294" s="218">
        <f>Table28211153[[#This Row],[D28 - GD/19]]/Table28211153[[#This Row],[D0 - GD/19]]</f>
        <v>0.5</v>
      </c>
      <c r="CW294" s="216">
        <f t="shared" si="8"/>
        <v>0.5</v>
      </c>
      <c r="CX294" s="216">
        <f>Table28211153[[#This Row],[D28 - Phu/13]]/Table28211153[[#This Row],[D0 - Phu/13]]</f>
        <v>0.5</v>
      </c>
      <c r="CY294" s="216">
        <f>Table28211153[[#This Row],[D28 - WA/19]]/Table28211153[[#This Row],[D0 - WA/19]]</f>
        <v>0.5</v>
      </c>
      <c r="CZ294" s="216">
        <f>LOG(Table28211153[[#This Row],[GD/19 Fold]],2)</f>
        <v>-1</v>
      </c>
      <c r="DA294" s="216">
        <f>LOG(Table28211153[[#This Row],[HK/19 Fold]],2)</f>
        <v>-1</v>
      </c>
      <c r="DB294" s="216">
        <f>LOG(Table28211153[[#This Row],[Phu/13 Fold]],2)</f>
        <v>-1</v>
      </c>
      <c r="DC294" s="216">
        <f>LOG(Table28211153[[#This Row],[WA/19 Fold]],2)</f>
        <v>-1</v>
      </c>
      <c r="DD294" s="217">
        <f>SUM(Table28211153[[#This Row],[GD/19 Log2]:[WA/19 Log2]])</f>
        <v>-4</v>
      </c>
    </row>
    <row r="295" spans="1:108" ht="24" customHeight="1">
      <c r="A295" s="60" t="s">
        <v>66</v>
      </c>
      <c r="B295" s="59">
        <v>38679</v>
      </c>
      <c r="C295" s="58">
        <v>14</v>
      </c>
      <c r="D295" s="59">
        <v>44114</v>
      </c>
      <c r="E295" s="58">
        <v>27</v>
      </c>
      <c r="F295" s="4" t="s">
        <v>8</v>
      </c>
      <c r="G295" s="215" t="s">
        <v>42</v>
      </c>
      <c r="H295" s="57">
        <v>19.0900040182214</v>
      </c>
      <c r="I295" s="98" t="s">
        <v>173</v>
      </c>
      <c r="J295" s="127" t="s">
        <v>343</v>
      </c>
      <c r="K295" s="53"/>
      <c r="L295" s="53"/>
      <c r="M295" s="53"/>
      <c r="N295" s="53"/>
      <c r="O295" s="53"/>
      <c r="P295" s="53"/>
      <c r="Q295" s="53"/>
      <c r="R295" s="53"/>
      <c r="S295" s="53"/>
      <c r="T295" s="53"/>
      <c r="U295" s="53"/>
      <c r="V295" s="53"/>
      <c r="W295" s="53"/>
      <c r="X295" s="53"/>
      <c r="Y295" s="53"/>
      <c r="Z295" s="53"/>
      <c r="AA295" s="53"/>
      <c r="AB295" s="53"/>
      <c r="AC295" s="53">
        <v>40</v>
      </c>
      <c r="AD295" s="53">
        <v>80</v>
      </c>
      <c r="AE295" s="53">
        <v>5</v>
      </c>
      <c r="AF295" s="53">
        <v>40</v>
      </c>
      <c r="AG295" s="53"/>
      <c r="AH295" s="54"/>
      <c r="AI295" s="142" t="s">
        <v>66</v>
      </c>
      <c r="AJ295" s="137"/>
      <c r="AK295" s="54"/>
      <c r="AL295" s="53"/>
      <c r="AM295" s="53"/>
      <c r="AN295" s="53"/>
      <c r="AO295" s="53"/>
      <c r="AP295" s="53"/>
      <c r="AQ295" s="53"/>
      <c r="AR295" s="53"/>
      <c r="AS295" s="53"/>
      <c r="AT295" s="53"/>
      <c r="AU295" s="53"/>
      <c r="AV295" s="53"/>
      <c r="AW295" s="54"/>
      <c r="AX295" s="53"/>
      <c r="AY295" s="54"/>
      <c r="AZ295" s="53"/>
      <c r="BA295" s="54"/>
      <c r="BB295" s="111"/>
      <c r="BC295" s="111"/>
      <c r="BD295" s="111"/>
      <c r="BE295" s="111"/>
      <c r="BF295" s="111"/>
      <c r="BG295" s="111"/>
      <c r="BH295" s="53"/>
      <c r="BI295" s="54"/>
      <c r="BJ295" s="111">
        <v>160</v>
      </c>
      <c r="BK295" s="111">
        <v>80</v>
      </c>
      <c r="BL295" s="111"/>
      <c r="BM295" s="136"/>
      <c r="BN295" s="142" t="s">
        <v>66</v>
      </c>
      <c r="BO295" s="137"/>
      <c r="BP295" s="56"/>
      <c r="BQ295" s="55"/>
      <c r="BR295" s="53"/>
      <c r="BS295" s="53"/>
      <c r="BT295" s="53"/>
      <c r="BU295" s="53"/>
      <c r="BV295" s="53"/>
      <c r="BW295" s="53"/>
      <c r="BX295" s="53"/>
      <c r="BY295" s="53"/>
      <c r="BZ295" s="53"/>
      <c r="CA295" s="53"/>
      <c r="CB295" s="53"/>
      <c r="CC295" s="53"/>
      <c r="CD295" s="53"/>
      <c r="CE295" s="53">
        <v>80</v>
      </c>
      <c r="CF295" s="53">
        <v>160</v>
      </c>
      <c r="CG295" s="55"/>
      <c r="CH295" s="53"/>
      <c r="CI295" s="53"/>
      <c r="CJ295" s="53"/>
      <c r="CK295" s="53"/>
      <c r="CL295" s="53"/>
      <c r="CM295" s="53"/>
      <c r="CN295" s="53"/>
      <c r="CO295" s="53"/>
      <c r="CP295" s="53"/>
      <c r="CQ295" s="53"/>
      <c r="CR295" s="53"/>
      <c r="CS295" s="53">
        <v>40</v>
      </c>
      <c r="CT295" s="54">
        <v>80</v>
      </c>
      <c r="CU295" s="142" t="s">
        <v>66</v>
      </c>
      <c r="CV295" s="218">
        <f>Table28211153[[#This Row],[D28 - GD/19]]/Table28211153[[#This Row],[D0 - GD/19]]</f>
        <v>8</v>
      </c>
      <c r="CW295" s="216">
        <f t="shared" si="8"/>
        <v>0.5</v>
      </c>
      <c r="CX295" s="216">
        <f>Table28211153[[#This Row],[D28 - Phu/13]]/Table28211153[[#This Row],[D0 - Phu/13]]</f>
        <v>2</v>
      </c>
      <c r="CY295" s="216">
        <f>Table28211153[[#This Row],[D28 - WA/19]]/Table28211153[[#This Row],[D0 - WA/19]]</f>
        <v>2</v>
      </c>
      <c r="CZ295" s="216">
        <f>LOG(Table28211153[[#This Row],[GD/19 Fold]],2)</f>
        <v>3</v>
      </c>
      <c r="DA295" s="216">
        <f>LOG(Table28211153[[#This Row],[HK/19 Fold]],2)</f>
        <v>-1</v>
      </c>
      <c r="DB295" s="216">
        <f>LOG(Table28211153[[#This Row],[Phu/13 Fold]],2)</f>
        <v>1</v>
      </c>
      <c r="DC295" s="216">
        <f>LOG(Table28211153[[#This Row],[WA/19 Fold]],2)</f>
        <v>1</v>
      </c>
      <c r="DD295" s="217">
        <f>SUM(Table28211153[[#This Row],[GD/19 Log2]:[WA/19 Log2]])</f>
        <v>4</v>
      </c>
    </row>
    <row r="296" spans="1:108" ht="24" customHeight="1">
      <c r="A296" s="138" t="s">
        <v>67</v>
      </c>
      <c r="B296" s="139">
        <v>37791</v>
      </c>
      <c r="C296" s="140">
        <v>17</v>
      </c>
      <c r="D296" s="139">
        <v>44099</v>
      </c>
      <c r="E296" s="140">
        <v>28</v>
      </c>
      <c r="F296" s="3" t="s">
        <v>7</v>
      </c>
      <c r="G296" s="215" t="s">
        <v>42</v>
      </c>
      <c r="H296" s="57">
        <v>21.158746809743899</v>
      </c>
      <c r="I296" s="98" t="s">
        <v>173</v>
      </c>
      <c r="J296" s="127" t="s">
        <v>343</v>
      </c>
      <c r="K296" s="53"/>
      <c r="L296" s="53"/>
      <c r="M296" s="53"/>
      <c r="N296" s="53"/>
      <c r="O296" s="53"/>
      <c r="P296" s="53"/>
      <c r="Q296" s="53"/>
      <c r="R296" s="53"/>
      <c r="S296" s="53"/>
      <c r="T296" s="53"/>
      <c r="U296" s="53"/>
      <c r="V296" s="53"/>
      <c r="W296" s="53"/>
      <c r="X296" s="53"/>
      <c r="Y296" s="53"/>
      <c r="Z296" s="53"/>
      <c r="AA296" s="53"/>
      <c r="AB296" s="53"/>
      <c r="AC296" s="53">
        <v>160</v>
      </c>
      <c r="AD296" s="53">
        <v>160</v>
      </c>
      <c r="AE296" s="53">
        <v>40</v>
      </c>
      <c r="AF296" s="53">
        <v>40</v>
      </c>
      <c r="AG296" s="53"/>
      <c r="AH296" s="54"/>
      <c r="AI296" s="143" t="s">
        <v>67</v>
      </c>
      <c r="AJ296" s="137"/>
      <c r="AK296" s="54"/>
      <c r="AL296" s="53"/>
      <c r="AM296" s="53"/>
      <c r="AN296" s="53"/>
      <c r="AO296" s="53"/>
      <c r="AP296" s="53"/>
      <c r="AQ296" s="53"/>
      <c r="AR296" s="53"/>
      <c r="AS296" s="53"/>
      <c r="AT296" s="53"/>
      <c r="AU296" s="53"/>
      <c r="AV296" s="53"/>
      <c r="AW296" s="54"/>
      <c r="AX296" s="53"/>
      <c r="AY296" s="54"/>
      <c r="AZ296" s="53"/>
      <c r="BA296" s="54"/>
      <c r="BB296" s="111"/>
      <c r="BC296" s="111"/>
      <c r="BD296" s="111"/>
      <c r="BE296" s="111"/>
      <c r="BF296" s="111"/>
      <c r="BG296" s="111"/>
      <c r="BH296" s="53"/>
      <c r="BI296" s="54"/>
      <c r="BJ296" s="111">
        <v>40</v>
      </c>
      <c r="BK296" s="111">
        <v>80</v>
      </c>
      <c r="BL296" s="111"/>
      <c r="BM296" s="136"/>
      <c r="BN296" s="143" t="s">
        <v>67</v>
      </c>
      <c r="BO296" s="137"/>
      <c r="BP296" s="56"/>
      <c r="BQ296" s="55"/>
      <c r="BR296" s="53"/>
      <c r="BS296" s="53"/>
      <c r="BT296" s="53"/>
      <c r="BU296" s="53"/>
      <c r="BV296" s="53"/>
      <c r="BW296" s="53"/>
      <c r="BX296" s="53"/>
      <c r="BY296" s="53"/>
      <c r="BZ296" s="53"/>
      <c r="CA296" s="53"/>
      <c r="CB296" s="53"/>
      <c r="CC296" s="53"/>
      <c r="CD296" s="53"/>
      <c r="CE296" s="53">
        <v>80</v>
      </c>
      <c r="CF296" s="53">
        <v>80</v>
      </c>
      <c r="CG296" s="55"/>
      <c r="CH296" s="53"/>
      <c r="CI296" s="53"/>
      <c r="CJ296" s="53"/>
      <c r="CK296" s="53"/>
      <c r="CL296" s="53"/>
      <c r="CM296" s="53"/>
      <c r="CN296" s="53"/>
      <c r="CO296" s="53"/>
      <c r="CP296" s="53"/>
      <c r="CQ296" s="53"/>
      <c r="CR296" s="53"/>
      <c r="CS296" s="53">
        <v>160</v>
      </c>
      <c r="CT296" s="54">
        <v>160</v>
      </c>
      <c r="CU296" s="143" t="s">
        <v>67</v>
      </c>
      <c r="CV296" s="218">
        <f>Table28211153[[#This Row],[D28 - GD/19]]/Table28211153[[#This Row],[D0 - GD/19]]</f>
        <v>1</v>
      </c>
      <c r="CW296" s="216">
        <f t="shared" si="8"/>
        <v>2</v>
      </c>
      <c r="CX296" s="216">
        <f>Table28211153[[#This Row],[D28 - Phu/13]]/Table28211153[[#This Row],[D0 - Phu/13]]</f>
        <v>1</v>
      </c>
      <c r="CY296" s="216">
        <f>Table28211153[[#This Row],[D28 - WA/19]]/Table28211153[[#This Row],[D0 - WA/19]]</f>
        <v>1</v>
      </c>
      <c r="CZ296" s="216">
        <f>LOG(Table28211153[[#This Row],[GD/19 Fold]],2)</f>
        <v>0</v>
      </c>
      <c r="DA296" s="216">
        <f>LOG(Table28211153[[#This Row],[HK/19 Fold]],2)</f>
        <v>1</v>
      </c>
      <c r="DB296" s="216">
        <f>LOG(Table28211153[[#This Row],[Phu/13 Fold]],2)</f>
        <v>0</v>
      </c>
      <c r="DC296" s="216">
        <f>LOG(Table28211153[[#This Row],[WA/19 Fold]],2)</f>
        <v>0</v>
      </c>
      <c r="DD296" s="217">
        <f>SUM(Table28211153[[#This Row],[GD/19 Log2]:[WA/19 Log2]])</f>
        <v>1</v>
      </c>
    </row>
    <row r="297" spans="1:108" ht="24" customHeight="1">
      <c r="A297" s="138" t="s">
        <v>68</v>
      </c>
      <c r="B297" s="139">
        <v>38161</v>
      </c>
      <c r="C297" s="140">
        <v>16</v>
      </c>
      <c r="D297" s="139">
        <v>44151</v>
      </c>
      <c r="E297" s="140">
        <v>28</v>
      </c>
      <c r="F297" s="4" t="s">
        <v>8</v>
      </c>
      <c r="G297" s="215" t="s">
        <v>42</v>
      </c>
      <c r="H297" s="57">
        <v>29.526748589446399</v>
      </c>
      <c r="I297" s="98" t="s">
        <v>173</v>
      </c>
      <c r="J297" s="127" t="s">
        <v>345</v>
      </c>
      <c r="K297" s="53"/>
      <c r="L297" s="53"/>
      <c r="M297" s="53"/>
      <c r="N297" s="53"/>
      <c r="O297" s="53"/>
      <c r="P297" s="53"/>
      <c r="Q297" s="53"/>
      <c r="R297" s="53"/>
      <c r="S297" s="53"/>
      <c r="T297" s="53"/>
      <c r="U297" s="53"/>
      <c r="V297" s="53"/>
      <c r="W297" s="53"/>
      <c r="X297" s="53"/>
      <c r="Y297" s="53"/>
      <c r="Z297" s="53"/>
      <c r="AA297" s="53"/>
      <c r="AB297" s="53"/>
      <c r="AC297" s="53">
        <v>80</v>
      </c>
      <c r="AD297" s="53">
        <v>160</v>
      </c>
      <c r="AE297" s="53">
        <v>40</v>
      </c>
      <c r="AF297" s="53">
        <v>80</v>
      </c>
      <c r="AG297" s="53"/>
      <c r="AH297" s="54"/>
      <c r="AI297" s="143" t="s">
        <v>68</v>
      </c>
      <c r="AJ297" s="137"/>
      <c r="AK297" s="54"/>
      <c r="AL297" s="53"/>
      <c r="AM297" s="53"/>
      <c r="AN297" s="53"/>
      <c r="AO297" s="53"/>
      <c r="AP297" s="53"/>
      <c r="AQ297" s="53"/>
      <c r="AR297" s="53"/>
      <c r="AS297" s="53"/>
      <c r="AT297" s="53"/>
      <c r="AU297" s="53"/>
      <c r="AV297" s="53"/>
      <c r="AW297" s="54"/>
      <c r="AX297" s="53"/>
      <c r="AY297" s="54"/>
      <c r="AZ297" s="53"/>
      <c r="BA297" s="54"/>
      <c r="BB297" s="111"/>
      <c r="BC297" s="111"/>
      <c r="BD297" s="111"/>
      <c r="BE297" s="111"/>
      <c r="BF297" s="111"/>
      <c r="BG297" s="111"/>
      <c r="BH297" s="53"/>
      <c r="BI297" s="54"/>
      <c r="BJ297" s="111">
        <v>40</v>
      </c>
      <c r="BK297" s="111">
        <v>160</v>
      </c>
      <c r="BL297" s="111"/>
      <c r="BM297" s="136"/>
      <c r="BN297" s="143" t="s">
        <v>68</v>
      </c>
      <c r="BO297" s="137"/>
      <c r="BP297" s="56"/>
      <c r="BQ297" s="55"/>
      <c r="BR297" s="53"/>
      <c r="BS297" s="53"/>
      <c r="BT297" s="53"/>
      <c r="BU297" s="53"/>
      <c r="BV297" s="53"/>
      <c r="BW297" s="53"/>
      <c r="BX297" s="53"/>
      <c r="BY297" s="53"/>
      <c r="BZ297" s="53"/>
      <c r="CA297" s="53"/>
      <c r="CB297" s="53"/>
      <c r="CC297" s="53"/>
      <c r="CD297" s="53"/>
      <c r="CE297" s="53">
        <v>20</v>
      </c>
      <c r="CF297" s="53">
        <v>80</v>
      </c>
      <c r="CG297" s="55"/>
      <c r="CH297" s="53"/>
      <c r="CI297" s="53"/>
      <c r="CJ297" s="53"/>
      <c r="CK297" s="53"/>
      <c r="CL297" s="53"/>
      <c r="CM297" s="53"/>
      <c r="CN297" s="53"/>
      <c r="CO297" s="53"/>
      <c r="CP297" s="53"/>
      <c r="CQ297" s="53"/>
      <c r="CR297" s="53"/>
      <c r="CS297" s="53">
        <v>20</v>
      </c>
      <c r="CT297" s="54">
        <v>40</v>
      </c>
      <c r="CU297" s="143" t="s">
        <v>68</v>
      </c>
      <c r="CV297" s="218">
        <f>Table28211153[[#This Row],[D28 - GD/19]]/Table28211153[[#This Row],[D0 - GD/19]]</f>
        <v>2</v>
      </c>
      <c r="CW297" s="216">
        <f t="shared" si="8"/>
        <v>4</v>
      </c>
      <c r="CX297" s="216">
        <f>Table28211153[[#This Row],[D28 - Phu/13]]/Table28211153[[#This Row],[D0 - Phu/13]]</f>
        <v>4</v>
      </c>
      <c r="CY297" s="216">
        <f>Table28211153[[#This Row],[D28 - WA/19]]/Table28211153[[#This Row],[D0 - WA/19]]</f>
        <v>2</v>
      </c>
      <c r="CZ297" s="216">
        <f>LOG(Table28211153[[#This Row],[GD/19 Fold]],2)</f>
        <v>1</v>
      </c>
      <c r="DA297" s="216">
        <f>LOG(Table28211153[[#This Row],[HK/19 Fold]],2)</f>
        <v>2</v>
      </c>
      <c r="DB297" s="216">
        <f>LOG(Table28211153[[#This Row],[Phu/13 Fold]],2)</f>
        <v>2</v>
      </c>
      <c r="DC297" s="216">
        <f>LOG(Table28211153[[#This Row],[WA/19 Fold]],2)</f>
        <v>1</v>
      </c>
      <c r="DD297" s="217">
        <f>SUM(Table28211153[[#This Row],[GD/19 Log2]:[WA/19 Log2]])</f>
        <v>6</v>
      </c>
    </row>
    <row r="298" spans="1:108" ht="24" customHeight="1">
      <c r="A298" s="60" t="s">
        <v>69</v>
      </c>
      <c r="B298" s="59">
        <v>38755</v>
      </c>
      <c r="C298" s="58">
        <v>14</v>
      </c>
      <c r="D298" s="59">
        <v>44113</v>
      </c>
      <c r="E298" s="58">
        <v>28</v>
      </c>
      <c r="F298" s="3" t="s">
        <v>7</v>
      </c>
      <c r="G298" s="215" t="s">
        <v>42</v>
      </c>
      <c r="H298" s="57">
        <v>19.771222645115699</v>
      </c>
      <c r="I298" s="98" t="s">
        <v>173</v>
      </c>
      <c r="J298" s="127" t="s">
        <v>344</v>
      </c>
      <c r="K298" s="53"/>
      <c r="L298" s="53"/>
      <c r="M298" s="53"/>
      <c r="N298" s="53"/>
      <c r="O298" s="53"/>
      <c r="P298" s="53"/>
      <c r="Q298" s="53"/>
      <c r="R298" s="53"/>
      <c r="S298" s="53"/>
      <c r="T298" s="53"/>
      <c r="U298" s="53"/>
      <c r="V298" s="53"/>
      <c r="W298" s="53"/>
      <c r="X298" s="53"/>
      <c r="Y298" s="53"/>
      <c r="Z298" s="53"/>
      <c r="AA298" s="53"/>
      <c r="AB298" s="53"/>
      <c r="AC298" s="53">
        <v>160</v>
      </c>
      <c r="AD298" s="53">
        <v>160</v>
      </c>
      <c r="AE298" s="53">
        <v>80</v>
      </c>
      <c r="AF298" s="53">
        <v>40</v>
      </c>
      <c r="AG298" s="53"/>
      <c r="AH298" s="54"/>
      <c r="AI298" s="142" t="s">
        <v>69</v>
      </c>
      <c r="AJ298" s="137"/>
      <c r="AK298" s="54"/>
      <c r="AL298" s="53"/>
      <c r="AM298" s="53"/>
      <c r="AN298" s="53"/>
      <c r="AO298" s="53"/>
      <c r="AP298" s="53"/>
      <c r="AQ298" s="53"/>
      <c r="AR298" s="53"/>
      <c r="AS298" s="53"/>
      <c r="AT298" s="53"/>
      <c r="AU298" s="53"/>
      <c r="AV298" s="53"/>
      <c r="AW298" s="54"/>
      <c r="AX298" s="53"/>
      <c r="AY298" s="54"/>
      <c r="AZ298" s="53"/>
      <c r="BA298" s="54"/>
      <c r="BB298" s="111"/>
      <c r="BC298" s="111"/>
      <c r="BD298" s="111"/>
      <c r="BE298" s="111"/>
      <c r="BF298" s="111"/>
      <c r="BG298" s="111"/>
      <c r="BH298" s="53"/>
      <c r="BI298" s="54"/>
      <c r="BJ298" s="111">
        <v>20</v>
      </c>
      <c r="BK298" s="111">
        <v>40</v>
      </c>
      <c r="BL298" s="111"/>
      <c r="BM298" s="136"/>
      <c r="BN298" s="142" t="s">
        <v>69</v>
      </c>
      <c r="BO298" s="137"/>
      <c r="BP298" s="56"/>
      <c r="BQ298" s="55"/>
      <c r="BR298" s="53"/>
      <c r="BS298" s="53"/>
      <c r="BT298" s="53"/>
      <c r="BU298" s="53"/>
      <c r="BV298" s="53"/>
      <c r="BW298" s="53"/>
      <c r="BX298" s="53"/>
      <c r="BY298" s="53"/>
      <c r="BZ298" s="53"/>
      <c r="CA298" s="53"/>
      <c r="CB298" s="53"/>
      <c r="CC298" s="53"/>
      <c r="CD298" s="53"/>
      <c r="CE298" s="53">
        <v>40</v>
      </c>
      <c r="CF298" s="53">
        <v>80</v>
      </c>
      <c r="CG298" s="55"/>
      <c r="CH298" s="53"/>
      <c r="CI298" s="53"/>
      <c r="CJ298" s="53"/>
      <c r="CK298" s="53"/>
      <c r="CL298" s="53"/>
      <c r="CM298" s="53"/>
      <c r="CN298" s="53"/>
      <c r="CO298" s="53"/>
      <c r="CP298" s="53"/>
      <c r="CQ298" s="53"/>
      <c r="CR298" s="53"/>
      <c r="CS298" s="53">
        <v>20</v>
      </c>
      <c r="CT298" s="54">
        <v>20</v>
      </c>
      <c r="CU298" s="142" t="s">
        <v>69</v>
      </c>
      <c r="CV298" s="218">
        <f>Table28211153[[#This Row],[D28 - GD/19]]/Table28211153[[#This Row],[D0 - GD/19]]</f>
        <v>0.5</v>
      </c>
      <c r="CW298" s="216">
        <f t="shared" si="8"/>
        <v>2</v>
      </c>
      <c r="CX298" s="216">
        <f>Table28211153[[#This Row],[D28 - Phu/13]]/Table28211153[[#This Row],[D0 - Phu/13]]</f>
        <v>2</v>
      </c>
      <c r="CY298" s="216">
        <f>Table28211153[[#This Row],[D28 - WA/19]]/Table28211153[[#This Row],[D0 - WA/19]]</f>
        <v>1</v>
      </c>
      <c r="CZ298" s="216">
        <f>LOG(Table28211153[[#This Row],[GD/19 Fold]],2)</f>
        <v>-1</v>
      </c>
      <c r="DA298" s="216">
        <f>LOG(Table28211153[[#This Row],[HK/19 Fold]],2)</f>
        <v>1</v>
      </c>
      <c r="DB298" s="216">
        <f>LOG(Table28211153[[#This Row],[Phu/13 Fold]],2)</f>
        <v>1</v>
      </c>
      <c r="DC298" s="216">
        <f>LOG(Table28211153[[#This Row],[WA/19 Fold]],2)</f>
        <v>0</v>
      </c>
      <c r="DD298" s="217">
        <f>SUM(Table28211153[[#This Row],[GD/19 Log2]:[WA/19 Log2]])</f>
        <v>1</v>
      </c>
    </row>
    <row r="299" spans="1:108" ht="24" customHeight="1">
      <c r="A299" s="60" t="s">
        <v>70</v>
      </c>
      <c r="B299" s="59">
        <v>38835</v>
      </c>
      <c r="C299" s="58">
        <v>14</v>
      </c>
      <c r="D299" s="59">
        <v>44126</v>
      </c>
      <c r="E299" s="58">
        <v>28</v>
      </c>
      <c r="F299" s="4" t="s">
        <v>8</v>
      </c>
      <c r="G299" s="215" t="s">
        <v>42</v>
      </c>
      <c r="H299" s="57">
        <v>18.4483629863369</v>
      </c>
      <c r="I299" s="98" t="s">
        <v>173</v>
      </c>
      <c r="J299" s="127" t="s">
        <v>344</v>
      </c>
      <c r="K299" s="53"/>
      <c r="L299" s="53"/>
      <c r="M299" s="53"/>
      <c r="N299" s="53"/>
      <c r="O299" s="53"/>
      <c r="P299" s="53"/>
      <c r="Q299" s="53"/>
      <c r="R299" s="53"/>
      <c r="S299" s="53"/>
      <c r="T299" s="53"/>
      <c r="U299" s="53"/>
      <c r="V299" s="53"/>
      <c r="W299" s="53"/>
      <c r="X299" s="53"/>
      <c r="Y299" s="53"/>
      <c r="Z299" s="53"/>
      <c r="AA299" s="53"/>
      <c r="AB299" s="53"/>
      <c r="AC299" s="53">
        <v>80</v>
      </c>
      <c r="AD299" s="53">
        <v>320</v>
      </c>
      <c r="AE299" s="53">
        <v>20</v>
      </c>
      <c r="AF299" s="53">
        <v>160</v>
      </c>
      <c r="AG299" s="53"/>
      <c r="AH299" s="54"/>
      <c r="AI299" s="142" t="s">
        <v>70</v>
      </c>
      <c r="AJ299" s="137"/>
      <c r="AK299" s="54"/>
      <c r="AL299" s="53"/>
      <c r="AM299" s="53"/>
      <c r="AN299" s="53"/>
      <c r="AO299" s="53"/>
      <c r="AP299" s="53"/>
      <c r="AQ299" s="53"/>
      <c r="AR299" s="53"/>
      <c r="AS299" s="53"/>
      <c r="AT299" s="53"/>
      <c r="AU299" s="53"/>
      <c r="AV299" s="53"/>
      <c r="AW299" s="54"/>
      <c r="AX299" s="53"/>
      <c r="AY299" s="54"/>
      <c r="AZ299" s="53"/>
      <c r="BA299" s="54"/>
      <c r="BB299" s="111"/>
      <c r="BC299" s="111"/>
      <c r="BD299" s="111"/>
      <c r="BE299" s="111"/>
      <c r="BF299" s="111"/>
      <c r="BG299" s="111"/>
      <c r="BH299" s="53"/>
      <c r="BI299" s="54"/>
      <c r="BJ299" s="111">
        <v>40</v>
      </c>
      <c r="BK299" s="111">
        <v>80</v>
      </c>
      <c r="BL299" s="111"/>
      <c r="BM299" s="136"/>
      <c r="BN299" s="142" t="s">
        <v>70</v>
      </c>
      <c r="BO299" s="137"/>
      <c r="BP299" s="56"/>
      <c r="BQ299" s="55"/>
      <c r="BR299" s="53"/>
      <c r="BS299" s="53"/>
      <c r="BT299" s="53"/>
      <c r="BU299" s="53"/>
      <c r="BV299" s="53"/>
      <c r="BW299" s="53"/>
      <c r="BX299" s="53"/>
      <c r="BY299" s="53"/>
      <c r="BZ299" s="53"/>
      <c r="CA299" s="53"/>
      <c r="CB299" s="53"/>
      <c r="CC299" s="53"/>
      <c r="CD299" s="53"/>
      <c r="CE299" s="53">
        <v>80</v>
      </c>
      <c r="CF299" s="53">
        <v>320</v>
      </c>
      <c r="CG299" s="55"/>
      <c r="CH299" s="53"/>
      <c r="CI299" s="53"/>
      <c r="CJ299" s="53"/>
      <c r="CK299" s="53"/>
      <c r="CL299" s="53"/>
      <c r="CM299" s="53"/>
      <c r="CN299" s="53"/>
      <c r="CO299" s="53"/>
      <c r="CP299" s="53"/>
      <c r="CQ299" s="53"/>
      <c r="CR299" s="53"/>
      <c r="CS299" s="53">
        <v>20</v>
      </c>
      <c r="CT299" s="54">
        <v>40</v>
      </c>
      <c r="CU299" s="142" t="s">
        <v>70</v>
      </c>
      <c r="CV299" s="218">
        <f>Table28211153[[#This Row],[D28 - GD/19]]/Table28211153[[#This Row],[D0 - GD/19]]</f>
        <v>8</v>
      </c>
      <c r="CW299" s="216">
        <f t="shared" si="8"/>
        <v>2</v>
      </c>
      <c r="CX299" s="216">
        <f>Table28211153[[#This Row],[D28 - Phu/13]]/Table28211153[[#This Row],[D0 - Phu/13]]</f>
        <v>4</v>
      </c>
      <c r="CY299" s="216">
        <f>Table28211153[[#This Row],[D28 - WA/19]]/Table28211153[[#This Row],[D0 - WA/19]]</f>
        <v>2</v>
      </c>
      <c r="CZ299" s="216">
        <f>LOG(Table28211153[[#This Row],[GD/19 Fold]],2)</f>
        <v>3</v>
      </c>
      <c r="DA299" s="216">
        <f>LOG(Table28211153[[#This Row],[HK/19 Fold]],2)</f>
        <v>1</v>
      </c>
      <c r="DB299" s="216">
        <f>LOG(Table28211153[[#This Row],[Phu/13 Fold]],2)</f>
        <v>2</v>
      </c>
      <c r="DC299" s="216">
        <f>LOG(Table28211153[[#This Row],[WA/19 Fold]],2)</f>
        <v>1</v>
      </c>
      <c r="DD299" s="217">
        <f>SUM(Table28211153[[#This Row],[GD/19 Log2]:[WA/19 Log2]])</f>
        <v>7</v>
      </c>
    </row>
    <row r="300" spans="1:108" ht="24" customHeight="1">
      <c r="A300" s="138" t="s">
        <v>71</v>
      </c>
      <c r="B300" s="139">
        <v>38563</v>
      </c>
      <c r="C300" s="140">
        <v>15</v>
      </c>
      <c r="D300" s="139">
        <v>44158</v>
      </c>
      <c r="E300" s="140">
        <v>25</v>
      </c>
      <c r="F300" s="4" t="s">
        <v>8</v>
      </c>
      <c r="G300" s="215" t="s">
        <v>42</v>
      </c>
      <c r="H300" s="57">
        <v>25.707294543096001</v>
      </c>
      <c r="I300" s="98" t="s">
        <v>173</v>
      </c>
      <c r="J300" s="127" t="s">
        <v>345</v>
      </c>
      <c r="K300" s="53"/>
      <c r="L300" s="53"/>
      <c r="M300" s="53"/>
      <c r="N300" s="53"/>
      <c r="O300" s="53"/>
      <c r="P300" s="53"/>
      <c r="Q300" s="53"/>
      <c r="R300" s="53"/>
      <c r="S300" s="53"/>
      <c r="T300" s="53"/>
      <c r="U300" s="53"/>
      <c r="V300" s="53"/>
      <c r="W300" s="53"/>
      <c r="X300" s="53"/>
      <c r="Y300" s="53"/>
      <c r="Z300" s="53"/>
      <c r="AA300" s="53"/>
      <c r="AB300" s="53"/>
      <c r="AC300" s="53">
        <v>80</v>
      </c>
      <c r="AD300" s="53">
        <v>320</v>
      </c>
      <c r="AE300" s="53">
        <v>40</v>
      </c>
      <c r="AF300" s="53">
        <v>80</v>
      </c>
      <c r="AG300" s="53"/>
      <c r="AH300" s="54"/>
      <c r="AI300" s="143" t="s">
        <v>71</v>
      </c>
      <c r="AJ300" s="137"/>
      <c r="AK300" s="54"/>
      <c r="AL300" s="53"/>
      <c r="AM300" s="53"/>
      <c r="AN300" s="53"/>
      <c r="AO300" s="53"/>
      <c r="AP300" s="53"/>
      <c r="AQ300" s="53"/>
      <c r="AR300" s="53"/>
      <c r="AS300" s="53"/>
      <c r="AT300" s="53"/>
      <c r="AU300" s="53"/>
      <c r="AV300" s="53"/>
      <c r="AW300" s="54"/>
      <c r="AX300" s="53"/>
      <c r="AY300" s="54"/>
      <c r="AZ300" s="53"/>
      <c r="BA300" s="54"/>
      <c r="BB300" s="111"/>
      <c r="BC300" s="111"/>
      <c r="BD300" s="111"/>
      <c r="BE300" s="111"/>
      <c r="BF300" s="111"/>
      <c r="BG300" s="111"/>
      <c r="BH300" s="53"/>
      <c r="BI300" s="54"/>
      <c r="BJ300" s="111">
        <v>10</v>
      </c>
      <c r="BK300" s="111">
        <v>320</v>
      </c>
      <c r="BL300" s="111"/>
      <c r="BM300" s="136"/>
      <c r="BN300" s="143" t="s">
        <v>71</v>
      </c>
      <c r="BO300" s="137"/>
      <c r="BP300" s="56"/>
      <c r="BQ300" s="55"/>
      <c r="BR300" s="53"/>
      <c r="BS300" s="53"/>
      <c r="BT300" s="53"/>
      <c r="BU300" s="53"/>
      <c r="BV300" s="53"/>
      <c r="BW300" s="53"/>
      <c r="BX300" s="53"/>
      <c r="BY300" s="53"/>
      <c r="BZ300" s="53"/>
      <c r="CA300" s="53"/>
      <c r="CB300" s="53"/>
      <c r="CC300" s="53"/>
      <c r="CD300" s="53"/>
      <c r="CE300" s="53">
        <v>80</v>
      </c>
      <c r="CF300" s="53">
        <v>320</v>
      </c>
      <c r="CG300" s="55"/>
      <c r="CH300" s="53"/>
      <c r="CI300" s="53"/>
      <c r="CJ300" s="53"/>
      <c r="CK300" s="53"/>
      <c r="CL300" s="53"/>
      <c r="CM300" s="53"/>
      <c r="CN300" s="53"/>
      <c r="CO300" s="53"/>
      <c r="CP300" s="53"/>
      <c r="CQ300" s="53"/>
      <c r="CR300" s="53"/>
      <c r="CS300" s="53">
        <v>40</v>
      </c>
      <c r="CT300" s="54">
        <v>160</v>
      </c>
      <c r="CU300" s="143" t="s">
        <v>71</v>
      </c>
      <c r="CV300" s="218">
        <f>Table28211153[[#This Row],[D28 - GD/19]]/Table28211153[[#This Row],[D0 - GD/19]]</f>
        <v>2</v>
      </c>
      <c r="CW300" s="216">
        <f t="shared" si="8"/>
        <v>32</v>
      </c>
      <c r="CX300" s="216">
        <f>Table28211153[[#This Row],[D28 - Phu/13]]/Table28211153[[#This Row],[D0 - Phu/13]]</f>
        <v>4</v>
      </c>
      <c r="CY300" s="216">
        <f>Table28211153[[#This Row],[D28 - WA/19]]/Table28211153[[#This Row],[D0 - WA/19]]</f>
        <v>4</v>
      </c>
      <c r="CZ300" s="216">
        <f>LOG(Table28211153[[#This Row],[GD/19 Fold]],2)</f>
        <v>1</v>
      </c>
      <c r="DA300" s="216">
        <f>LOG(Table28211153[[#This Row],[HK/19 Fold]],2)</f>
        <v>5</v>
      </c>
      <c r="DB300" s="216">
        <f>LOG(Table28211153[[#This Row],[Phu/13 Fold]],2)</f>
        <v>2</v>
      </c>
      <c r="DC300" s="216">
        <f>LOG(Table28211153[[#This Row],[WA/19 Fold]],2)</f>
        <v>2</v>
      </c>
      <c r="DD300" s="217">
        <f>SUM(Table28211153[[#This Row],[GD/19 Log2]:[WA/19 Log2]])</f>
        <v>10</v>
      </c>
    </row>
    <row r="301" spans="1:108" ht="24" customHeight="1">
      <c r="A301" s="138" t="s">
        <v>72</v>
      </c>
      <c r="B301" s="139">
        <v>37911</v>
      </c>
      <c r="C301" s="140">
        <v>17</v>
      </c>
      <c r="D301" s="139">
        <v>44116</v>
      </c>
      <c r="E301" s="140">
        <v>29</v>
      </c>
      <c r="F301" s="4" t="s">
        <v>8</v>
      </c>
      <c r="G301" s="215" t="s">
        <v>42</v>
      </c>
      <c r="H301" s="57">
        <v>23.294923408761498</v>
      </c>
      <c r="I301" s="98" t="s">
        <v>173</v>
      </c>
      <c r="J301" s="127" t="s">
        <v>344</v>
      </c>
      <c r="K301" s="53"/>
      <c r="L301" s="53"/>
      <c r="M301" s="53"/>
      <c r="N301" s="53"/>
      <c r="O301" s="53"/>
      <c r="P301" s="53"/>
      <c r="Q301" s="53"/>
      <c r="R301" s="53"/>
      <c r="S301" s="53"/>
      <c r="T301" s="53"/>
      <c r="U301" s="53"/>
      <c r="V301" s="53"/>
      <c r="W301" s="53"/>
      <c r="X301" s="53"/>
      <c r="Y301" s="53"/>
      <c r="Z301" s="53"/>
      <c r="AA301" s="53"/>
      <c r="AB301" s="53"/>
      <c r="AC301" s="53">
        <v>320</v>
      </c>
      <c r="AD301" s="53">
        <v>320</v>
      </c>
      <c r="AE301" s="53">
        <v>80</v>
      </c>
      <c r="AF301" s="53">
        <v>160</v>
      </c>
      <c r="AG301" s="53"/>
      <c r="AH301" s="54"/>
      <c r="AI301" s="143" t="s">
        <v>72</v>
      </c>
      <c r="AJ301" s="137"/>
      <c r="AK301" s="54"/>
      <c r="AL301" s="53"/>
      <c r="AM301" s="53"/>
      <c r="AN301" s="53"/>
      <c r="AO301" s="53"/>
      <c r="AP301" s="53"/>
      <c r="AQ301" s="53"/>
      <c r="AR301" s="53"/>
      <c r="AS301" s="53"/>
      <c r="AT301" s="53"/>
      <c r="AU301" s="53"/>
      <c r="AV301" s="53"/>
      <c r="AW301" s="54"/>
      <c r="AX301" s="53"/>
      <c r="AY301" s="54"/>
      <c r="AZ301" s="53"/>
      <c r="BA301" s="54"/>
      <c r="BB301" s="111"/>
      <c r="BC301" s="111"/>
      <c r="BD301" s="111"/>
      <c r="BE301" s="111"/>
      <c r="BF301" s="111"/>
      <c r="BG301" s="111"/>
      <c r="BH301" s="53"/>
      <c r="BI301" s="54"/>
      <c r="BJ301" s="111">
        <v>160</v>
      </c>
      <c r="BK301" s="111">
        <v>320</v>
      </c>
      <c r="BL301" s="111"/>
      <c r="BM301" s="136"/>
      <c r="BN301" s="143" t="s">
        <v>72</v>
      </c>
      <c r="BO301" s="137"/>
      <c r="BP301" s="56"/>
      <c r="BQ301" s="55"/>
      <c r="BR301" s="53"/>
      <c r="BS301" s="53"/>
      <c r="BT301" s="53"/>
      <c r="BU301" s="53"/>
      <c r="BV301" s="53"/>
      <c r="BW301" s="53"/>
      <c r="BX301" s="53"/>
      <c r="BY301" s="53"/>
      <c r="BZ301" s="53"/>
      <c r="CA301" s="53"/>
      <c r="CB301" s="53"/>
      <c r="CC301" s="53"/>
      <c r="CD301" s="53"/>
      <c r="CE301" s="53">
        <v>160</v>
      </c>
      <c r="CF301" s="53">
        <v>320</v>
      </c>
      <c r="CG301" s="55"/>
      <c r="CH301" s="53"/>
      <c r="CI301" s="53"/>
      <c r="CJ301" s="53"/>
      <c r="CK301" s="53"/>
      <c r="CL301" s="53"/>
      <c r="CM301" s="53"/>
      <c r="CN301" s="53"/>
      <c r="CO301" s="53"/>
      <c r="CP301" s="53"/>
      <c r="CQ301" s="53"/>
      <c r="CR301" s="53"/>
      <c r="CS301" s="53">
        <v>40</v>
      </c>
      <c r="CT301" s="54">
        <v>160</v>
      </c>
      <c r="CU301" s="143" t="s">
        <v>72</v>
      </c>
      <c r="CV301" s="218">
        <f>Table28211153[[#This Row],[D28 - GD/19]]/Table28211153[[#This Row],[D0 - GD/19]]</f>
        <v>2</v>
      </c>
      <c r="CW301" s="216">
        <f t="shared" si="8"/>
        <v>2</v>
      </c>
      <c r="CX301" s="216">
        <f>Table28211153[[#This Row],[D28 - Phu/13]]/Table28211153[[#This Row],[D0 - Phu/13]]</f>
        <v>2</v>
      </c>
      <c r="CY301" s="216">
        <f>Table28211153[[#This Row],[D28 - WA/19]]/Table28211153[[#This Row],[D0 - WA/19]]</f>
        <v>4</v>
      </c>
      <c r="CZ301" s="216">
        <f>LOG(Table28211153[[#This Row],[GD/19 Fold]],2)</f>
        <v>1</v>
      </c>
      <c r="DA301" s="216">
        <f>LOG(Table28211153[[#This Row],[HK/19 Fold]],2)</f>
        <v>1</v>
      </c>
      <c r="DB301" s="216">
        <f>LOG(Table28211153[[#This Row],[Phu/13 Fold]],2)</f>
        <v>1</v>
      </c>
      <c r="DC301" s="216">
        <f>LOG(Table28211153[[#This Row],[WA/19 Fold]],2)</f>
        <v>2</v>
      </c>
      <c r="DD301" s="217">
        <f>SUM(Table28211153[[#This Row],[GD/19 Log2]:[WA/19 Log2]])</f>
        <v>5</v>
      </c>
    </row>
    <row r="302" spans="1:108" ht="24" customHeight="1">
      <c r="A302" s="138" t="s">
        <v>73</v>
      </c>
      <c r="B302" s="139">
        <v>38184</v>
      </c>
      <c r="C302" s="140">
        <v>16</v>
      </c>
      <c r="D302" s="139">
        <v>44145</v>
      </c>
      <c r="E302" s="140">
        <v>28</v>
      </c>
      <c r="F302" s="4" t="s">
        <v>8</v>
      </c>
      <c r="G302" s="215" t="s">
        <v>42</v>
      </c>
      <c r="H302" s="57">
        <v>27.4468057190733</v>
      </c>
      <c r="I302" s="98" t="s">
        <v>173</v>
      </c>
      <c r="J302" s="127" t="s">
        <v>344</v>
      </c>
      <c r="K302" s="53"/>
      <c r="L302" s="53"/>
      <c r="M302" s="53"/>
      <c r="N302" s="53"/>
      <c r="O302" s="53"/>
      <c r="P302" s="53"/>
      <c r="Q302" s="53"/>
      <c r="R302" s="53"/>
      <c r="S302" s="53"/>
      <c r="T302" s="53"/>
      <c r="U302" s="53"/>
      <c r="V302" s="53"/>
      <c r="W302" s="53"/>
      <c r="X302" s="53"/>
      <c r="Y302" s="53"/>
      <c r="Z302" s="53"/>
      <c r="AA302" s="53"/>
      <c r="AB302" s="53"/>
      <c r="AC302" s="53">
        <v>80</v>
      </c>
      <c r="AD302" s="53">
        <v>80</v>
      </c>
      <c r="AE302" s="53">
        <v>20</v>
      </c>
      <c r="AF302" s="53">
        <v>20</v>
      </c>
      <c r="AG302" s="53"/>
      <c r="AH302" s="54"/>
      <c r="AI302" s="143" t="s">
        <v>73</v>
      </c>
      <c r="AJ302" s="137"/>
      <c r="AK302" s="54"/>
      <c r="AL302" s="53"/>
      <c r="AM302" s="53"/>
      <c r="AN302" s="53"/>
      <c r="AO302" s="53"/>
      <c r="AP302" s="53"/>
      <c r="AQ302" s="53"/>
      <c r="AR302" s="53"/>
      <c r="AS302" s="53"/>
      <c r="AT302" s="53"/>
      <c r="AU302" s="53"/>
      <c r="AV302" s="53"/>
      <c r="AW302" s="54"/>
      <c r="AX302" s="53"/>
      <c r="AY302" s="54"/>
      <c r="AZ302" s="53"/>
      <c r="BA302" s="54"/>
      <c r="BB302" s="111"/>
      <c r="BC302" s="111"/>
      <c r="BD302" s="111"/>
      <c r="BE302" s="111"/>
      <c r="BF302" s="111"/>
      <c r="BG302" s="111"/>
      <c r="BH302" s="53"/>
      <c r="BI302" s="54"/>
      <c r="BJ302" s="111">
        <v>160</v>
      </c>
      <c r="BK302" s="111">
        <v>160</v>
      </c>
      <c r="BL302" s="111"/>
      <c r="BM302" s="136"/>
      <c r="BN302" s="143" t="s">
        <v>73</v>
      </c>
      <c r="BO302" s="137"/>
      <c r="BP302" s="56"/>
      <c r="BQ302" s="55"/>
      <c r="BR302" s="53"/>
      <c r="BS302" s="53"/>
      <c r="BT302" s="53"/>
      <c r="BU302" s="53"/>
      <c r="BV302" s="53"/>
      <c r="BW302" s="53"/>
      <c r="BX302" s="53"/>
      <c r="BY302" s="53"/>
      <c r="BZ302" s="53"/>
      <c r="CA302" s="53"/>
      <c r="CB302" s="53"/>
      <c r="CC302" s="53"/>
      <c r="CD302" s="53"/>
      <c r="CE302" s="53">
        <v>20</v>
      </c>
      <c r="CF302" s="53">
        <v>40</v>
      </c>
      <c r="CG302" s="55"/>
      <c r="CH302" s="53"/>
      <c r="CI302" s="53"/>
      <c r="CJ302" s="53"/>
      <c r="CK302" s="53"/>
      <c r="CL302" s="53"/>
      <c r="CM302" s="53"/>
      <c r="CN302" s="53"/>
      <c r="CO302" s="53"/>
      <c r="CP302" s="53"/>
      <c r="CQ302" s="53"/>
      <c r="CR302" s="53"/>
      <c r="CS302" s="53">
        <v>20</v>
      </c>
      <c r="CT302" s="54">
        <v>40</v>
      </c>
      <c r="CU302" s="143" t="s">
        <v>73</v>
      </c>
      <c r="CV302" s="218">
        <f>Table28211153[[#This Row],[D28 - GD/19]]/Table28211153[[#This Row],[D0 - GD/19]]</f>
        <v>1</v>
      </c>
      <c r="CW302" s="216">
        <f t="shared" si="8"/>
        <v>1</v>
      </c>
      <c r="CX302" s="216">
        <f>Table28211153[[#This Row],[D28 - Phu/13]]/Table28211153[[#This Row],[D0 - Phu/13]]</f>
        <v>2</v>
      </c>
      <c r="CY302" s="216">
        <f>Table28211153[[#This Row],[D28 - WA/19]]/Table28211153[[#This Row],[D0 - WA/19]]</f>
        <v>2</v>
      </c>
      <c r="CZ302" s="216">
        <f>LOG(Table28211153[[#This Row],[GD/19 Fold]],2)</f>
        <v>0</v>
      </c>
      <c r="DA302" s="216">
        <f>LOG(Table28211153[[#This Row],[HK/19 Fold]],2)</f>
        <v>0</v>
      </c>
      <c r="DB302" s="216">
        <f>LOG(Table28211153[[#This Row],[Phu/13 Fold]],2)</f>
        <v>1</v>
      </c>
      <c r="DC302" s="216">
        <f>LOG(Table28211153[[#This Row],[WA/19 Fold]],2)</f>
        <v>1</v>
      </c>
      <c r="DD302" s="217">
        <f>SUM(Table28211153[[#This Row],[GD/19 Log2]:[WA/19 Log2]])</f>
        <v>2</v>
      </c>
    </row>
    <row r="303" spans="1:108" ht="24" customHeight="1">
      <c r="A303" s="138" t="s">
        <v>74</v>
      </c>
      <c r="B303" s="139">
        <v>38611</v>
      </c>
      <c r="C303" s="140">
        <v>15</v>
      </c>
      <c r="D303" s="139">
        <v>44133</v>
      </c>
      <c r="E303" s="140">
        <v>26</v>
      </c>
      <c r="F303" s="4" t="s">
        <v>8</v>
      </c>
      <c r="G303" s="215" t="s">
        <v>42</v>
      </c>
      <c r="H303" s="57">
        <v>19.463874639157499</v>
      </c>
      <c r="I303" s="98" t="s">
        <v>173</v>
      </c>
      <c r="J303" s="127" t="s">
        <v>344</v>
      </c>
      <c r="K303" s="53"/>
      <c r="L303" s="53"/>
      <c r="M303" s="53"/>
      <c r="N303" s="53"/>
      <c r="O303" s="53"/>
      <c r="P303" s="53"/>
      <c r="Q303" s="53"/>
      <c r="R303" s="53"/>
      <c r="S303" s="53"/>
      <c r="T303" s="53"/>
      <c r="U303" s="53"/>
      <c r="V303" s="53"/>
      <c r="W303" s="53"/>
      <c r="X303" s="53"/>
      <c r="Y303" s="53"/>
      <c r="Z303" s="53"/>
      <c r="AA303" s="53"/>
      <c r="AB303" s="53"/>
      <c r="AC303" s="53">
        <v>160</v>
      </c>
      <c r="AD303" s="53">
        <v>160</v>
      </c>
      <c r="AE303" s="53">
        <v>40</v>
      </c>
      <c r="AF303" s="53">
        <v>80</v>
      </c>
      <c r="AG303" s="53"/>
      <c r="AH303" s="54"/>
      <c r="AI303" s="143" t="s">
        <v>74</v>
      </c>
      <c r="AJ303" s="137"/>
      <c r="AK303" s="54"/>
      <c r="AL303" s="53"/>
      <c r="AM303" s="53"/>
      <c r="AN303" s="53"/>
      <c r="AO303" s="53"/>
      <c r="AP303" s="53"/>
      <c r="AQ303" s="53"/>
      <c r="AR303" s="53"/>
      <c r="AS303" s="53"/>
      <c r="AT303" s="53"/>
      <c r="AU303" s="53"/>
      <c r="AV303" s="53"/>
      <c r="AW303" s="54"/>
      <c r="AX303" s="53"/>
      <c r="AY303" s="54"/>
      <c r="AZ303" s="53"/>
      <c r="BA303" s="54"/>
      <c r="BB303" s="111"/>
      <c r="BC303" s="111"/>
      <c r="BD303" s="111"/>
      <c r="BE303" s="111"/>
      <c r="BF303" s="111"/>
      <c r="BG303" s="111"/>
      <c r="BH303" s="53"/>
      <c r="BI303" s="54"/>
      <c r="BJ303" s="111">
        <v>80</v>
      </c>
      <c r="BK303" s="111">
        <v>80</v>
      </c>
      <c r="BL303" s="111"/>
      <c r="BM303" s="136"/>
      <c r="BN303" s="143" t="s">
        <v>74</v>
      </c>
      <c r="BO303" s="137"/>
      <c r="BP303" s="56"/>
      <c r="BQ303" s="55"/>
      <c r="BR303" s="53"/>
      <c r="BS303" s="53"/>
      <c r="BT303" s="53"/>
      <c r="BU303" s="53"/>
      <c r="BV303" s="53"/>
      <c r="BW303" s="53"/>
      <c r="BX303" s="53"/>
      <c r="BY303" s="53"/>
      <c r="BZ303" s="53"/>
      <c r="CA303" s="53"/>
      <c r="CB303" s="53"/>
      <c r="CC303" s="53"/>
      <c r="CD303" s="53"/>
      <c r="CE303" s="53">
        <v>40</v>
      </c>
      <c r="CF303" s="53">
        <v>80</v>
      </c>
      <c r="CG303" s="55"/>
      <c r="CH303" s="53"/>
      <c r="CI303" s="53"/>
      <c r="CJ303" s="53"/>
      <c r="CK303" s="53"/>
      <c r="CL303" s="53"/>
      <c r="CM303" s="53"/>
      <c r="CN303" s="53"/>
      <c r="CO303" s="53"/>
      <c r="CP303" s="53"/>
      <c r="CQ303" s="53"/>
      <c r="CR303" s="53"/>
      <c r="CS303" s="53">
        <v>160</v>
      </c>
      <c r="CT303" s="54">
        <v>160</v>
      </c>
      <c r="CU303" s="143" t="s">
        <v>74</v>
      </c>
      <c r="CV303" s="218">
        <f>Table28211153[[#This Row],[D28 - GD/19]]/Table28211153[[#This Row],[D0 - GD/19]]</f>
        <v>2</v>
      </c>
      <c r="CW303" s="216">
        <f t="shared" si="8"/>
        <v>1</v>
      </c>
      <c r="CX303" s="216">
        <f>Table28211153[[#This Row],[D28 - Phu/13]]/Table28211153[[#This Row],[D0 - Phu/13]]</f>
        <v>2</v>
      </c>
      <c r="CY303" s="216">
        <f>Table28211153[[#This Row],[D28 - WA/19]]/Table28211153[[#This Row],[D0 - WA/19]]</f>
        <v>1</v>
      </c>
      <c r="CZ303" s="216">
        <f>LOG(Table28211153[[#This Row],[GD/19 Fold]],2)</f>
        <v>1</v>
      </c>
      <c r="DA303" s="216">
        <f>LOG(Table28211153[[#This Row],[HK/19 Fold]],2)</f>
        <v>0</v>
      </c>
      <c r="DB303" s="216">
        <f>LOG(Table28211153[[#This Row],[Phu/13 Fold]],2)</f>
        <v>1</v>
      </c>
      <c r="DC303" s="216">
        <f>LOG(Table28211153[[#This Row],[WA/19 Fold]],2)</f>
        <v>0</v>
      </c>
      <c r="DD303" s="217">
        <f>SUM(Table28211153[[#This Row],[GD/19 Log2]:[WA/19 Log2]])</f>
        <v>2</v>
      </c>
    </row>
    <row r="304" spans="1:108" ht="24" customHeight="1">
      <c r="A304" s="138" t="s">
        <v>75</v>
      </c>
      <c r="B304" s="139">
        <v>37604</v>
      </c>
      <c r="C304" s="140">
        <v>17</v>
      </c>
      <c r="D304" s="139">
        <v>44124</v>
      </c>
      <c r="E304" s="140">
        <v>28</v>
      </c>
      <c r="F304" s="3" t="s">
        <v>7</v>
      </c>
      <c r="G304" s="215" t="s">
        <v>42</v>
      </c>
      <c r="H304" s="57">
        <v>20.5888095063214</v>
      </c>
      <c r="I304" s="98" t="s">
        <v>173</v>
      </c>
      <c r="J304" s="127" t="s">
        <v>344</v>
      </c>
      <c r="K304" s="53"/>
      <c r="L304" s="53"/>
      <c r="M304" s="53"/>
      <c r="N304" s="53"/>
      <c r="O304" s="53"/>
      <c r="P304" s="53"/>
      <c r="Q304" s="53"/>
      <c r="R304" s="53"/>
      <c r="S304" s="53"/>
      <c r="T304" s="53"/>
      <c r="U304" s="53"/>
      <c r="V304" s="53"/>
      <c r="W304" s="53"/>
      <c r="X304" s="53"/>
      <c r="Y304" s="53"/>
      <c r="Z304" s="53"/>
      <c r="AA304" s="53"/>
      <c r="AB304" s="53"/>
      <c r="AC304" s="53">
        <v>40</v>
      </c>
      <c r="AD304" s="53">
        <v>160</v>
      </c>
      <c r="AE304" s="53">
        <v>20</v>
      </c>
      <c r="AF304" s="53">
        <v>40</v>
      </c>
      <c r="AG304" s="53"/>
      <c r="AH304" s="54"/>
      <c r="AI304" s="143" t="s">
        <v>75</v>
      </c>
      <c r="AJ304" s="137"/>
      <c r="AK304" s="54"/>
      <c r="AL304" s="53"/>
      <c r="AM304" s="53"/>
      <c r="AN304" s="53"/>
      <c r="AO304" s="53"/>
      <c r="AP304" s="53"/>
      <c r="AQ304" s="53"/>
      <c r="AR304" s="53"/>
      <c r="AS304" s="53"/>
      <c r="AT304" s="53"/>
      <c r="AU304" s="53"/>
      <c r="AV304" s="53"/>
      <c r="AW304" s="54"/>
      <c r="AX304" s="53"/>
      <c r="AY304" s="54"/>
      <c r="AZ304" s="53"/>
      <c r="BA304" s="54"/>
      <c r="BB304" s="111"/>
      <c r="BC304" s="111"/>
      <c r="BD304" s="111"/>
      <c r="BE304" s="111"/>
      <c r="BF304" s="111"/>
      <c r="BG304" s="111"/>
      <c r="BH304" s="53"/>
      <c r="BI304" s="54"/>
      <c r="BJ304" s="111">
        <v>320</v>
      </c>
      <c r="BK304" s="111">
        <v>320</v>
      </c>
      <c r="BL304" s="111"/>
      <c r="BM304" s="136"/>
      <c r="BN304" s="143" t="s">
        <v>75</v>
      </c>
      <c r="BO304" s="137"/>
      <c r="BP304" s="56"/>
      <c r="BQ304" s="55"/>
      <c r="BR304" s="53"/>
      <c r="BS304" s="53"/>
      <c r="BT304" s="53"/>
      <c r="BU304" s="53"/>
      <c r="BV304" s="53"/>
      <c r="BW304" s="53"/>
      <c r="BX304" s="53"/>
      <c r="BY304" s="53"/>
      <c r="BZ304" s="53"/>
      <c r="CA304" s="53"/>
      <c r="CB304" s="53"/>
      <c r="CC304" s="53"/>
      <c r="CD304" s="53"/>
      <c r="CE304" s="53">
        <v>80</v>
      </c>
      <c r="CF304" s="53">
        <v>160</v>
      </c>
      <c r="CG304" s="55"/>
      <c r="CH304" s="53"/>
      <c r="CI304" s="53"/>
      <c r="CJ304" s="53"/>
      <c r="CK304" s="53"/>
      <c r="CL304" s="53"/>
      <c r="CM304" s="53"/>
      <c r="CN304" s="53"/>
      <c r="CO304" s="53"/>
      <c r="CP304" s="53"/>
      <c r="CQ304" s="53"/>
      <c r="CR304" s="53"/>
      <c r="CS304" s="53">
        <v>20</v>
      </c>
      <c r="CT304" s="54">
        <v>80</v>
      </c>
      <c r="CU304" s="143" t="s">
        <v>75</v>
      </c>
      <c r="CV304" s="218">
        <f>Table28211153[[#This Row],[D28 - GD/19]]/Table28211153[[#This Row],[D0 - GD/19]]</f>
        <v>2</v>
      </c>
      <c r="CW304" s="216">
        <f t="shared" si="8"/>
        <v>1</v>
      </c>
      <c r="CX304" s="216">
        <f>Table28211153[[#This Row],[D28 - Phu/13]]/Table28211153[[#This Row],[D0 - Phu/13]]</f>
        <v>2</v>
      </c>
      <c r="CY304" s="216">
        <f>Table28211153[[#This Row],[D28 - WA/19]]/Table28211153[[#This Row],[D0 - WA/19]]</f>
        <v>4</v>
      </c>
      <c r="CZ304" s="216">
        <f>LOG(Table28211153[[#This Row],[GD/19 Fold]],2)</f>
        <v>1</v>
      </c>
      <c r="DA304" s="216">
        <f>LOG(Table28211153[[#This Row],[HK/19 Fold]],2)</f>
        <v>0</v>
      </c>
      <c r="DB304" s="216">
        <f>LOG(Table28211153[[#This Row],[Phu/13 Fold]],2)</f>
        <v>1</v>
      </c>
      <c r="DC304" s="216">
        <f>LOG(Table28211153[[#This Row],[WA/19 Fold]],2)</f>
        <v>2</v>
      </c>
      <c r="DD304" s="217">
        <f>SUM(Table28211153[[#This Row],[GD/19 Log2]:[WA/19 Log2]])</f>
        <v>4</v>
      </c>
    </row>
    <row r="305" spans="1:108" ht="24" customHeight="1">
      <c r="A305" s="138" t="s">
        <v>76</v>
      </c>
      <c r="B305" s="139">
        <v>37688</v>
      </c>
      <c r="C305" s="140">
        <v>17</v>
      </c>
      <c r="D305" s="139">
        <v>44141</v>
      </c>
      <c r="E305" s="140">
        <v>28</v>
      </c>
      <c r="F305" s="4" t="s">
        <v>8</v>
      </c>
      <c r="G305" s="215" t="s">
        <v>42</v>
      </c>
      <c r="H305" s="57">
        <v>34.564534724482797</v>
      </c>
      <c r="I305" s="98" t="s">
        <v>173</v>
      </c>
      <c r="J305" s="127" t="s">
        <v>344</v>
      </c>
      <c r="K305" s="53"/>
      <c r="L305" s="53"/>
      <c r="M305" s="53"/>
      <c r="N305" s="53"/>
      <c r="O305" s="53"/>
      <c r="P305" s="53"/>
      <c r="Q305" s="53"/>
      <c r="R305" s="53"/>
      <c r="S305" s="53"/>
      <c r="T305" s="53"/>
      <c r="U305" s="53"/>
      <c r="V305" s="53"/>
      <c r="W305" s="53"/>
      <c r="X305" s="53"/>
      <c r="Y305" s="53"/>
      <c r="Z305" s="53"/>
      <c r="AA305" s="53"/>
      <c r="AB305" s="53"/>
      <c r="AC305" s="53">
        <v>5</v>
      </c>
      <c r="AD305" s="53">
        <v>160</v>
      </c>
      <c r="AE305" s="53">
        <v>20</v>
      </c>
      <c r="AF305" s="53">
        <v>40</v>
      </c>
      <c r="AG305" s="53"/>
      <c r="AH305" s="54"/>
      <c r="AI305" s="143" t="s">
        <v>76</v>
      </c>
      <c r="AJ305" s="137"/>
      <c r="AK305" s="54"/>
      <c r="AL305" s="53"/>
      <c r="AM305" s="53"/>
      <c r="AN305" s="53"/>
      <c r="AO305" s="53"/>
      <c r="AP305" s="53"/>
      <c r="AQ305" s="53"/>
      <c r="AR305" s="53"/>
      <c r="AS305" s="53"/>
      <c r="AT305" s="53"/>
      <c r="AU305" s="53"/>
      <c r="AV305" s="53"/>
      <c r="AW305" s="54"/>
      <c r="AX305" s="53"/>
      <c r="AY305" s="54"/>
      <c r="AZ305" s="53"/>
      <c r="BA305" s="54"/>
      <c r="BB305" s="111"/>
      <c r="BC305" s="111"/>
      <c r="BD305" s="111"/>
      <c r="BE305" s="111"/>
      <c r="BF305" s="111"/>
      <c r="BG305" s="111"/>
      <c r="BH305" s="53"/>
      <c r="BI305" s="54"/>
      <c r="BJ305" s="111">
        <v>40</v>
      </c>
      <c r="BK305" s="111">
        <v>80</v>
      </c>
      <c r="BL305" s="111"/>
      <c r="BM305" s="136"/>
      <c r="BN305" s="143" t="s">
        <v>76</v>
      </c>
      <c r="BO305" s="137"/>
      <c r="BP305" s="56"/>
      <c r="BQ305" s="55"/>
      <c r="BR305" s="53"/>
      <c r="BS305" s="53"/>
      <c r="BT305" s="53"/>
      <c r="BU305" s="53"/>
      <c r="BV305" s="53"/>
      <c r="BW305" s="53"/>
      <c r="BX305" s="53"/>
      <c r="BY305" s="53"/>
      <c r="BZ305" s="53"/>
      <c r="CA305" s="53"/>
      <c r="CB305" s="53"/>
      <c r="CC305" s="53"/>
      <c r="CD305" s="53"/>
      <c r="CE305" s="53">
        <v>5</v>
      </c>
      <c r="CF305" s="53">
        <v>160</v>
      </c>
      <c r="CG305" s="55"/>
      <c r="CH305" s="53"/>
      <c r="CI305" s="53"/>
      <c r="CJ305" s="53"/>
      <c r="CK305" s="53"/>
      <c r="CL305" s="53"/>
      <c r="CM305" s="53"/>
      <c r="CN305" s="53"/>
      <c r="CO305" s="53"/>
      <c r="CP305" s="53"/>
      <c r="CQ305" s="53"/>
      <c r="CR305" s="53"/>
      <c r="CS305" s="53">
        <v>5</v>
      </c>
      <c r="CT305" s="54">
        <v>80</v>
      </c>
      <c r="CU305" s="143" t="s">
        <v>76</v>
      </c>
      <c r="CV305" s="218">
        <f>Table28211153[[#This Row],[D28 - GD/19]]/Table28211153[[#This Row],[D0 - GD/19]]</f>
        <v>2</v>
      </c>
      <c r="CW305" s="216">
        <f t="shared" si="8"/>
        <v>2</v>
      </c>
      <c r="CX305" s="216">
        <f>Table28211153[[#This Row],[D28 - Phu/13]]/Table28211153[[#This Row],[D0 - Phu/13]]</f>
        <v>32</v>
      </c>
      <c r="CY305" s="216">
        <f>Table28211153[[#This Row],[D28 - WA/19]]/Table28211153[[#This Row],[D0 - WA/19]]</f>
        <v>16</v>
      </c>
      <c r="CZ305" s="216">
        <f>LOG(Table28211153[[#This Row],[GD/19 Fold]],2)</f>
        <v>1</v>
      </c>
      <c r="DA305" s="216">
        <f>LOG(Table28211153[[#This Row],[HK/19 Fold]],2)</f>
        <v>1</v>
      </c>
      <c r="DB305" s="216">
        <f>LOG(Table28211153[[#This Row],[Phu/13 Fold]],2)</f>
        <v>5</v>
      </c>
      <c r="DC305" s="216">
        <f>LOG(Table28211153[[#This Row],[WA/19 Fold]],2)</f>
        <v>4</v>
      </c>
      <c r="DD305" s="217">
        <f>SUM(Table28211153[[#This Row],[GD/19 Log2]:[WA/19 Log2]])</f>
        <v>11</v>
      </c>
    </row>
    <row r="306" spans="1:108" ht="24" customHeight="1">
      <c r="A306" s="138" t="s">
        <v>77</v>
      </c>
      <c r="B306" s="139">
        <v>38358</v>
      </c>
      <c r="C306" s="140">
        <v>15</v>
      </c>
      <c r="D306" s="139">
        <v>44145</v>
      </c>
      <c r="E306" s="140">
        <v>28</v>
      </c>
      <c r="F306" s="3" t="s">
        <v>7</v>
      </c>
      <c r="G306" s="215" t="s">
        <v>42</v>
      </c>
      <c r="H306" s="57">
        <v>28.4460868114021</v>
      </c>
      <c r="I306" s="98" t="s">
        <v>173</v>
      </c>
      <c r="J306" s="127" t="s">
        <v>344</v>
      </c>
      <c r="K306" s="53"/>
      <c r="L306" s="53"/>
      <c r="M306" s="53"/>
      <c r="N306" s="53"/>
      <c r="O306" s="53"/>
      <c r="P306" s="53"/>
      <c r="Q306" s="53"/>
      <c r="R306" s="53"/>
      <c r="S306" s="53"/>
      <c r="T306" s="53"/>
      <c r="U306" s="53"/>
      <c r="V306" s="53"/>
      <c r="W306" s="53"/>
      <c r="X306" s="53"/>
      <c r="Y306" s="53"/>
      <c r="Z306" s="53"/>
      <c r="AA306" s="53"/>
      <c r="AB306" s="53"/>
      <c r="AC306" s="53">
        <v>320</v>
      </c>
      <c r="AD306" s="53">
        <v>320</v>
      </c>
      <c r="AE306" s="53">
        <v>160</v>
      </c>
      <c r="AF306" s="53">
        <v>160</v>
      </c>
      <c r="AG306" s="53"/>
      <c r="AH306" s="54"/>
      <c r="AI306" s="143" t="s">
        <v>77</v>
      </c>
      <c r="AJ306" s="137"/>
      <c r="AK306" s="54"/>
      <c r="AL306" s="53"/>
      <c r="AM306" s="53"/>
      <c r="AN306" s="53"/>
      <c r="AO306" s="53"/>
      <c r="AP306" s="53"/>
      <c r="AQ306" s="53"/>
      <c r="AR306" s="53"/>
      <c r="AS306" s="53"/>
      <c r="AT306" s="53"/>
      <c r="AU306" s="53"/>
      <c r="AV306" s="53"/>
      <c r="AW306" s="54"/>
      <c r="AX306" s="53"/>
      <c r="AY306" s="54"/>
      <c r="AZ306" s="53"/>
      <c r="BA306" s="54"/>
      <c r="BB306" s="111"/>
      <c r="BC306" s="111"/>
      <c r="BD306" s="111"/>
      <c r="BE306" s="111"/>
      <c r="BF306" s="111"/>
      <c r="BG306" s="111"/>
      <c r="BH306" s="53"/>
      <c r="BI306" s="54"/>
      <c r="BJ306" s="111">
        <v>80</v>
      </c>
      <c r="BK306" s="111">
        <v>160</v>
      </c>
      <c r="BL306" s="111"/>
      <c r="BM306" s="136"/>
      <c r="BN306" s="143" t="s">
        <v>77</v>
      </c>
      <c r="BO306" s="137"/>
      <c r="BP306" s="56"/>
      <c r="BQ306" s="55"/>
      <c r="BR306" s="53"/>
      <c r="BS306" s="53"/>
      <c r="BT306" s="53"/>
      <c r="BU306" s="53"/>
      <c r="BV306" s="53"/>
      <c r="BW306" s="53"/>
      <c r="BX306" s="53"/>
      <c r="BY306" s="53"/>
      <c r="BZ306" s="53"/>
      <c r="CA306" s="53"/>
      <c r="CB306" s="53"/>
      <c r="CC306" s="53"/>
      <c r="CD306" s="53"/>
      <c r="CE306" s="53">
        <v>80</v>
      </c>
      <c r="CF306" s="53">
        <v>160</v>
      </c>
      <c r="CG306" s="55"/>
      <c r="CH306" s="53"/>
      <c r="CI306" s="53"/>
      <c r="CJ306" s="53"/>
      <c r="CK306" s="53"/>
      <c r="CL306" s="53"/>
      <c r="CM306" s="53"/>
      <c r="CN306" s="53"/>
      <c r="CO306" s="53"/>
      <c r="CP306" s="53"/>
      <c r="CQ306" s="53"/>
      <c r="CR306" s="53"/>
      <c r="CS306" s="53">
        <v>80</v>
      </c>
      <c r="CT306" s="54">
        <v>160</v>
      </c>
      <c r="CU306" s="143" t="s">
        <v>77</v>
      </c>
      <c r="CV306" s="218">
        <f>Table28211153[[#This Row],[D28 - GD/19]]/Table28211153[[#This Row],[D0 - GD/19]]</f>
        <v>1</v>
      </c>
      <c r="CW306" s="216">
        <f t="shared" si="8"/>
        <v>2</v>
      </c>
      <c r="CX306" s="216">
        <f>Table28211153[[#This Row],[D28 - Phu/13]]/Table28211153[[#This Row],[D0 - Phu/13]]</f>
        <v>2</v>
      </c>
      <c r="CY306" s="216">
        <f>Table28211153[[#This Row],[D28 - WA/19]]/Table28211153[[#This Row],[D0 - WA/19]]</f>
        <v>2</v>
      </c>
      <c r="CZ306" s="216">
        <f>LOG(Table28211153[[#This Row],[GD/19 Fold]],2)</f>
        <v>0</v>
      </c>
      <c r="DA306" s="216">
        <f>LOG(Table28211153[[#This Row],[HK/19 Fold]],2)</f>
        <v>1</v>
      </c>
      <c r="DB306" s="216">
        <f>LOG(Table28211153[[#This Row],[Phu/13 Fold]],2)</f>
        <v>1</v>
      </c>
      <c r="DC306" s="216">
        <f>LOG(Table28211153[[#This Row],[WA/19 Fold]],2)</f>
        <v>1</v>
      </c>
      <c r="DD306" s="217">
        <f>SUM(Table28211153[[#This Row],[GD/19 Log2]:[WA/19 Log2]])</f>
        <v>3</v>
      </c>
    </row>
    <row r="307" spans="1:108" ht="24" customHeight="1">
      <c r="A307" s="138" t="s">
        <v>78</v>
      </c>
      <c r="B307" s="139">
        <v>37707</v>
      </c>
      <c r="C307" s="140">
        <v>17</v>
      </c>
      <c r="D307" s="139">
        <v>44116</v>
      </c>
      <c r="E307" s="140">
        <v>28</v>
      </c>
      <c r="F307" s="4" t="s">
        <v>8</v>
      </c>
      <c r="G307" s="215" t="s">
        <v>42</v>
      </c>
      <c r="H307" s="57">
        <v>29.194126488611399</v>
      </c>
      <c r="I307" s="98" t="s">
        <v>173</v>
      </c>
      <c r="J307" s="127" t="s">
        <v>344</v>
      </c>
      <c r="K307" s="53"/>
      <c r="L307" s="53"/>
      <c r="M307" s="53"/>
      <c r="N307" s="53"/>
      <c r="O307" s="53"/>
      <c r="P307" s="53"/>
      <c r="Q307" s="53"/>
      <c r="R307" s="53"/>
      <c r="S307" s="53"/>
      <c r="T307" s="53"/>
      <c r="U307" s="53"/>
      <c r="V307" s="53"/>
      <c r="W307" s="53"/>
      <c r="X307" s="53"/>
      <c r="Y307" s="53"/>
      <c r="Z307" s="53"/>
      <c r="AA307" s="53"/>
      <c r="AB307" s="53"/>
      <c r="AC307" s="53">
        <v>80</v>
      </c>
      <c r="AD307" s="53">
        <v>160</v>
      </c>
      <c r="AE307" s="53">
        <v>40</v>
      </c>
      <c r="AF307" s="53">
        <v>80</v>
      </c>
      <c r="AG307" s="53"/>
      <c r="AH307" s="54"/>
      <c r="AI307" s="143" t="s">
        <v>78</v>
      </c>
      <c r="AJ307" s="137"/>
      <c r="AK307" s="54"/>
      <c r="AL307" s="53"/>
      <c r="AM307" s="53"/>
      <c r="AN307" s="53"/>
      <c r="AO307" s="53"/>
      <c r="AP307" s="53"/>
      <c r="AQ307" s="53"/>
      <c r="AR307" s="53"/>
      <c r="AS307" s="53"/>
      <c r="AT307" s="53"/>
      <c r="AU307" s="53"/>
      <c r="AV307" s="53"/>
      <c r="AW307" s="54"/>
      <c r="AX307" s="53"/>
      <c r="AY307" s="54"/>
      <c r="AZ307" s="53"/>
      <c r="BA307" s="54"/>
      <c r="BB307" s="111"/>
      <c r="BC307" s="111"/>
      <c r="BD307" s="111"/>
      <c r="BE307" s="111"/>
      <c r="BF307" s="111"/>
      <c r="BG307" s="111"/>
      <c r="BH307" s="53"/>
      <c r="BI307" s="54"/>
      <c r="BJ307" s="111">
        <v>320</v>
      </c>
      <c r="BK307" s="111">
        <v>320</v>
      </c>
      <c r="BL307" s="111"/>
      <c r="BM307" s="136"/>
      <c r="BN307" s="143" t="s">
        <v>78</v>
      </c>
      <c r="BO307" s="137"/>
      <c r="BP307" s="56"/>
      <c r="BQ307" s="55"/>
      <c r="BR307" s="53"/>
      <c r="BS307" s="53"/>
      <c r="BT307" s="53"/>
      <c r="BU307" s="53"/>
      <c r="BV307" s="53"/>
      <c r="BW307" s="53"/>
      <c r="BX307" s="53"/>
      <c r="BY307" s="53"/>
      <c r="BZ307" s="53"/>
      <c r="CA307" s="53"/>
      <c r="CB307" s="53"/>
      <c r="CC307" s="53"/>
      <c r="CD307" s="53"/>
      <c r="CE307" s="53">
        <v>80</v>
      </c>
      <c r="CF307" s="53">
        <v>160</v>
      </c>
      <c r="CG307" s="55"/>
      <c r="CH307" s="53"/>
      <c r="CI307" s="53"/>
      <c r="CJ307" s="53"/>
      <c r="CK307" s="53"/>
      <c r="CL307" s="53"/>
      <c r="CM307" s="53"/>
      <c r="CN307" s="53"/>
      <c r="CO307" s="53"/>
      <c r="CP307" s="53"/>
      <c r="CQ307" s="53"/>
      <c r="CR307" s="53"/>
      <c r="CS307" s="53">
        <v>80</v>
      </c>
      <c r="CT307" s="54">
        <v>160</v>
      </c>
      <c r="CU307" s="143" t="s">
        <v>78</v>
      </c>
      <c r="CV307" s="218">
        <f>Table28211153[[#This Row],[D28 - GD/19]]/Table28211153[[#This Row],[D0 - GD/19]]</f>
        <v>2</v>
      </c>
      <c r="CW307" s="216">
        <f t="shared" si="8"/>
        <v>1</v>
      </c>
      <c r="CX307" s="216">
        <f>Table28211153[[#This Row],[D28 - Phu/13]]/Table28211153[[#This Row],[D0 - Phu/13]]</f>
        <v>2</v>
      </c>
      <c r="CY307" s="216">
        <f>Table28211153[[#This Row],[D28 - WA/19]]/Table28211153[[#This Row],[D0 - WA/19]]</f>
        <v>2</v>
      </c>
      <c r="CZ307" s="216">
        <f>LOG(Table28211153[[#This Row],[GD/19 Fold]],2)</f>
        <v>1</v>
      </c>
      <c r="DA307" s="216">
        <f>LOG(Table28211153[[#This Row],[HK/19 Fold]],2)</f>
        <v>0</v>
      </c>
      <c r="DB307" s="216">
        <f>LOG(Table28211153[[#This Row],[Phu/13 Fold]],2)</f>
        <v>1</v>
      </c>
      <c r="DC307" s="216">
        <f>LOG(Table28211153[[#This Row],[WA/19 Fold]],2)</f>
        <v>1</v>
      </c>
      <c r="DD307" s="217">
        <f>SUM(Table28211153[[#This Row],[GD/19 Log2]:[WA/19 Log2]])</f>
        <v>3</v>
      </c>
    </row>
    <row r="308" spans="1:108" ht="24" customHeight="1">
      <c r="A308" s="60" t="s">
        <v>79</v>
      </c>
      <c r="B308" s="59">
        <v>38752</v>
      </c>
      <c r="C308" s="58">
        <v>14</v>
      </c>
      <c r="D308" s="59">
        <v>44116</v>
      </c>
      <c r="E308" s="58">
        <v>22</v>
      </c>
      <c r="F308" s="4" t="s">
        <v>8</v>
      </c>
      <c r="G308" s="215" t="s">
        <v>42</v>
      </c>
      <c r="H308" s="57">
        <v>22.318188416315799</v>
      </c>
      <c r="I308" s="98" t="s">
        <v>173</v>
      </c>
      <c r="J308" s="127" t="s">
        <v>344</v>
      </c>
      <c r="K308" s="53"/>
      <c r="L308" s="53"/>
      <c r="M308" s="53"/>
      <c r="N308" s="53"/>
      <c r="O308" s="53"/>
      <c r="P308" s="53"/>
      <c r="Q308" s="53"/>
      <c r="R308" s="53"/>
      <c r="S308" s="53"/>
      <c r="T308" s="53"/>
      <c r="U308" s="53"/>
      <c r="V308" s="53"/>
      <c r="W308" s="53"/>
      <c r="X308" s="53"/>
      <c r="Y308" s="53"/>
      <c r="Z308" s="53"/>
      <c r="AA308" s="53"/>
      <c r="AB308" s="53"/>
      <c r="AC308" s="53">
        <v>160</v>
      </c>
      <c r="AD308" s="53">
        <v>320</v>
      </c>
      <c r="AE308" s="53">
        <v>40</v>
      </c>
      <c r="AF308" s="53">
        <v>160</v>
      </c>
      <c r="AG308" s="53"/>
      <c r="AH308" s="54"/>
      <c r="AI308" s="142" t="s">
        <v>79</v>
      </c>
      <c r="AJ308" s="137"/>
      <c r="AK308" s="54"/>
      <c r="AL308" s="53"/>
      <c r="AM308" s="53"/>
      <c r="AN308" s="53"/>
      <c r="AO308" s="53"/>
      <c r="AP308" s="53"/>
      <c r="AQ308" s="53"/>
      <c r="AR308" s="53"/>
      <c r="AS308" s="53"/>
      <c r="AT308" s="53"/>
      <c r="AU308" s="53"/>
      <c r="AV308" s="53"/>
      <c r="AW308" s="54"/>
      <c r="AX308" s="53"/>
      <c r="AY308" s="54"/>
      <c r="AZ308" s="53"/>
      <c r="BA308" s="54"/>
      <c r="BB308" s="111"/>
      <c r="BC308" s="111"/>
      <c r="BD308" s="111"/>
      <c r="BE308" s="111"/>
      <c r="BF308" s="111"/>
      <c r="BG308" s="111"/>
      <c r="BH308" s="53"/>
      <c r="BI308" s="54"/>
      <c r="BJ308" s="111">
        <v>160</v>
      </c>
      <c r="BK308" s="111">
        <v>160</v>
      </c>
      <c r="BL308" s="111"/>
      <c r="BM308" s="136"/>
      <c r="BN308" s="142" t="s">
        <v>79</v>
      </c>
      <c r="BO308" s="137"/>
      <c r="BP308" s="56"/>
      <c r="BQ308" s="55"/>
      <c r="BR308" s="53"/>
      <c r="BS308" s="53"/>
      <c r="BT308" s="53"/>
      <c r="BU308" s="53"/>
      <c r="BV308" s="53"/>
      <c r="BW308" s="53"/>
      <c r="BX308" s="53"/>
      <c r="BY308" s="53"/>
      <c r="BZ308" s="53"/>
      <c r="CA308" s="53"/>
      <c r="CB308" s="53"/>
      <c r="CC308" s="53"/>
      <c r="CD308" s="53"/>
      <c r="CE308" s="53">
        <v>40</v>
      </c>
      <c r="CF308" s="53">
        <v>80</v>
      </c>
      <c r="CG308" s="55"/>
      <c r="CH308" s="53"/>
      <c r="CI308" s="53"/>
      <c r="CJ308" s="53"/>
      <c r="CK308" s="53"/>
      <c r="CL308" s="53"/>
      <c r="CM308" s="53"/>
      <c r="CN308" s="53"/>
      <c r="CO308" s="53"/>
      <c r="CP308" s="53"/>
      <c r="CQ308" s="53"/>
      <c r="CR308" s="53"/>
      <c r="CS308" s="53">
        <v>40</v>
      </c>
      <c r="CT308" s="54">
        <v>160</v>
      </c>
      <c r="CU308" s="142" t="s">
        <v>79</v>
      </c>
      <c r="CV308" s="218">
        <f>Table28211153[[#This Row],[D28 - GD/19]]/Table28211153[[#This Row],[D0 - GD/19]]</f>
        <v>4</v>
      </c>
      <c r="CW308" s="216">
        <f t="shared" si="8"/>
        <v>1</v>
      </c>
      <c r="CX308" s="216">
        <f>Table28211153[[#This Row],[D28 - Phu/13]]/Table28211153[[#This Row],[D0 - Phu/13]]</f>
        <v>2</v>
      </c>
      <c r="CY308" s="216">
        <f>Table28211153[[#This Row],[D28 - WA/19]]/Table28211153[[#This Row],[D0 - WA/19]]</f>
        <v>4</v>
      </c>
      <c r="CZ308" s="216">
        <f>LOG(Table28211153[[#This Row],[GD/19 Fold]],2)</f>
        <v>2</v>
      </c>
      <c r="DA308" s="216">
        <f>LOG(Table28211153[[#This Row],[HK/19 Fold]],2)</f>
        <v>0</v>
      </c>
      <c r="DB308" s="216">
        <f>LOG(Table28211153[[#This Row],[Phu/13 Fold]],2)</f>
        <v>1</v>
      </c>
      <c r="DC308" s="216">
        <f>LOG(Table28211153[[#This Row],[WA/19 Fold]],2)</f>
        <v>2</v>
      </c>
      <c r="DD308" s="217">
        <f>SUM(Table28211153[[#This Row],[GD/19 Log2]:[WA/19 Log2]])</f>
        <v>5</v>
      </c>
    </row>
    <row r="309" spans="1:108" ht="24" customHeight="1">
      <c r="A309" s="138" t="s">
        <v>80</v>
      </c>
      <c r="B309" s="139">
        <v>38405</v>
      </c>
      <c r="C309" s="140">
        <v>15</v>
      </c>
      <c r="D309" s="139">
        <v>44133</v>
      </c>
      <c r="E309" s="140">
        <v>25</v>
      </c>
      <c r="F309" s="3" t="s">
        <v>7</v>
      </c>
      <c r="G309" s="215" t="s">
        <v>42</v>
      </c>
      <c r="H309" s="57">
        <v>25.372365781985401</v>
      </c>
      <c r="I309" s="98" t="s">
        <v>173</v>
      </c>
      <c r="J309" s="127" t="s">
        <v>344</v>
      </c>
      <c r="K309" s="53"/>
      <c r="L309" s="53"/>
      <c r="M309" s="53"/>
      <c r="N309" s="53"/>
      <c r="O309" s="53"/>
      <c r="P309" s="53"/>
      <c r="Q309" s="53"/>
      <c r="R309" s="53"/>
      <c r="S309" s="53"/>
      <c r="T309" s="53"/>
      <c r="U309" s="53"/>
      <c r="V309" s="53"/>
      <c r="W309" s="53"/>
      <c r="X309" s="53"/>
      <c r="Y309" s="53"/>
      <c r="Z309" s="53"/>
      <c r="AA309" s="53"/>
      <c r="AB309" s="53"/>
      <c r="AC309" s="53">
        <v>80</v>
      </c>
      <c r="AD309" s="53">
        <v>320</v>
      </c>
      <c r="AE309" s="53">
        <v>20</v>
      </c>
      <c r="AF309" s="53">
        <v>160</v>
      </c>
      <c r="AG309" s="53"/>
      <c r="AH309" s="54"/>
      <c r="AI309" s="143" t="s">
        <v>80</v>
      </c>
      <c r="AJ309" s="137"/>
      <c r="AK309" s="54"/>
      <c r="AL309" s="53"/>
      <c r="AM309" s="53"/>
      <c r="AN309" s="53"/>
      <c r="AO309" s="53"/>
      <c r="AP309" s="53"/>
      <c r="AQ309" s="53"/>
      <c r="AR309" s="53"/>
      <c r="AS309" s="53"/>
      <c r="AT309" s="53"/>
      <c r="AU309" s="53"/>
      <c r="AV309" s="53"/>
      <c r="AW309" s="54"/>
      <c r="AX309" s="53"/>
      <c r="AY309" s="54"/>
      <c r="AZ309" s="53"/>
      <c r="BA309" s="54"/>
      <c r="BB309" s="111"/>
      <c r="BC309" s="111"/>
      <c r="BD309" s="111"/>
      <c r="BE309" s="111"/>
      <c r="BF309" s="111"/>
      <c r="BG309" s="111"/>
      <c r="BH309" s="53"/>
      <c r="BI309" s="54"/>
      <c r="BJ309" s="111">
        <v>80</v>
      </c>
      <c r="BK309" s="111">
        <v>80</v>
      </c>
      <c r="BL309" s="111"/>
      <c r="BM309" s="136"/>
      <c r="BN309" s="143" t="s">
        <v>80</v>
      </c>
      <c r="BO309" s="137"/>
      <c r="BP309" s="56"/>
      <c r="BQ309" s="55"/>
      <c r="BR309" s="53"/>
      <c r="BS309" s="53"/>
      <c r="BT309" s="53"/>
      <c r="BU309" s="53"/>
      <c r="BV309" s="53"/>
      <c r="BW309" s="53"/>
      <c r="BX309" s="53"/>
      <c r="BY309" s="53"/>
      <c r="BZ309" s="53"/>
      <c r="CA309" s="53"/>
      <c r="CB309" s="53"/>
      <c r="CC309" s="53"/>
      <c r="CD309" s="53"/>
      <c r="CE309" s="53">
        <v>80</v>
      </c>
      <c r="CF309" s="53">
        <v>160</v>
      </c>
      <c r="CG309" s="55"/>
      <c r="CH309" s="53"/>
      <c r="CI309" s="53"/>
      <c r="CJ309" s="53"/>
      <c r="CK309" s="53"/>
      <c r="CL309" s="53"/>
      <c r="CM309" s="53"/>
      <c r="CN309" s="53"/>
      <c r="CO309" s="53"/>
      <c r="CP309" s="53"/>
      <c r="CQ309" s="53"/>
      <c r="CR309" s="53"/>
      <c r="CS309" s="53">
        <v>40</v>
      </c>
      <c r="CT309" s="54">
        <v>40</v>
      </c>
      <c r="CU309" s="143" t="s">
        <v>80</v>
      </c>
      <c r="CV309" s="218">
        <f>Table28211153[[#This Row],[D28 - GD/19]]/Table28211153[[#This Row],[D0 - GD/19]]</f>
        <v>8</v>
      </c>
      <c r="CW309" s="216">
        <f t="shared" si="8"/>
        <v>1</v>
      </c>
      <c r="CX309" s="216">
        <f>Table28211153[[#This Row],[D28 - Phu/13]]/Table28211153[[#This Row],[D0 - Phu/13]]</f>
        <v>2</v>
      </c>
      <c r="CY309" s="216">
        <f>Table28211153[[#This Row],[D28 - WA/19]]/Table28211153[[#This Row],[D0 - WA/19]]</f>
        <v>1</v>
      </c>
      <c r="CZ309" s="216">
        <f>LOG(Table28211153[[#This Row],[GD/19 Fold]],2)</f>
        <v>3</v>
      </c>
      <c r="DA309" s="216">
        <f>LOG(Table28211153[[#This Row],[HK/19 Fold]],2)</f>
        <v>0</v>
      </c>
      <c r="DB309" s="216">
        <f>LOG(Table28211153[[#This Row],[Phu/13 Fold]],2)</f>
        <v>1</v>
      </c>
      <c r="DC309" s="216">
        <f>LOG(Table28211153[[#This Row],[WA/19 Fold]],2)</f>
        <v>0</v>
      </c>
      <c r="DD309" s="217">
        <f>SUM(Table28211153[[#This Row],[GD/19 Log2]:[WA/19 Log2]])</f>
        <v>4</v>
      </c>
    </row>
    <row r="310" spans="1:108" ht="24" customHeight="1">
      <c r="A310" s="138" t="s">
        <v>81</v>
      </c>
      <c r="B310" s="139">
        <v>38405</v>
      </c>
      <c r="C310" s="140">
        <v>15</v>
      </c>
      <c r="D310" s="139">
        <v>44133</v>
      </c>
      <c r="E310" s="140">
        <v>25</v>
      </c>
      <c r="F310" s="3" t="s">
        <v>7</v>
      </c>
      <c r="G310" s="215" t="s">
        <v>42</v>
      </c>
      <c r="H310" s="57">
        <v>20.349246555566101</v>
      </c>
      <c r="I310" s="98" t="s">
        <v>173</v>
      </c>
      <c r="J310" s="127" t="s">
        <v>344</v>
      </c>
      <c r="K310" s="53"/>
      <c r="L310" s="53"/>
      <c r="M310" s="53"/>
      <c r="N310" s="53"/>
      <c r="O310" s="53"/>
      <c r="P310" s="53"/>
      <c r="Q310" s="53"/>
      <c r="R310" s="53"/>
      <c r="S310" s="53"/>
      <c r="T310" s="53"/>
      <c r="U310" s="53"/>
      <c r="V310" s="53"/>
      <c r="W310" s="53"/>
      <c r="X310" s="53"/>
      <c r="Y310" s="53"/>
      <c r="Z310" s="53"/>
      <c r="AA310" s="53"/>
      <c r="AB310" s="53"/>
      <c r="AC310" s="53">
        <v>80</v>
      </c>
      <c r="AD310" s="53">
        <v>320</v>
      </c>
      <c r="AE310" s="53">
        <v>20</v>
      </c>
      <c r="AF310" s="53">
        <v>160</v>
      </c>
      <c r="AG310" s="53"/>
      <c r="AH310" s="54"/>
      <c r="AI310" s="143" t="s">
        <v>81</v>
      </c>
      <c r="AJ310" s="137"/>
      <c r="AK310" s="54"/>
      <c r="AL310" s="53"/>
      <c r="AM310" s="53"/>
      <c r="AN310" s="53"/>
      <c r="AO310" s="53"/>
      <c r="AP310" s="53"/>
      <c r="AQ310" s="53"/>
      <c r="AR310" s="53"/>
      <c r="AS310" s="53"/>
      <c r="AT310" s="53"/>
      <c r="AU310" s="53"/>
      <c r="AV310" s="53"/>
      <c r="AW310" s="54"/>
      <c r="AX310" s="53"/>
      <c r="AY310" s="54"/>
      <c r="AZ310" s="53"/>
      <c r="BA310" s="54"/>
      <c r="BB310" s="111"/>
      <c r="BC310" s="111"/>
      <c r="BD310" s="111"/>
      <c r="BE310" s="111"/>
      <c r="BF310" s="111"/>
      <c r="BG310" s="111"/>
      <c r="BH310" s="53"/>
      <c r="BI310" s="54"/>
      <c r="BJ310" s="111">
        <v>160</v>
      </c>
      <c r="BK310" s="111">
        <v>320</v>
      </c>
      <c r="BL310" s="111"/>
      <c r="BM310" s="136"/>
      <c r="BN310" s="143" t="s">
        <v>81</v>
      </c>
      <c r="BO310" s="137"/>
      <c r="BP310" s="56"/>
      <c r="BQ310" s="55"/>
      <c r="BR310" s="53"/>
      <c r="BS310" s="53"/>
      <c r="BT310" s="53"/>
      <c r="BU310" s="53"/>
      <c r="BV310" s="53"/>
      <c r="BW310" s="53"/>
      <c r="BX310" s="53"/>
      <c r="BY310" s="53"/>
      <c r="BZ310" s="53"/>
      <c r="CA310" s="53"/>
      <c r="CB310" s="53"/>
      <c r="CC310" s="53"/>
      <c r="CD310" s="53"/>
      <c r="CE310" s="53">
        <v>40</v>
      </c>
      <c r="CF310" s="53">
        <v>80</v>
      </c>
      <c r="CG310" s="55"/>
      <c r="CH310" s="53"/>
      <c r="CI310" s="53"/>
      <c r="CJ310" s="53"/>
      <c r="CK310" s="53"/>
      <c r="CL310" s="53"/>
      <c r="CM310" s="53"/>
      <c r="CN310" s="53"/>
      <c r="CO310" s="53"/>
      <c r="CP310" s="53"/>
      <c r="CQ310" s="53"/>
      <c r="CR310" s="53"/>
      <c r="CS310" s="53">
        <v>80</v>
      </c>
      <c r="CT310" s="54">
        <v>160</v>
      </c>
      <c r="CU310" s="143" t="s">
        <v>81</v>
      </c>
      <c r="CV310" s="218">
        <f>Table28211153[[#This Row],[D28 - GD/19]]/Table28211153[[#This Row],[D0 - GD/19]]</f>
        <v>8</v>
      </c>
      <c r="CW310" s="216">
        <f t="shared" si="8"/>
        <v>2</v>
      </c>
      <c r="CX310" s="216">
        <f>Table28211153[[#This Row],[D28 - Phu/13]]/Table28211153[[#This Row],[D0 - Phu/13]]</f>
        <v>2</v>
      </c>
      <c r="CY310" s="216">
        <f>Table28211153[[#This Row],[D28 - WA/19]]/Table28211153[[#This Row],[D0 - WA/19]]</f>
        <v>2</v>
      </c>
      <c r="CZ310" s="216">
        <f>LOG(Table28211153[[#This Row],[GD/19 Fold]],2)</f>
        <v>3</v>
      </c>
      <c r="DA310" s="216">
        <f>LOG(Table28211153[[#This Row],[HK/19 Fold]],2)</f>
        <v>1</v>
      </c>
      <c r="DB310" s="216">
        <f>LOG(Table28211153[[#This Row],[Phu/13 Fold]],2)</f>
        <v>1</v>
      </c>
      <c r="DC310" s="216">
        <f>LOG(Table28211153[[#This Row],[WA/19 Fold]],2)</f>
        <v>1</v>
      </c>
      <c r="DD310" s="217">
        <f>SUM(Table28211153[[#This Row],[GD/19 Log2]:[WA/19 Log2]])</f>
        <v>6</v>
      </c>
    </row>
    <row r="311" spans="1:108" ht="24" customHeight="1">
      <c r="A311" s="150" t="s">
        <v>82</v>
      </c>
      <c r="B311" s="59">
        <v>38841</v>
      </c>
      <c r="C311" s="58">
        <v>14</v>
      </c>
      <c r="D311" s="59">
        <v>44137</v>
      </c>
      <c r="E311" s="188">
        <v>63</v>
      </c>
      <c r="F311" s="3" t="s">
        <v>7</v>
      </c>
      <c r="G311" s="215" t="s">
        <v>42</v>
      </c>
      <c r="H311" s="57">
        <v>18.8604826275592</v>
      </c>
      <c r="I311" s="98" t="s">
        <v>173</v>
      </c>
      <c r="J311" s="127" t="s">
        <v>345</v>
      </c>
      <c r="K311" s="53"/>
      <c r="L311" s="53"/>
      <c r="M311" s="53"/>
      <c r="N311" s="53"/>
      <c r="O311" s="53"/>
      <c r="P311" s="53"/>
      <c r="Q311" s="53"/>
      <c r="R311" s="53"/>
      <c r="S311" s="53"/>
      <c r="T311" s="53"/>
      <c r="U311" s="53"/>
      <c r="V311" s="53"/>
      <c r="W311" s="53"/>
      <c r="X311" s="53"/>
      <c r="Y311" s="53"/>
      <c r="Z311" s="53"/>
      <c r="AA311" s="53"/>
      <c r="AB311" s="53"/>
      <c r="AC311" s="53">
        <v>80</v>
      </c>
      <c r="AD311" s="53">
        <v>80</v>
      </c>
      <c r="AE311" s="53">
        <v>20</v>
      </c>
      <c r="AF311" s="53">
        <v>20</v>
      </c>
      <c r="AG311" s="53"/>
      <c r="AH311" s="54"/>
      <c r="AI311" s="142" t="s">
        <v>82</v>
      </c>
      <c r="AJ311" s="137"/>
      <c r="AK311" s="54"/>
      <c r="AL311" s="53"/>
      <c r="AM311" s="53"/>
      <c r="AN311" s="53"/>
      <c r="AO311" s="53"/>
      <c r="AP311" s="53"/>
      <c r="AQ311" s="53"/>
      <c r="AR311" s="53"/>
      <c r="AS311" s="53"/>
      <c r="AT311" s="53"/>
      <c r="AU311" s="53"/>
      <c r="AV311" s="53"/>
      <c r="AW311" s="54"/>
      <c r="AX311" s="53"/>
      <c r="AY311" s="54"/>
      <c r="AZ311" s="53"/>
      <c r="BA311" s="54"/>
      <c r="BB311" s="111"/>
      <c r="BC311" s="111"/>
      <c r="BD311" s="111"/>
      <c r="BE311" s="111"/>
      <c r="BF311" s="111"/>
      <c r="BG311" s="111"/>
      <c r="BH311" s="53"/>
      <c r="BI311" s="54"/>
      <c r="BJ311" s="111">
        <v>20</v>
      </c>
      <c r="BK311" s="111">
        <v>40</v>
      </c>
      <c r="BL311" s="111"/>
      <c r="BM311" s="136"/>
      <c r="BN311" s="142" t="s">
        <v>82</v>
      </c>
      <c r="BO311" s="137"/>
      <c r="BP311" s="56"/>
      <c r="BQ311" s="55"/>
      <c r="BR311" s="53"/>
      <c r="BS311" s="53"/>
      <c r="BT311" s="53"/>
      <c r="BU311" s="53"/>
      <c r="BV311" s="53"/>
      <c r="BW311" s="53"/>
      <c r="BX311" s="53"/>
      <c r="BY311" s="53"/>
      <c r="BZ311" s="53"/>
      <c r="CA311" s="53"/>
      <c r="CB311" s="53"/>
      <c r="CC311" s="53"/>
      <c r="CD311" s="53"/>
      <c r="CE311" s="53">
        <v>20</v>
      </c>
      <c r="CF311" s="53">
        <v>40</v>
      </c>
      <c r="CG311" s="55"/>
      <c r="CH311" s="53"/>
      <c r="CI311" s="53"/>
      <c r="CJ311" s="53"/>
      <c r="CK311" s="53"/>
      <c r="CL311" s="53"/>
      <c r="CM311" s="53"/>
      <c r="CN311" s="53"/>
      <c r="CO311" s="53"/>
      <c r="CP311" s="53"/>
      <c r="CQ311" s="53"/>
      <c r="CR311" s="53"/>
      <c r="CS311" s="53">
        <v>40</v>
      </c>
      <c r="CT311" s="54">
        <v>40</v>
      </c>
      <c r="CU311" s="142" t="s">
        <v>82</v>
      </c>
      <c r="CV311" s="218">
        <f>Table28211153[[#This Row],[D28 - GD/19]]/Table28211153[[#This Row],[D0 - GD/19]]</f>
        <v>1</v>
      </c>
      <c r="CW311" s="216">
        <f t="shared" si="8"/>
        <v>2</v>
      </c>
      <c r="CX311" s="216">
        <f>Table28211153[[#This Row],[D28 - Phu/13]]/Table28211153[[#This Row],[D0 - Phu/13]]</f>
        <v>2</v>
      </c>
      <c r="CY311" s="216">
        <f>Table28211153[[#This Row],[D28 - WA/19]]/Table28211153[[#This Row],[D0 - WA/19]]</f>
        <v>1</v>
      </c>
      <c r="CZ311" s="216">
        <f>LOG(Table28211153[[#This Row],[GD/19 Fold]],2)</f>
        <v>0</v>
      </c>
      <c r="DA311" s="216">
        <f>LOG(Table28211153[[#This Row],[HK/19 Fold]],2)</f>
        <v>1</v>
      </c>
      <c r="DB311" s="216">
        <f>LOG(Table28211153[[#This Row],[Phu/13 Fold]],2)</f>
        <v>1</v>
      </c>
      <c r="DC311" s="216">
        <f>LOG(Table28211153[[#This Row],[WA/19 Fold]],2)</f>
        <v>0</v>
      </c>
      <c r="DD311" s="217">
        <f>SUM(Table28211153[[#This Row],[GD/19 Log2]:[WA/19 Log2]])</f>
        <v>2</v>
      </c>
    </row>
    <row r="312" spans="1:108" ht="24" customHeight="1">
      <c r="A312" s="60" t="s">
        <v>83</v>
      </c>
      <c r="B312" s="59">
        <v>38863</v>
      </c>
      <c r="C312" s="58">
        <v>14</v>
      </c>
      <c r="D312" s="59">
        <v>44111</v>
      </c>
      <c r="E312" s="58">
        <v>28</v>
      </c>
      <c r="F312" s="4" t="s">
        <v>8</v>
      </c>
      <c r="G312" s="215" t="s">
        <v>42</v>
      </c>
      <c r="H312" s="57">
        <v>20.30940405426</v>
      </c>
      <c r="I312" s="98" t="s">
        <v>173</v>
      </c>
      <c r="J312" s="127" t="s">
        <v>344</v>
      </c>
      <c r="K312" s="53"/>
      <c r="L312" s="53"/>
      <c r="M312" s="53"/>
      <c r="N312" s="53"/>
      <c r="O312" s="53"/>
      <c r="P312" s="53"/>
      <c r="Q312" s="53"/>
      <c r="R312" s="53"/>
      <c r="S312" s="53"/>
      <c r="T312" s="53"/>
      <c r="U312" s="53"/>
      <c r="V312" s="53"/>
      <c r="W312" s="53"/>
      <c r="X312" s="53"/>
      <c r="Y312" s="53"/>
      <c r="Z312" s="53"/>
      <c r="AA312" s="53"/>
      <c r="AB312" s="53"/>
      <c r="AC312" s="53">
        <v>20</v>
      </c>
      <c r="AD312" s="53">
        <v>40</v>
      </c>
      <c r="AE312" s="53">
        <v>10</v>
      </c>
      <c r="AF312" s="53">
        <v>20</v>
      </c>
      <c r="AG312" s="53"/>
      <c r="AH312" s="54"/>
      <c r="AI312" s="142" t="s">
        <v>83</v>
      </c>
      <c r="AJ312" s="137"/>
      <c r="AK312" s="54"/>
      <c r="AL312" s="53"/>
      <c r="AM312" s="53"/>
      <c r="AN312" s="53"/>
      <c r="AO312" s="53"/>
      <c r="AP312" s="53"/>
      <c r="AQ312" s="53"/>
      <c r="AR312" s="53"/>
      <c r="AS312" s="53"/>
      <c r="AT312" s="53"/>
      <c r="AU312" s="53"/>
      <c r="AV312" s="53"/>
      <c r="AW312" s="54"/>
      <c r="AX312" s="53"/>
      <c r="AY312" s="54"/>
      <c r="AZ312" s="53"/>
      <c r="BA312" s="54"/>
      <c r="BB312" s="111"/>
      <c r="BC312" s="111"/>
      <c r="BD312" s="111"/>
      <c r="BE312" s="111"/>
      <c r="BF312" s="111"/>
      <c r="BG312" s="111"/>
      <c r="BH312" s="53"/>
      <c r="BI312" s="54"/>
      <c r="BJ312" s="111">
        <v>80</v>
      </c>
      <c r="BK312" s="111">
        <v>80</v>
      </c>
      <c r="BL312" s="111"/>
      <c r="BM312" s="136"/>
      <c r="BN312" s="142" t="s">
        <v>83</v>
      </c>
      <c r="BO312" s="137"/>
      <c r="BP312" s="56"/>
      <c r="BQ312" s="55"/>
      <c r="BR312" s="53"/>
      <c r="BS312" s="53"/>
      <c r="BT312" s="53"/>
      <c r="BU312" s="53"/>
      <c r="BV312" s="53"/>
      <c r="BW312" s="53"/>
      <c r="BX312" s="53"/>
      <c r="BY312" s="53"/>
      <c r="BZ312" s="53"/>
      <c r="CA312" s="53"/>
      <c r="CB312" s="53"/>
      <c r="CC312" s="53"/>
      <c r="CD312" s="53"/>
      <c r="CE312" s="53">
        <v>80</v>
      </c>
      <c r="CF312" s="53">
        <v>80</v>
      </c>
      <c r="CG312" s="55"/>
      <c r="CH312" s="53"/>
      <c r="CI312" s="53"/>
      <c r="CJ312" s="53"/>
      <c r="CK312" s="53"/>
      <c r="CL312" s="53"/>
      <c r="CM312" s="53"/>
      <c r="CN312" s="53"/>
      <c r="CO312" s="53"/>
      <c r="CP312" s="53"/>
      <c r="CQ312" s="53"/>
      <c r="CR312" s="53"/>
      <c r="CS312" s="53">
        <v>20</v>
      </c>
      <c r="CT312" s="54">
        <v>40</v>
      </c>
      <c r="CU312" s="142" t="s">
        <v>83</v>
      </c>
      <c r="CV312" s="218">
        <f>Table28211153[[#This Row],[D28 - GD/19]]/Table28211153[[#This Row],[D0 - GD/19]]</f>
        <v>2</v>
      </c>
      <c r="CW312" s="216">
        <f t="shared" si="8"/>
        <v>1</v>
      </c>
      <c r="CX312" s="216">
        <f>Table28211153[[#This Row],[D28 - Phu/13]]/Table28211153[[#This Row],[D0 - Phu/13]]</f>
        <v>1</v>
      </c>
      <c r="CY312" s="216">
        <f>Table28211153[[#This Row],[D28 - WA/19]]/Table28211153[[#This Row],[D0 - WA/19]]</f>
        <v>2</v>
      </c>
      <c r="CZ312" s="216">
        <f>LOG(Table28211153[[#This Row],[GD/19 Fold]],2)</f>
        <v>1</v>
      </c>
      <c r="DA312" s="216">
        <f>LOG(Table28211153[[#This Row],[HK/19 Fold]],2)</f>
        <v>0</v>
      </c>
      <c r="DB312" s="216">
        <f>LOG(Table28211153[[#This Row],[Phu/13 Fold]],2)</f>
        <v>0</v>
      </c>
      <c r="DC312" s="216">
        <f>LOG(Table28211153[[#This Row],[WA/19 Fold]],2)</f>
        <v>1</v>
      </c>
      <c r="DD312" s="217">
        <f>SUM(Table28211153[[#This Row],[GD/19 Log2]:[WA/19 Log2]])</f>
        <v>2</v>
      </c>
    </row>
    <row r="313" spans="1:108" ht="24" customHeight="1">
      <c r="A313" s="138" t="s">
        <v>84</v>
      </c>
      <c r="B313" s="139">
        <v>37795</v>
      </c>
      <c r="C313" s="140">
        <v>17</v>
      </c>
      <c r="D313" s="139">
        <v>44139</v>
      </c>
      <c r="E313" s="140">
        <v>28</v>
      </c>
      <c r="F313" s="3" t="s">
        <v>7</v>
      </c>
      <c r="G313" s="215" t="s">
        <v>42</v>
      </c>
      <c r="H313" s="57">
        <v>19.615387360965801</v>
      </c>
      <c r="I313" s="98" t="s">
        <v>173</v>
      </c>
      <c r="J313" s="127" t="s">
        <v>344</v>
      </c>
      <c r="K313" s="53"/>
      <c r="L313" s="53"/>
      <c r="M313" s="53"/>
      <c r="N313" s="53"/>
      <c r="O313" s="53"/>
      <c r="P313" s="53"/>
      <c r="Q313" s="53"/>
      <c r="R313" s="53"/>
      <c r="S313" s="53"/>
      <c r="T313" s="53"/>
      <c r="U313" s="53"/>
      <c r="V313" s="53"/>
      <c r="W313" s="53"/>
      <c r="X313" s="53"/>
      <c r="Y313" s="53"/>
      <c r="Z313" s="53"/>
      <c r="AA313" s="53"/>
      <c r="AB313" s="53"/>
      <c r="AC313" s="53">
        <v>80</v>
      </c>
      <c r="AD313" s="53">
        <v>160</v>
      </c>
      <c r="AE313" s="53">
        <v>20</v>
      </c>
      <c r="AF313" s="53">
        <v>80</v>
      </c>
      <c r="AG313" s="53"/>
      <c r="AH313" s="54"/>
      <c r="AI313" s="143" t="s">
        <v>84</v>
      </c>
      <c r="AJ313" s="137"/>
      <c r="AK313" s="54"/>
      <c r="AL313" s="53"/>
      <c r="AM313" s="53"/>
      <c r="AN313" s="53"/>
      <c r="AO313" s="53"/>
      <c r="AP313" s="53"/>
      <c r="AQ313" s="53"/>
      <c r="AR313" s="53"/>
      <c r="AS313" s="53"/>
      <c r="AT313" s="53"/>
      <c r="AU313" s="53"/>
      <c r="AV313" s="53"/>
      <c r="AW313" s="54"/>
      <c r="AX313" s="53"/>
      <c r="AY313" s="54"/>
      <c r="AZ313" s="53"/>
      <c r="BA313" s="54"/>
      <c r="BB313" s="111"/>
      <c r="BC313" s="111"/>
      <c r="BD313" s="111"/>
      <c r="BE313" s="111"/>
      <c r="BF313" s="111"/>
      <c r="BG313" s="111"/>
      <c r="BH313" s="53"/>
      <c r="BI313" s="54"/>
      <c r="BJ313" s="111">
        <v>40</v>
      </c>
      <c r="BK313" s="111">
        <v>40</v>
      </c>
      <c r="BL313" s="111"/>
      <c r="BM313" s="136"/>
      <c r="BN313" s="143" t="s">
        <v>84</v>
      </c>
      <c r="BO313" s="137"/>
      <c r="BP313" s="56"/>
      <c r="BQ313" s="55"/>
      <c r="BR313" s="53"/>
      <c r="BS313" s="53"/>
      <c r="BT313" s="53"/>
      <c r="BU313" s="53"/>
      <c r="BV313" s="53"/>
      <c r="BW313" s="53"/>
      <c r="BX313" s="53"/>
      <c r="BY313" s="53"/>
      <c r="BZ313" s="53"/>
      <c r="CA313" s="53"/>
      <c r="CB313" s="53"/>
      <c r="CC313" s="53"/>
      <c r="CD313" s="53"/>
      <c r="CE313" s="53">
        <v>80</v>
      </c>
      <c r="CF313" s="53">
        <v>160</v>
      </c>
      <c r="CG313" s="55"/>
      <c r="CH313" s="53"/>
      <c r="CI313" s="53"/>
      <c r="CJ313" s="53"/>
      <c r="CK313" s="53"/>
      <c r="CL313" s="53"/>
      <c r="CM313" s="53"/>
      <c r="CN313" s="53"/>
      <c r="CO313" s="53"/>
      <c r="CP313" s="53"/>
      <c r="CQ313" s="53"/>
      <c r="CR313" s="53"/>
      <c r="CS313" s="53">
        <v>5</v>
      </c>
      <c r="CT313" s="54">
        <v>40</v>
      </c>
      <c r="CU313" s="143" t="s">
        <v>84</v>
      </c>
      <c r="CV313" s="218">
        <f>Table28211153[[#This Row],[D28 - GD/19]]/Table28211153[[#This Row],[D0 - GD/19]]</f>
        <v>4</v>
      </c>
      <c r="CW313" s="216">
        <f t="shared" si="8"/>
        <v>1</v>
      </c>
      <c r="CX313" s="216">
        <f>Table28211153[[#This Row],[D28 - Phu/13]]/Table28211153[[#This Row],[D0 - Phu/13]]</f>
        <v>2</v>
      </c>
      <c r="CY313" s="216">
        <f>Table28211153[[#This Row],[D28 - WA/19]]/Table28211153[[#This Row],[D0 - WA/19]]</f>
        <v>8</v>
      </c>
      <c r="CZ313" s="216">
        <f>LOG(Table28211153[[#This Row],[GD/19 Fold]],2)</f>
        <v>2</v>
      </c>
      <c r="DA313" s="216">
        <f>LOG(Table28211153[[#This Row],[HK/19 Fold]],2)</f>
        <v>0</v>
      </c>
      <c r="DB313" s="216">
        <f>LOG(Table28211153[[#This Row],[Phu/13 Fold]],2)</f>
        <v>1</v>
      </c>
      <c r="DC313" s="216">
        <f>LOG(Table28211153[[#This Row],[WA/19 Fold]],2)</f>
        <v>3</v>
      </c>
      <c r="DD313" s="217">
        <f>SUM(Table28211153[[#This Row],[GD/19 Log2]:[WA/19 Log2]])</f>
        <v>6</v>
      </c>
    </row>
    <row r="314" spans="1:108" ht="24" customHeight="1">
      <c r="A314" s="138" t="s">
        <v>85</v>
      </c>
      <c r="B314" s="139">
        <v>38496</v>
      </c>
      <c r="C314" s="140">
        <v>15</v>
      </c>
      <c r="D314" s="139">
        <v>44131</v>
      </c>
      <c r="E314" s="140">
        <v>28</v>
      </c>
      <c r="F314" s="3" t="s">
        <v>7</v>
      </c>
      <c r="G314" s="215" t="s">
        <v>42</v>
      </c>
      <c r="H314" s="57">
        <v>23.900033874063698</v>
      </c>
      <c r="I314" s="98" t="s">
        <v>173</v>
      </c>
      <c r="J314" s="127" t="s">
        <v>344</v>
      </c>
      <c r="K314" s="53"/>
      <c r="L314" s="53"/>
      <c r="M314" s="53"/>
      <c r="N314" s="53"/>
      <c r="O314" s="53"/>
      <c r="P314" s="53"/>
      <c r="Q314" s="53"/>
      <c r="R314" s="53"/>
      <c r="S314" s="53"/>
      <c r="T314" s="53"/>
      <c r="U314" s="53"/>
      <c r="V314" s="53"/>
      <c r="W314" s="53"/>
      <c r="X314" s="53"/>
      <c r="Y314" s="53"/>
      <c r="Z314" s="53"/>
      <c r="AA314" s="53"/>
      <c r="AB314" s="53"/>
      <c r="AC314" s="53">
        <v>5</v>
      </c>
      <c r="AD314" s="53">
        <v>80</v>
      </c>
      <c r="AE314" s="53">
        <v>5</v>
      </c>
      <c r="AF314" s="53">
        <v>40</v>
      </c>
      <c r="AG314" s="53"/>
      <c r="AH314" s="54"/>
      <c r="AI314" s="143" t="s">
        <v>85</v>
      </c>
      <c r="AJ314" s="137"/>
      <c r="AK314" s="54"/>
      <c r="AL314" s="53"/>
      <c r="AM314" s="53"/>
      <c r="AN314" s="53"/>
      <c r="AO314" s="53"/>
      <c r="AP314" s="53"/>
      <c r="AQ314" s="53"/>
      <c r="AR314" s="53"/>
      <c r="AS314" s="53"/>
      <c r="AT314" s="53"/>
      <c r="AU314" s="53"/>
      <c r="AV314" s="53"/>
      <c r="AW314" s="54"/>
      <c r="AX314" s="53"/>
      <c r="AY314" s="54"/>
      <c r="AZ314" s="53"/>
      <c r="BA314" s="54"/>
      <c r="BB314" s="111"/>
      <c r="BC314" s="111"/>
      <c r="BD314" s="111"/>
      <c r="BE314" s="111"/>
      <c r="BF314" s="111"/>
      <c r="BG314" s="111"/>
      <c r="BH314" s="53"/>
      <c r="BI314" s="54"/>
      <c r="BJ314" s="111">
        <v>160</v>
      </c>
      <c r="BK314" s="111">
        <v>160</v>
      </c>
      <c r="BL314" s="111"/>
      <c r="BM314" s="136"/>
      <c r="BN314" s="143" t="s">
        <v>85</v>
      </c>
      <c r="BO314" s="137"/>
      <c r="BP314" s="56"/>
      <c r="BQ314" s="55"/>
      <c r="BR314" s="53"/>
      <c r="BS314" s="53"/>
      <c r="BT314" s="53"/>
      <c r="BU314" s="53"/>
      <c r="BV314" s="53"/>
      <c r="BW314" s="53"/>
      <c r="BX314" s="53"/>
      <c r="BY314" s="53"/>
      <c r="BZ314" s="53"/>
      <c r="CA314" s="53"/>
      <c r="CB314" s="53"/>
      <c r="CC314" s="53"/>
      <c r="CD314" s="53"/>
      <c r="CE314" s="53">
        <v>5</v>
      </c>
      <c r="CF314" s="53">
        <v>20</v>
      </c>
      <c r="CG314" s="55"/>
      <c r="CH314" s="53"/>
      <c r="CI314" s="53"/>
      <c r="CJ314" s="53"/>
      <c r="CK314" s="53"/>
      <c r="CL314" s="53"/>
      <c r="CM314" s="53"/>
      <c r="CN314" s="53"/>
      <c r="CO314" s="53"/>
      <c r="CP314" s="53"/>
      <c r="CQ314" s="53"/>
      <c r="CR314" s="53"/>
      <c r="CS314" s="53">
        <v>5</v>
      </c>
      <c r="CT314" s="54">
        <v>5</v>
      </c>
      <c r="CU314" s="143" t="s">
        <v>85</v>
      </c>
      <c r="CV314" s="218">
        <f>Table28211153[[#This Row],[D28 - GD/19]]/Table28211153[[#This Row],[D0 - GD/19]]</f>
        <v>8</v>
      </c>
      <c r="CW314" s="216">
        <f t="shared" si="8"/>
        <v>1</v>
      </c>
      <c r="CX314" s="216">
        <f>Table28211153[[#This Row],[D28 - Phu/13]]/Table28211153[[#This Row],[D0 - Phu/13]]</f>
        <v>4</v>
      </c>
      <c r="CY314" s="216">
        <f>Table28211153[[#This Row],[D28 - WA/19]]/Table28211153[[#This Row],[D0 - WA/19]]</f>
        <v>1</v>
      </c>
      <c r="CZ314" s="216">
        <f>LOG(Table28211153[[#This Row],[GD/19 Fold]],2)</f>
        <v>3</v>
      </c>
      <c r="DA314" s="216">
        <f>LOG(Table28211153[[#This Row],[HK/19 Fold]],2)</f>
        <v>0</v>
      </c>
      <c r="DB314" s="216">
        <f>LOG(Table28211153[[#This Row],[Phu/13 Fold]],2)</f>
        <v>2</v>
      </c>
      <c r="DC314" s="216">
        <f>LOG(Table28211153[[#This Row],[WA/19 Fold]],2)</f>
        <v>0</v>
      </c>
      <c r="DD314" s="217">
        <f>SUM(Table28211153[[#This Row],[GD/19 Log2]:[WA/19 Log2]])</f>
        <v>5</v>
      </c>
    </row>
    <row r="315" spans="1:108" ht="24" customHeight="1">
      <c r="A315" s="60" t="s">
        <v>86</v>
      </c>
      <c r="B315" s="59">
        <v>38874</v>
      </c>
      <c r="C315" s="58">
        <v>14</v>
      </c>
      <c r="D315" s="59">
        <v>44116</v>
      </c>
      <c r="E315" s="58">
        <v>28</v>
      </c>
      <c r="F315" s="3" t="s">
        <v>7</v>
      </c>
      <c r="G315" s="215" t="s">
        <v>42</v>
      </c>
      <c r="H315" s="57">
        <v>25.760028007645101</v>
      </c>
      <c r="I315" s="98" t="s">
        <v>173</v>
      </c>
      <c r="J315" s="127" t="s">
        <v>344</v>
      </c>
      <c r="K315" s="53"/>
      <c r="L315" s="53"/>
      <c r="M315" s="53"/>
      <c r="N315" s="53"/>
      <c r="O315" s="53"/>
      <c r="P315" s="53"/>
      <c r="Q315" s="53"/>
      <c r="R315" s="53"/>
      <c r="S315" s="53"/>
      <c r="T315" s="53"/>
      <c r="U315" s="53"/>
      <c r="V315" s="53"/>
      <c r="W315" s="53"/>
      <c r="X315" s="53"/>
      <c r="Y315" s="53"/>
      <c r="Z315" s="53"/>
      <c r="AA315" s="53"/>
      <c r="AB315" s="53"/>
      <c r="AC315" s="53">
        <v>320</v>
      </c>
      <c r="AD315" s="53">
        <v>320</v>
      </c>
      <c r="AE315" s="53">
        <v>80</v>
      </c>
      <c r="AF315" s="53">
        <v>80</v>
      </c>
      <c r="AG315" s="53"/>
      <c r="AH315" s="54"/>
      <c r="AI315" s="142" t="s">
        <v>86</v>
      </c>
      <c r="AJ315" s="137"/>
      <c r="AK315" s="54"/>
      <c r="AL315" s="53"/>
      <c r="AM315" s="53"/>
      <c r="AN315" s="53"/>
      <c r="AO315" s="53"/>
      <c r="AP315" s="53"/>
      <c r="AQ315" s="53"/>
      <c r="AR315" s="53"/>
      <c r="AS315" s="53"/>
      <c r="AT315" s="53"/>
      <c r="AU315" s="53"/>
      <c r="AV315" s="53"/>
      <c r="AW315" s="54"/>
      <c r="AX315" s="53"/>
      <c r="AY315" s="54"/>
      <c r="AZ315" s="53"/>
      <c r="BA315" s="54"/>
      <c r="BB315" s="111"/>
      <c r="BC315" s="111"/>
      <c r="BD315" s="111"/>
      <c r="BE315" s="111"/>
      <c r="BF315" s="111"/>
      <c r="BG315" s="111"/>
      <c r="BH315" s="53"/>
      <c r="BI315" s="54"/>
      <c r="BJ315" s="111">
        <v>320</v>
      </c>
      <c r="BK315" s="111">
        <v>320</v>
      </c>
      <c r="BL315" s="111"/>
      <c r="BM315" s="136"/>
      <c r="BN315" s="142" t="s">
        <v>86</v>
      </c>
      <c r="BO315" s="137"/>
      <c r="BP315" s="56"/>
      <c r="BQ315" s="55"/>
      <c r="BR315" s="53"/>
      <c r="BS315" s="53"/>
      <c r="BT315" s="53"/>
      <c r="BU315" s="53"/>
      <c r="BV315" s="53"/>
      <c r="BW315" s="53"/>
      <c r="BX315" s="53"/>
      <c r="BY315" s="53"/>
      <c r="BZ315" s="53"/>
      <c r="CA315" s="53"/>
      <c r="CB315" s="53"/>
      <c r="CC315" s="53"/>
      <c r="CD315" s="53"/>
      <c r="CE315" s="53">
        <v>160</v>
      </c>
      <c r="CF315" s="53">
        <v>160</v>
      </c>
      <c r="CG315" s="55"/>
      <c r="CH315" s="53"/>
      <c r="CI315" s="53"/>
      <c r="CJ315" s="53"/>
      <c r="CK315" s="53"/>
      <c r="CL315" s="53"/>
      <c r="CM315" s="53"/>
      <c r="CN315" s="53"/>
      <c r="CO315" s="53"/>
      <c r="CP315" s="53"/>
      <c r="CQ315" s="53"/>
      <c r="CR315" s="53"/>
      <c r="CS315" s="53">
        <v>80</v>
      </c>
      <c r="CT315" s="54">
        <v>80</v>
      </c>
      <c r="CU315" s="142" t="s">
        <v>86</v>
      </c>
      <c r="CV315" s="218">
        <f>Table28211153[[#This Row],[D28 - GD/19]]/Table28211153[[#This Row],[D0 - GD/19]]</f>
        <v>1</v>
      </c>
      <c r="CW315" s="216">
        <f t="shared" si="8"/>
        <v>1</v>
      </c>
      <c r="CX315" s="216">
        <f>Table28211153[[#This Row],[D28 - Phu/13]]/Table28211153[[#This Row],[D0 - Phu/13]]</f>
        <v>1</v>
      </c>
      <c r="CY315" s="216">
        <f>Table28211153[[#This Row],[D28 - WA/19]]/Table28211153[[#This Row],[D0 - WA/19]]</f>
        <v>1</v>
      </c>
      <c r="CZ315" s="216">
        <f>LOG(Table28211153[[#This Row],[GD/19 Fold]],2)</f>
        <v>0</v>
      </c>
      <c r="DA315" s="216">
        <f>LOG(Table28211153[[#This Row],[HK/19 Fold]],2)</f>
        <v>0</v>
      </c>
      <c r="DB315" s="216">
        <f>LOG(Table28211153[[#This Row],[Phu/13 Fold]],2)</f>
        <v>0</v>
      </c>
      <c r="DC315" s="216">
        <f>LOG(Table28211153[[#This Row],[WA/19 Fold]],2)</f>
        <v>0</v>
      </c>
      <c r="DD315" s="217">
        <f>SUM(Table28211153[[#This Row],[GD/19 Log2]:[WA/19 Log2]])</f>
        <v>0</v>
      </c>
    </row>
    <row r="316" spans="1:108" ht="24" customHeight="1">
      <c r="A316" s="138" t="s">
        <v>87</v>
      </c>
      <c r="B316" s="139">
        <v>38414</v>
      </c>
      <c r="C316" s="140">
        <v>15</v>
      </c>
      <c r="D316" s="139">
        <v>44116</v>
      </c>
      <c r="E316" s="140">
        <v>28</v>
      </c>
      <c r="F316" s="3" t="s">
        <v>7</v>
      </c>
      <c r="G316" s="215" t="s">
        <v>42</v>
      </c>
      <c r="H316" s="57">
        <v>19.418875834029201</v>
      </c>
      <c r="I316" s="98" t="s">
        <v>173</v>
      </c>
      <c r="J316" s="127" t="s">
        <v>344</v>
      </c>
      <c r="K316" s="53"/>
      <c r="L316" s="53"/>
      <c r="M316" s="53"/>
      <c r="N316" s="53"/>
      <c r="O316" s="53"/>
      <c r="P316" s="53"/>
      <c r="Q316" s="53"/>
      <c r="R316" s="53"/>
      <c r="S316" s="53"/>
      <c r="T316" s="53"/>
      <c r="U316" s="53"/>
      <c r="V316" s="53"/>
      <c r="W316" s="53"/>
      <c r="X316" s="53"/>
      <c r="Y316" s="53"/>
      <c r="Z316" s="53"/>
      <c r="AA316" s="53"/>
      <c r="AB316" s="53"/>
      <c r="AC316" s="53">
        <v>80</v>
      </c>
      <c r="AD316" s="53">
        <v>80</v>
      </c>
      <c r="AE316" s="53">
        <v>20</v>
      </c>
      <c r="AF316" s="53">
        <v>40</v>
      </c>
      <c r="AG316" s="53"/>
      <c r="AH316" s="54"/>
      <c r="AI316" s="143" t="s">
        <v>87</v>
      </c>
      <c r="AJ316" s="137"/>
      <c r="AK316" s="54"/>
      <c r="AL316" s="53"/>
      <c r="AM316" s="53"/>
      <c r="AN316" s="53"/>
      <c r="AO316" s="53"/>
      <c r="AP316" s="53"/>
      <c r="AQ316" s="53"/>
      <c r="AR316" s="53"/>
      <c r="AS316" s="53"/>
      <c r="AT316" s="53"/>
      <c r="AU316" s="53"/>
      <c r="AV316" s="53"/>
      <c r="AW316" s="54"/>
      <c r="AX316" s="53"/>
      <c r="AY316" s="54"/>
      <c r="AZ316" s="53"/>
      <c r="BA316" s="54"/>
      <c r="BB316" s="111"/>
      <c r="BC316" s="111"/>
      <c r="BD316" s="111"/>
      <c r="BE316" s="111"/>
      <c r="BF316" s="111"/>
      <c r="BG316" s="111"/>
      <c r="BH316" s="53"/>
      <c r="BI316" s="54"/>
      <c r="BJ316" s="111">
        <v>160</v>
      </c>
      <c r="BK316" s="111">
        <v>160</v>
      </c>
      <c r="BL316" s="111"/>
      <c r="BM316" s="136"/>
      <c r="BN316" s="143" t="s">
        <v>87</v>
      </c>
      <c r="BO316" s="137"/>
      <c r="BP316" s="56"/>
      <c r="BQ316" s="55"/>
      <c r="BR316" s="53"/>
      <c r="BS316" s="53"/>
      <c r="BT316" s="53"/>
      <c r="BU316" s="53"/>
      <c r="BV316" s="53"/>
      <c r="BW316" s="53"/>
      <c r="BX316" s="53"/>
      <c r="BY316" s="53"/>
      <c r="BZ316" s="53"/>
      <c r="CA316" s="53"/>
      <c r="CB316" s="53"/>
      <c r="CC316" s="53"/>
      <c r="CD316" s="53"/>
      <c r="CE316" s="53">
        <v>80</v>
      </c>
      <c r="CF316" s="53">
        <v>80</v>
      </c>
      <c r="CG316" s="55"/>
      <c r="CH316" s="53"/>
      <c r="CI316" s="53"/>
      <c r="CJ316" s="53"/>
      <c r="CK316" s="53"/>
      <c r="CL316" s="53"/>
      <c r="CM316" s="53"/>
      <c r="CN316" s="53"/>
      <c r="CO316" s="53"/>
      <c r="CP316" s="53"/>
      <c r="CQ316" s="53"/>
      <c r="CR316" s="53"/>
      <c r="CS316" s="53">
        <v>160</v>
      </c>
      <c r="CT316" s="54">
        <v>160</v>
      </c>
      <c r="CU316" s="143" t="s">
        <v>87</v>
      </c>
      <c r="CV316" s="218">
        <f>Table28211153[[#This Row],[D28 - GD/19]]/Table28211153[[#This Row],[D0 - GD/19]]</f>
        <v>2</v>
      </c>
      <c r="CW316" s="216">
        <f t="shared" si="8"/>
        <v>1</v>
      </c>
      <c r="CX316" s="216">
        <f>Table28211153[[#This Row],[D28 - Phu/13]]/Table28211153[[#This Row],[D0 - Phu/13]]</f>
        <v>1</v>
      </c>
      <c r="CY316" s="216">
        <f>Table28211153[[#This Row],[D28 - WA/19]]/Table28211153[[#This Row],[D0 - WA/19]]</f>
        <v>1</v>
      </c>
      <c r="CZ316" s="216">
        <f>LOG(Table28211153[[#This Row],[GD/19 Fold]],2)</f>
        <v>1</v>
      </c>
      <c r="DA316" s="216">
        <f>LOG(Table28211153[[#This Row],[HK/19 Fold]],2)</f>
        <v>0</v>
      </c>
      <c r="DB316" s="216">
        <f>LOG(Table28211153[[#This Row],[Phu/13 Fold]],2)</f>
        <v>0</v>
      </c>
      <c r="DC316" s="216">
        <f>LOG(Table28211153[[#This Row],[WA/19 Fold]],2)</f>
        <v>0</v>
      </c>
      <c r="DD316" s="217">
        <f>SUM(Table28211153[[#This Row],[GD/19 Log2]:[WA/19 Log2]])</f>
        <v>1</v>
      </c>
    </row>
    <row r="317" spans="1:108" ht="24" customHeight="1">
      <c r="A317" s="138" t="s">
        <v>88</v>
      </c>
      <c r="B317" s="139">
        <v>38323</v>
      </c>
      <c r="C317" s="140">
        <v>15</v>
      </c>
      <c r="D317" s="139">
        <v>44132</v>
      </c>
      <c r="E317" s="140">
        <v>37</v>
      </c>
      <c r="F317" s="3" t="s">
        <v>7</v>
      </c>
      <c r="G317" s="215" t="s">
        <v>42</v>
      </c>
      <c r="H317" s="57">
        <v>17.7407483671691</v>
      </c>
      <c r="I317" s="98" t="s">
        <v>173</v>
      </c>
      <c r="J317" s="127" t="s">
        <v>344</v>
      </c>
      <c r="K317" s="53"/>
      <c r="L317" s="53"/>
      <c r="M317" s="53"/>
      <c r="N317" s="53"/>
      <c r="O317" s="53"/>
      <c r="P317" s="53"/>
      <c r="Q317" s="53"/>
      <c r="R317" s="53"/>
      <c r="S317" s="53"/>
      <c r="T317" s="53"/>
      <c r="U317" s="53"/>
      <c r="V317" s="53"/>
      <c r="W317" s="53"/>
      <c r="X317" s="53"/>
      <c r="Y317" s="53"/>
      <c r="Z317" s="53"/>
      <c r="AA317" s="53"/>
      <c r="AB317" s="53"/>
      <c r="AC317" s="53">
        <v>160</v>
      </c>
      <c r="AD317" s="53">
        <v>160</v>
      </c>
      <c r="AE317" s="53">
        <v>80</v>
      </c>
      <c r="AF317" s="53">
        <v>80</v>
      </c>
      <c r="AG317" s="53"/>
      <c r="AH317" s="54"/>
      <c r="AI317" s="143" t="s">
        <v>88</v>
      </c>
      <c r="AJ317" s="137"/>
      <c r="AK317" s="54"/>
      <c r="AL317" s="53"/>
      <c r="AM317" s="53"/>
      <c r="AN317" s="53"/>
      <c r="AO317" s="53"/>
      <c r="AP317" s="53"/>
      <c r="AQ317" s="53"/>
      <c r="AR317" s="53"/>
      <c r="AS317" s="53"/>
      <c r="AT317" s="53"/>
      <c r="AU317" s="53"/>
      <c r="AV317" s="53"/>
      <c r="AW317" s="54"/>
      <c r="AX317" s="53"/>
      <c r="AY317" s="54"/>
      <c r="AZ317" s="53"/>
      <c r="BA317" s="54"/>
      <c r="BB317" s="111"/>
      <c r="BC317" s="111"/>
      <c r="BD317" s="111"/>
      <c r="BE317" s="111"/>
      <c r="BF317" s="111"/>
      <c r="BG317" s="111"/>
      <c r="BH317" s="53"/>
      <c r="BI317" s="54"/>
      <c r="BJ317" s="111">
        <v>160</v>
      </c>
      <c r="BK317" s="111">
        <v>160</v>
      </c>
      <c r="BL317" s="111"/>
      <c r="BM317" s="136"/>
      <c r="BN317" s="143" t="s">
        <v>88</v>
      </c>
      <c r="BO317" s="137"/>
      <c r="BP317" s="56"/>
      <c r="BQ317" s="55"/>
      <c r="BR317" s="53"/>
      <c r="BS317" s="53"/>
      <c r="BT317" s="53"/>
      <c r="BU317" s="53"/>
      <c r="BV317" s="53"/>
      <c r="BW317" s="53"/>
      <c r="BX317" s="53"/>
      <c r="BY317" s="53"/>
      <c r="BZ317" s="53"/>
      <c r="CA317" s="53"/>
      <c r="CB317" s="53"/>
      <c r="CC317" s="53"/>
      <c r="CD317" s="53"/>
      <c r="CE317" s="53">
        <v>80</v>
      </c>
      <c r="CF317" s="53">
        <v>80</v>
      </c>
      <c r="CG317" s="55"/>
      <c r="CH317" s="53"/>
      <c r="CI317" s="53"/>
      <c r="CJ317" s="53"/>
      <c r="CK317" s="53"/>
      <c r="CL317" s="53"/>
      <c r="CM317" s="53"/>
      <c r="CN317" s="53"/>
      <c r="CO317" s="53"/>
      <c r="CP317" s="53"/>
      <c r="CQ317" s="53"/>
      <c r="CR317" s="53"/>
      <c r="CS317" s="53">
        <v>40</v>
      </c>
      <c r="CT317" s="54">
        <v>80</v>
      </c>
      <c r="CU317" s="143" t="s">
        <v>88</v>
      </c>
      <c r="CV317" s="218">
        <f>Table28211153[[#This Row],[D28 - GD/19]]/Table28211153[[#This Row],[D0 - GD/19]]</f>
        <v>1</v>
      </c>
      <c r="CW317" s="216">
        <f t="shared" si="8"/>
        <v>1</v>
      </c>
      <c r="CX317" s="216">
        <f>Table28211153[[#This Row],[D28 - Phu/13]]/Table28211153[[#This Row],[D0 - Phu/13]]</f>
        <v>1</v>
      </c>
      <c r="CY317" s="216">
        <f>Table28211153[[#This Row],[D28 - WA/19]]/Table28211153[[#This Row],[D0 - WA/19]]</f>
        <v>2</v>
      </c>
      <c r="CZ317" s="216">
        <f>LOG(Table28211153[[#This Row],[GD/19 Fold]],2)</f>
        <v>0</v>
      </c>
      <c r="DA317" s="216">
        <f>LOG(Table28211153[[#This Row],[HK/19 Fold]],2)</f>
        <v>0</v>
      </c>
      <c r="DB317" s="216">
        <f>LOG(Table28211153[[#This Row],[Phu/13 Fold]],2)</f>
        <v>0</v>
      </c>
      <c r="DC317" s="216">
        <f>LOG(Table28211153[[#This Row],[WA/19 Fold]],2)</f>
        <v>1</v>
      </c>
      <c r="DD317" s="217">
        <f>SUM(Table28211153[[#This Row],[GD/19 Log2]:[WA/19 Log2]])</f>
        <v>1</v>
      </c>
    </row>
    <row r="318" spans="1:108" ht="24" customHeight="1">
      <c r="A318" s="138" t="s">
        <v>89</v>
      </c>
      <c r="B318" s="139">
        <v>38474</v>
      </c>
      <c r="C318" s="140">
        <v>15</v>
      </c>
      <c r="D318" s="139">
        <v>44133</v>
      </c>
      <c r="E318" s="140">
        <v>26</v>
      </c>
      <c r="F318" s="3" t="s">
        <v>7</v>
      </c>
      <c r="G318" s="215" t="s">
        <v>42</v>
      </c>
      <c r="H318" s="57">
        <v>18.1336704497159</v>
      </c>
      <c r="I318" s="98" t="s">
        <v>173</v>
      </c>
      <c r="J318" s="127" t="s">
        <v>344</v>
      </c>
      <c r="K318" s="53"/>
      <c r="L318" s="53"/>
      <c r="M318" s="53"/>
      <c r="N318" s="53"/>
      <c r="O318" s="53"/>
      <c r="P318" s="53"/>
      <c r="Q318" s="53"/>
      <c r="R318" s="53"/>
      <c r="S318" s="53"/>
      <c r="T318" s="53"/>
      <c r="U318" s="53"/>
      <c r="V318" s="53"/>
      <c r="W318" s="53"/>
      <c r="X318" s="53"/>
      <c r="Y318" s="53"/>
      <c r="Z318" s="53"/>
      <c r="AA318" s="53"/>
      <c r="AB318" s="53"/>
      <c r="AC318" s="53">
        <v>160</v>
      </c>
      <c r="AD318" s="53">
        <v>320</v>
      </c>
      <c r="AE318" s="53">
        <v>80</v>
      </c>
      <c r="AF318" s="53">
        <v>80</v>
      </c>
      <c r="AG318" s="53"/>
      <c r="AH318" s="54"/>
      <c r="AI318" s="143" t="s">
        <v>89</v>
      </c>
      <c r="AJ318" s="137"/>
      <c r="AK318" s="54"/>
      <c r="AL318" s="53"/>
      <c r="AM318" s="53"/>
      <c r="AN318" s="53"/>
      <c r="AO318" s="53"/>
      <c r="AP318" s="53"/>
      <c r="AQ318" s="53"/>
      <c r="AR318" s="53"/>
      <c r="AS318" s="53"/>
      <c r="AT318" s="53"/>
      <c r="AU318" s="53"/>
      <c r="AV318" s="53"/>
      <c r="AW318" s="54"/>
      <c r="AX318" s="53"/>
      <c r="AY318" s="54"/>
      <c r="AZ318" s="53"/>
      <c r="BA318" s="54"/>
      <c r="BB318" s="111"/>
      <c r="BC318" s="111"/>
      <c r="BD318" s="111"/>
      <c r="BE318" s="111"/>
      <c r="BF318" s="111"/>
      <c r="BG318" s="111"/>
      <c r="BH318" s="53"/>
      <c r="BI318" s="54"/>
      <c r="BJ318" s="111">
        <v>80</v>
      </c>
      <c r="BK318" s="111">
        <v>80</v>
      </c>
      <c r="BL318" s="111"/>
      <c r="BM318" s="136"/>
      <c r="BN318" s="143" t="s">
        <v>89</v>
      </c>
      <c r="BO318" s="137"/>
      <c r="BP318" s="56"/>
      <c r="BQ318" s="55"/>
      <c r="BR318" s="53"/>
      <c r="BS318" s="53"/>
      <c r="BT318" s="53"/>
      <c r="BU318" s="53"/>
      <c r="BV318" s="53"/>
      <c r="BW318" s="53"/>
      <c r="BX318" s="53"/>
      <c r="BY318" s="53"/>
      <c r="BZ318" s="53"/>
      <c r="CA318" s="53"/>
      <c r="CB318" s="53"/>
      <c r="CC318" s="53"/>
      <c r="CD318" s="53"/>
      <c r="CE318" s="53">
        <v>160</v>
      </c>
      <c r="CF318" s="53">
        <v>160</v>
      </c>
      <c r="CG318" s="55"/>
      <c r="CH318" s="53"/>
      <c r="CI318" s="53"/>
      <c r="CJ318" s="53"/>
      <c r="CK318" s="53"/>
      <c r="CL318" s="53"/>
      <c r="CM318" s="53"/>
      <c r="CN318" s="53"/>
      <c r="CO318" s="53"/>
      <c r="CP318" s="53"/>
      <c r="CQ318" s="53"/>
      <c r="CR318" s="53"/>
      <c r="CS318" s="53">
        <v>80</v>
      </c>
      <c r="CT318" s="54">
        <v>80</v>
      </c>
      <c r="CU318" s="143" t="s">
        <v>89</v>
      </c>
      <c r="CV318" s="218">
        <f>Table28211153[[#This Row],[D28 - GD/19]]/Table28211153[[#This Row],[D0 - GD/19]]</f>
        <v>1</v>
      </c>
      <c r="CW318" s="216">
        <f t="shared" si="8"/>
        <v>1</v>
      </c>
      <c r="CX318" s="216">
        <f>Table28211153[[#This Row],[D28 - Phu/13]]/Table28211153[[#This Row],[D0 - Phu/13]]</f>
        <v>1</v>
      </c>
      <c r="CY318" s="216">
        <f>Table28211153[[#This Row],[D28 - WA/19]]/Table28211153[[#This Row],[D0 - WA/19]]</f>
        <v>1</v>
      </c>
      <c r="CZ318" s="216">
        <f>LOG(Table28211153[[#This Row],[GD/19 Fold]],2)</f>
        <v>0</v>
      </c>
      <c r="DA318" s="216">
        <f>LOG(Table28211153[[#This Row],[HK/19 Fold]],2)</f>
        <v>0</v>
      </c>
      <c r="DB318" s="216">
        <f>LOG(Table28211153[[#This Row],[Phu/13 Fold]],2)</f>
        <v>0</v>
      </c>
      <c r="DC318" s="216">
        <f>LOG(Table28211153[[#This Row],[WA/19 Fold]],2)</f>
        <v>0</v>
      </c>
      <c r="DD318" s="217">
        <f>SUM(Table28211153[[#This Row],[GD/19 Log2]:[WA/19 Log2]])</f>
        <v>0</v>
      </c>
    </row>
    <row r="319" spans="1:108" ht="24" customHeight="1">
      <c r="A319" s="138" t="s">
        <v>90</v>
      </c>
      <c r="B319" s="139">
        <v>38474</v>
      </c>
      <c r="C319" s="140">
        <v>15</v>
      </c>
      <c r="D319" s="139">
        <v>44133</v>
      </c>
      <c r="E319" s="140">
        <v>26</v>
      </c>
      <c r="F319" s="3" t="s">
        <v>7</v>
      </c>
      <c r="G319" s="215" t="s">
        <v>42</v>
      </c>
      <c r="H319" s="57">
        <v>18.778815849769401</v>
      </c>
      <c r="I319" s="98" t="s">
        <v>173</v>
      </c>
      <c r="J319" s="127" t="s">
        <v>344</v>
      </c>
      <c r="K319" s="53"/>
      <c r="L319" s="53"/>
      <c r="M319" s="53"/>
      <c r="N319" s="53"/>
      <c r="O319" s="53"/>
      <c r="P319" s="53"/>
      <c r="Q319" s="53"/>
      <c r="R319" s="53"/>
      <c r="S319" s="53"/>
      <c r="T319" s="53"/>
      <c r="U319" s="53"/>
      <c r="V319" s="53"/>
      <c r="W319" s="53"/>
      <c r="X319" s="53"/>
      <c r="Y319" s="53"/>
      <c r="Z319" s="53"/>
      <c r="AA319" s="53"/>
      <c r="AB319" s="53"/>
      <c r="AC319" s="53">
        <v>320</v>
      </c>
      <c r="AD319" s="53">
        <v>320</v>
      </c>
      <c r="AE319" s="53">
        <v>80</v>
      </c>
      <c r="AF319" s="53">
        <v>80</v>
      </c>
      <c r="AG319" s="53"/>
      <c r="AH319" s="54"/>
      <c r="AI319" s="143" t="s">
        <v>90</v>
      </c>
      <c r="AJ319" s="137"/>
      <c r="AK319" s="54"/>
      <c r="AL319" s="53"/>
      <c r="AM319" s="53"/>
      <c r="AN319" s="53"/>
      <c r="AO319" s="53"/>
      <c r="AP319" s="53"/>
      <c r="AQ319" s="53"/>
      <c r="AR319" s="53"/>
      <c r="AS319" s="53"/>
      <c r="AT319" s="53"/>
      <c r="AU319" s="53"/>
      <c r="AV319" s="53"/>
      <c r="AW319" s="54"/>
      <c r="AX319" s="53"/>
      <c r="AY319" s="54"/>
      <c r="AZ319" s="53"/>
      <c r="BA319" s="54"/>
      <c r="BB319" s="111"/>
      <c r="BC319" s="111"/>
      <c r="BD319" s="111"/>
      <c r="BE319" s="111"/>
      <c r="BF319" s="111"/>
      <c r="BG319" s="111"/>
      <c r="BH319" s="53"/>
      <c r="BI319" s="54"/>
      <c r="BJ319" s="111">
        <v>160</v>
      </c>
      <c r="BK319" s="111">
        <v>160</v>
      </c>
      <c r="BL319" s="111"/>
      <c r="BM319" s="136"/>
      <c r="BN319" s="143" t="s">
        <v>90</v>
      </c>
      <c r="BO319" s="137"/>
      <c r="BP319" s="56"/>
      <c r="BQ319" s="55"/>
      <c r="BR319" s="53"/>
      <c r="BS319" s="53"/>
      <c r="BT319" s="53"/>
      <c r="BU319" s="53"/>
      <c r="BV319" s="53"/>
      <c r="BW319" s="53"/>
      <c r="BX319" s="53"/>
      <c r="BY319" s="53"/>
      <c r="BZ319" s="53"/>
      <c r="CA319" s="53"/>
      <c r="CB319" s="53"/>
      <c r="CC319" s="53"/>
      <c r="CD319" s="53"/>
      <c r="CE319" s="53">
        <v>20</v>
      </c>
      <c r="CF319" s="53">
        <v>80</v>
      </c>
      <c r="CG319" s="55"/>
      <c r="CH319" s="53"/>
      <c r="CI319" s="53"/>
      <c r="CJ319" s="53"/>
      <c r="CK319" s="53"/>
      <c r="CL319" s="53"/>
      <c r="CM319" s="53"/>
      <c r="CN319" s="53"/>
      <c r="CO319" s="53"/>
      <c r="CP319" s="53"/>
      <c r="CQ319" s="53"/>
      <c r="CR319" s="53"/>
      <c r="CS319" s="53">
        <v>20</v>
      </c>
      <c r="CT319" s="54">
        <v>80</v>
      </c>
      <c r="CU319" s="143" t="s">
        <v>90</v>
      </c>
      <c r="CV319" s="218">
        <f>Table28211153[[#This Row],[D28 - GD/19]]/Table28211153[[#This Row],[D0 - GD/19]]</f>
        <v>1</v>
      </c>
      <c r="CW319" s="216">
        <f t="shared" si="8"/>
        <v>1</v>
      </c>
      <c r="CX319" s="216">
        <f>Table28211153[[#This Row],[D28 - Phu/13]]/Table28211153[[#This Row],[D0 - Phu/13]]</f>
        <v>4</v>
      </c>
      <c r="CY319" s="216">
        <f>Table28211153[[#This Row],[D28 - WA/19]]/Table28211153[[#This Row],[D0 - WA/19]]</f>
        <v>4</v>
      </c>
      <c r="CZ319" s="216">
        <f>LOG(Table28211153[[#This Row],[GD/19 Fold]],2)</f>
        <v>0</v>
      </c>
      <c r="DA319" s="216">
        <f>LOG(Table28211153[[#This Row],[HK/19 Fold]],2)</f>
        <v>0</v>
      </c>
      <c r="DB319" s="216">
        <f>LOG(Table28211153[[#This Row],[Phu/13 Fold]],2)</f>
        <v>2</v>
      </c>
      <c r="DC319" s="216">
        <f>LOG(Table28211153[[#This Row],[WA/19 Fold]],2)</f>
        <v>2</v>
      </c>
      <c r="DD319" s="217">
        <f>SUM(Table28211153[[#This Row],[GD/19 Log2]:[WA/19 Log2]])</f>
        <v>4</v>
      </c>
    </row>
    <row r="320" spans="1:108" ht="24" customHeight="1">
      <c r="A320" s="138" t="s">
        <v>91</v>
      </c>
      <c r="B320" s="139">
        <v>37726</v>
      </c>
      <c r="C320" s="140">
        <v>17</v>
      </c>
      <c r="D320" s="139">
        <v>44125</v>
      </c>
      <c r="E320" s="140">
        <v>29</v>
      </c>
      <c r="F320" s="3" t="s">
        <v>7</v>
      </c>
      <c r="G320" s="215" t="s">
        <v>42</v>
      </c>
      <c r="H320" s="57">
        <v>19.366878509816701</v>
      </c>
      <c r="I320" s="98" t="s">
        <v>173</v>
      </c>
      <c r="J320" s="127" t="s">
        <v>344</v>
      </c>
      <c r="K320" s="53"/>
      <c r="L320" s="53"/>
      <c r="M320" s="53"/>
      <c r="N320" s="53"/>
      <c r="O320" s="53"/>
      <c r="P320" s="53"/>
      <c r="Q320" s="53"/>
      <c r="R320" s="53"/>
      <c r="S320" s="53"/>
      <c r="T320" s="53"/>
      <c r="U320" s="53"/>
      <c r="V320" s="53"/>
      <c r="W320" s="53"/>
      <c r="X320" s="53"/>
      <c r="Y320" s="53"/>
      <c r="Z320" s="53"/>
      <c r="AA320" s="53"/>
      <c r="AB320" s="53"/>
      <c r="AC320" s="53">
        <v>160</v>
      </c>
      <c r="AD320" s="53">
        <v>160</v>
      </c>
      <c r="AE320" s="53">
        <v>80</v>
      </c>
      <c r="AF320" s="53">
        <v>80</v>
      </c>
      <c r="AG320" s="53"/>
      <c r="AH320" s="54"/>
      <c r="AI320" s="143" t="s">
        <v>91</v>
      </c>
      <c r="AJ320" s="137"/>
      <c r="AK320" s="54"/>
      <c r="AL320" s="53"/>
      <c r="AM320" s="53"/>
      <c r="AN320" s="53"/>
      <c r="AO320" s="53"/>
      <c r="AP320" s="53"/>
      <c r="AQ320" s="53"/>
      <c r="AR320" s="53"/>
      <c r="AS320" s="53"/>
      <c r="AT320" s="53"/>
      <c r="AU320" s="53"/>
      <c r="AV320" s="53"/>
      <c r="AW320" s="54"/>
      <c r="AX320" s="53"/>
      <c r="AY320" s="54"/>
      <c r="AZ320" s="53"/>
      <c r="BA320" s="54"/>
      <c r="BB320" s="111"/>
      <c r="BC320" s="111"/>
      <c r="BD320" s="111"/>
      <c r="BE320" s="111"/>
      <c r="BF320" s="111"/>
      <c r="BG320" s="111"/>
      <c r="BH320" s="53"/>
      <c r="BI320" s="54"/>
      <c r="BJ320" s="111">
        <v>320</v>
      </c>
      <c r="BK320" s="111">
        <v>320</v>
      </c>
      <c r="BL320" s="111"/>
      <c r="BM320" s="136"/>
      <c r="BN320" s="143" t="s">
        <v>91</v>
      </c>
      <c r="BO320" s="137"/>
      <c r="BP320" s="56"/>
      <c r="BQ320" s="55"/>
      <c r="BR320" s="53"/>
      <c r="BS320" s="53"/>
      <c r="BT320" s="53"/>
      <c r="BU320" s="53"/>
      <c r="BV320" s="53"/>
      <c r="BW320" s="53"/>
      <c r="BX320" s="53"/>
      <c r="BY320" s="53"/>
      <c r="BZ320" s="53"/>
      <c r="CA320" s="53"/>
      <c r="CB320" s="53"/>
      <c r="CC320" s="53"/>
      <c r="CD320" s="53"/>
      <c r="CE320" s="53">
        <v>80</v>
      </c>
      <c r="CF320" s="53">
        <v>160</v>
      </c>
      <c r="CG320" s="55"/>
      <c r="CH320" s="53"/>
      <c r="CI320" s="53"/>
      <c r="CJ320" s="53"/>
      <c r="CK320" s="53"/>
      <c r="CL320" s="53"/>
      <c r="CM320" s="53"/>
      <c r="CN320" s="53"/>
      <c r="CO320" s="53"/>
      <c r="CP320" s="53"/>
      <c r="CQ320" s="53"/>
      <c r="CR320" s="53"/>
      <c r="CS320" s="53">
        <v>80</v>
      </c>
      <c r="CT320" s="54">
        <v>160</v>
      </c>
      <c r="CU320" s="143" t="s">
        <v>91</v>
      </c>
      <c r="CV320" s="218">
        <f>Table28211153[[#This Row],[D28 - GD/19]]/Table28211153[[#This Row],[D0 - GD/19]]</f>
        <v>1</v>
      </c>
      <c r="CW320" s="216">
        <f t="shared" si="8"/>
        <v>1</v>
      </c>
      <c r="CX320" s="216">
        <f>Table28211153[[#This Row],[D28 - Phu/13]]/Table28211153[[#This Row],[D0 - Phu/13]]</f>
        <v>2</v>
      </c>
      <c r="CY320" s="216">
        <f>Table28211153[[#This Row],[D28 - WA/19]]/Table28211153[[#This Row],[D0 - WA/19]]</f>
        <v>2</v>
      </c>
      <c r="CZ320" s="216">
        <f>LOG(Table28211153[[#This Row],[GD/19 Fold]],2)</f>
        <v>0</v>
      </c>
      <c r="DA320" s="216">
        <f>LOG(Table28211153[[#This Row],[HK/19 Fold]],2)</f>
        <v>0</v>
      </c>
      <c r="DB320" s="216">
        <f>LOG(Table28211153[[#This Row],[Phu/13 Fold]],2)</f>
        <v>1</v>
      </c>
      <c r="DC320" s="216">
        <f>LOG(Table28211153[[#This Row],[WA/19 Fold]],2)</f>
        <v>1</v>
      </c>
      <c r="DD320" s="217">
        <f>SUM(Table28211153[[#This Row],[GD/19 Log2]:[WA/19 Log2]])</f>
        <v>2</v>
      </c>
    </row>
    <row r="321" spans="1:113" ht="24" customHeight="1">
      <c r="A321" s="138" t="s">
        <v>92</v>
      </c>
      <c r="B321" s="139">
        <v>38506</v>
      </c>
      <c r="C321" s="140">
        <v>15</v>
      </c>
      <c r="D321" s="139">
        <v>44151</v>
      </c>
      <c r="E321" s="140">
        <v>30</v>
      </c>
      <c r="F321" s="3" t="s">
        <v>7</v>
      </c>
      <c r="G321" s="215" t="s">
        <v>42</v>
      </c>
      <c r="H321" s="57">
        <v>35.981786697028497</v>
      </c>
      <c r="I321" s="98" t="s">
        <v>173</v>
      </c>
      <c r="J321" s="127" t="s">
        <v>345</v>
      </c>
      <c r="K321" s="53"/>
      <c r="L321" s="53"/>
      <c r="M321" s="53"/>
      <c r="N321" s="53"/>
      <c r="O321" s="53"/>
      <c r="P321" s="53"/>
      <c r="Q321" s="53"/>
      <c r="R321" s="53"/>
      <c r="S321" s="53"/>
      <c r="T321" s="53"/>
      <c r="U321" s="53"/>
      <c r="V321" s="53"/>
      <c r="W321" s="53"/>
      <c r="X321" s="53"/>
      <c r="Y321" s="53"/>
      <c r="Z321" s="53"/>
      <c r="AA321" s="53"/>
      <c r="AB321" s="53"/>
      <c r="AC321" s="53">
        <v>20</v>
      </c>
      <c r="AD321" s="53">
        <v>40</v>
      </c>
      <c r="AE321" s="53">
        <v>5</v>
      </c>
      <c r="AF321" s="53">
        <v>20</v>
      </c>
      <c r="AG321" s="53"/>
      <c r="AH321" s="54"/>
      <c r="AI321" s="143" t="s">
        <v>92</v>
      </c>
      <c r="AJ321" s="137"/>
      <c r="AK321" s="54"/>
      <c r="AL321" s="53"/>
      <c r="AM321" s="53"/>
      <c r="AN321" s="53"/>
      <c r="AO321" s="53"/>
      <c r="AP321" s="53"/>
      <c r="AQ321" s="53"/>
      <c r="AR321" s="53"/>
      <c r="AS321" s="53"/>
      <c r="AT321" s="53"/>
      <c r="AU321" s="53"/>
      <c r="AV321" s="53"/>
      <c r="AW321" s="54"/>
      <c r="AX321" s="53"/>
      <c r="AY321" s="54"/>
      <c r="AZ321" s="53"/>
      <c r="BA321" s="54"/>
      <c r="BB321" s="111"/>
      <c r="BC321" s="111"/>
      <c r="BD321" s="111"/>
      <c r="BE321" s="111"/>
      <c r="BF321" s="111"/>
      <c r="BG321" s="111"/>
      <c r="BH321" s="53"/>
      <c r="BI321" s="54"/>
      <c r="BJ321" s="111">
        <v>20</v>
      </c>
      <c r="BK321" s="111">
        <v>80</v>
      </c>
      <c r="BL321" s="111"/>
      <c r="BM321" s="136"/>
      <c r="BN321" s="143" t="s">
        <v>92</v>
      </c>
      <c r="BO321" s="137"/>
      <c r="BP321" s="56"/>
      <c r="BQ321" s="55"/>
      <c r="BR321" s="53"/>
      <c r="BS321" s="53"/>
      <c r="BT321" s="53"/>
      <c r="BU321" s="53"/>
      <c r="BV321" s="53"/>
      <c r="BW321" s="53"/>
      <c r="BX321" s="53"/>
      <c r="BY321" s="53"/>
      <c r="BZ321" s="53"/>
      <c r="CA321" s="53"/>
      <c r="CB321" s="53"/>
      <c r="CC321" s="53"/>
      <c r="CD321" s="53"/>
      <c r="CE321" s="53">
        <v>40</v>
      </c>
      <c r="CF321" s="53">
        <v>160</v>
      </c>
      <c r="CG321" s="55"/>
      <c r="CH321" s="53"/>
      <c r="CI321" s="53"/>
      <c r="CJ321" s="53"/>
      <c r="CK321" s="53"/>
      <c r="CL321" s="53"/>
      <c r="CM321" s="53"/>
      <c r="CN321" s="53"/>
      <c r="CO321" s="53"/>
      <c r="CP321" s="53"/>
      <c r="CQ321" s="53"/>
      <c r="CR321" s="53"/>
      <c r="CS321" s="53">
        <v>5</v>
      </c>
      <c r="CT321" s="54">
        <v>160</v>
      </c>
      <c r="CU321" s="143" t="s">
        <v>92</v>
      </c>
      <c r="CV321" s="218">
        <f>Table28211153[[#This Row],[D28 - GD/19]]/Table28211153[[#This Row],[D0 - GD/19]]</f>
        <v>4</v>
      </c>
      <c r="CW321" s="216">
        <f t="shared" si="8"/>
        <v>4</v>
      </c>
      <c r="CX321" s="216">
        <f>Table28211153[[#This Row],[D28 - Phu/13]]/Table28211153[[#This Row],[D0 - Phu/13]]</f>
        <v>4</v>
      </c>
      <c r="CY321" s="216">
        <f>Table28211153[[#This Row],[D28 - WA/19]]/Table28211153[[#This Row],[D0 - WA/19]]</f>
        <v>32</v>
      </c>
      <c r="CZ321" s="216">
        <f>LOG(Table28211153[[#This Row],[GD/19 Fold]],2)</f>
        <v>2</v>
      </c>
      <c r="DA321" s="216">
        <f>LOG(Table28211153[[#This Row],[HK/19 Fold]],2)</f>
        <v>2</v>
      </c>
      <c r="DB321" s="216">
        <f>LOG(Table28211153[[#This Row],[Phu/13 Fold]],2)</f>
        <v>2</v>
      </c>
      <c r="DC321" s="216">
        <f>LOG(Table28211153[[#This Row],[WA/19 Fold]],2)</f>
        <v>5</v>
      </c>
      <c r="DD321" s="217">
        <f>SUM(Table28211153[[#This Row],[GD/19 Log2]:[WA/19 Log2]])</f>
        <v>11</v>
      </c>
    </row>
    <row r="322" spans="1:113" ht="24" customHeight="1">
      <c r="A322" s="138" t="s">
        <v>93</v>
      </c>
      <c r="B322" s="139">
        <v>38304</v>
      </c>
      <c r="C322" s="140">
        <v>16</v>
      </c>
      <c r="D322" s="139">
        <v>44145</v>
      </c>
      <c r="E322" s="140">
        <v>28</v>
      </c>
      <c r="F322" s="3" t="s">
        <v>7</v>
      </c>
      <c r="G322" s="215" t="s">
        <v>347</v>
      </c>
      <c r="H322" s="57">
        <v>24.615150129553399</v>
      </c>
      <c r="I322" s="98" t="s">
        <v>173</v>
      </c>
      <c r="J322" s="127" t="s">
        <v>344</v>
      </c>
      <c r="K322" s="53"/>
      <c r="L322" s="53"/>
      <c r="M322" s="53"/>
      <c r="N322" s="53"/>
      <c r="O322" s="53"/>
      <c r="P322" s="53"/>
      <c r="Q322" s="53"/>
      <c r="R322" s="53"/>
      <c r="S322" s="53"/>
      <c r="T322" s="53"/>
      <c r="U322" s="53"/>
      <c r="V322" s="53"/>
      <c r="W322" s="53"/>
      <c r="X322" s="53"/>
      <c r="Y322" s="53"/>
      <c r="Z322" s="53"/>
      <c r="AA322" s="53"/>
      <c r="AB322" s="53"/>
      <c r="AC322" s="53">
        <v>160</v>
      </c>
      <c r="AD322" s="53">
        <v>160</v>
      </c>
      <c r="AE322" s="53">
        <v>40</v>
      </c>
      <c r="AF322" s="53">
        <v>40</v>
      </c>
      <c r="AG322" s="53"/>
      <c r="AH322" s="54"/>
      <c r="AI322" s="143" t="s">
        <v>93</v>
      </c>
      <c r="AJ322" s="137"/>
      <c r="AK322" s="54"/>
      <c r="AL322" s="53"/>
      <c r="AM322" s="53"/>
      <c r="AN322" s="53"/>
      <c r="AO322" s="53"/>
      <c r="AP322" s="53"/>
      <c r="AQ322" s="53"/>
      <c r="AR322" s="53"/>
      <c r="AS322" s="53"/>
      <c r="AT322" s="53"/>
      <c r="AU322" s="53"/>
      <c r="AV322" s="53"/>
      <c r="AW322" s="54"/>
      <c r="AX322" s="53"/>
      <c r="AY322" s="54"/>
      <c r="AZ322" s="53"/>
      <c r="BA322" s="54"/>
      <c r="BB322" s="111"/>
      <c r="BC322" s="111"/>
      <c r="BD322" s="111"/>
      <c r="BE322" s="111"/>
      <c r="BF322" s="111"/>
      <c r="BG322" s="111"/>
      <c r="BH322" s="53"/>
      <c r="BI322" s="54"/>
      <c r="BJ322" s="111">
        <v>160</v>
      </c>
      <c r="BK322" s="111">
        <v>160</v>
      </c>
      <c r="BL322" s="111"/>
      <c r="BM322" s="136"/>
      <c r="BN322" s="143" t="s">
        <v>93</v>
      </c>
      <c r="BO322" s="137"/>
      <c r="BP322" s="56"/>
      <c r="BQ322" s="55"/>
      <c r="BR322" s="53"/>
      <c r="BS322" s="53"/>
      <c r="BT322" s="53"/>
      <c r="BU322" s="53"/>
      <c r="BV322" s="53"/>
      <c r="BW322" s="53"/>
      <c r="BX322" s="53"/>
      <c r="BY322" s="53"/>
      <c r="BZ322" s="53"/>
      <c r="CA322" s="53"/>
      <c r="CB322" s="53"/>
      <c r="CC322" s="53"/>
      <c r="CD322" s="53"/>
      <c r="CE322" s="53">
        <v>40</v>
      </c>
      <c r="CF322" s="53">
        <v>160</v>
      </c>
      <c r="CG322" s="55"/>
      <c r="CH322" s="53"/>
      <c r="CI322" s="53"/>
      <c r="CJ322" s="53"/>
      <c r="CK322" s="53"/>
      <c r="CL322" s="53"/>
      <c r="CM322" s="53"/>
      <c r="CN322" s="53"/>
      <c r="CO322" s="53"/>
      <c r="CP322" s="53"/>
      <c r="CQ322" s="53"/>
      <c r="CR322" s="53"/>
      <c r="CS322" s="53">
        <v>20</v>
      </c>
      <c r="CT322" s="54">
        <v>80</v>
      </c>
      <c r="CU322" s="143" t="s">
        <v>93</v>
      </c>
      <c r="CV322" s="218">
        <f>Table28211153[[#This Row],[D28 - GD/19]]/Table28211153[[#This Row],[D0 - GD/19]]</f>
        <v>1</v>
      </c>
      <c r="CW322" s="216">
        <f t="shared" si="8"/>
        <v>1</v>
      </c>
      <c r="CX322" s="216">
        <f>Table28211153[[#This Row],[D28 - Phu/13]]/Table28211153[[#This Row],[D0 - Phu/13]]</f>
        <v>4</v>
      </c>
      <c r="CY322" s="216">
        <f>Table28211153[[#This Row],[D28 - WA/19]]/Table28211153[[#This Row],[D0 - WA/19]]</f>
        <v>4</v>
      </c>
      <c r="CZ322" s="216">
        <f>LOG(Table28211153[[#This Row],[GD/19 Fold]],2)</f>
        <v>0</v>
      </c>
      <c r="DA322" s="216">
        <f>LOG(Table28211153[[#This Row],[HK/19 Fold]],2)</f>
        <v>0</v>
      </c>
      <c r="DB322" s="216">
        <f>LOG(Table28211153[[#This Row],[Phu/13 Fold]],2)</f>
        <v>2</v>
      </c>
      <c r="DC322" s="216">
        <f>LOG(Table28211153[[#This Row],[WA/19 Fold]],2)</f>
        <v>2</v>
      </c>
      <c r="DD322" s="217">
        <f>SUM(Table28211153[[#This Row],[GD/19 Log2]:[WA/19 Log2]])</f>
        <v>4</v>
      </c>
    </row>
    <row r="323" spans="1:113" ht="24" customHeight="1">
      <c r="A323" s="138" t="s">
        <v>94</v>
      </c>
      <c r="B323" s="139">
        <v>38570</v>
      </c>
      <c r="C323" s="140">
        <v>15</v>
      </c>
      <c r="D323" s="139">
        <v>44134</v>
      </c>
      <c r="E323" s="140">
        <v>25</v>
      </c>
      <c r="F323" s="4" t="s">
        <v>8</v>
      </c>
      <c r="G323" s="215" t="s">
        <v>42</v>
      </c>
      <c r="H323" s="57">
        <v>16.944114149821601</v>
      </c>
      <c r="I323" s="98" t="s">
        <v>173</v>
      </c>
      <c r="J323" s="127" t="s">
        <v>344</v>
      </c>
      <c r="K323" s="53"/>
      <c r="L323" s="53"/>
      <c r="M323" s="53"/>
      <c r="N323" s="53"/>
      <c r="O323" s="53"/>
      <c r="P323" s="53"/>
      <c r="Q323" s="53"/>
      <c r="R323" s="53"/>
      <c r="S323" s="53"/>
      <c r="T323" s="53"/>
      <c r="U323" s="53"/>
      <c r="V323" s="53"/>
      <c r="W323" s="53"/>
      <c r="X323" s="53"/>
      <c r="Y323" s="53"/>
      <c r="Z323" s="53"/>
      <c r="AA323" s="53"/>
      <c r="AB323" s="53"/>
      <c r="AC323" s="53">
        <v>160</v>
      </c>
      <c r="AD323" s="53">
        <v>160</v>
      </c>
      <c r="AE323" s="53">
        <v>40</v>
      </c>
      <c r="AF323" s="53">
        <v>40</v>
      </c>
      <c r="AG323" s="53"/>
      <c r="AH323" s="54"/>
      <c r="AI323" s="143" t="s">
        <v>94</v>
      </c>
      <c r="AJ323" s="137"/>
      <c r="AK323" s="54"/>
      <c r="AL323" s="53"/>
      <c r="AM323" s="53"/>
      <c r="AN323" s="53"/>
      <c r="AO323" s="53"/>
      <c r="AP323" s="53"/>
      <c r="AQ323" s="53"/>
      <c r="AR323" s="53"/>
      <c r="AS323" s="53"/>
      <c r="AT323" s="53"/>
      <c r="AU323" s="53"/>
      <c r="AV323" s="53"/>
      <c r="AW323" s="54"/>
      <c r="AX323" s="53"/>
      <c r="AY323" s="54"/>
      <c r="AZ323" s="53"/>
      <c r="BA323" s="54"/>
      <c r="BB323" s="111"/>
      <c r="BC323" s="111"/>
      <c r="BD323" s="111"/>
      <c r="BE323" s="111"/>
      <c r="BF323" s="111"/>
      <c r="BG323" s="111"/>
      <c r="BH323" s="53"/>
      <c r="BI323" s="54"/>
      <c r="BJ323" s="111">
        <v>160</v>
      </c>
      <c r="BK323" s="111">
        <v>160</v>
      </c>
      <c r="BL323" s="111"/>
      <c r="BM323" s="136"/>
      <c r="BN323" s="143" t="s">
        <v>94</v>
      </c>
      <c r="BO323" s="137"/>
      <c r="BP323" s="56"/>
      <c r="BQ323" s="55"/>
      <c r="BR323" s="53"/>
      <c r="BS323" s="53"/>
      <c r="BT323" s="53"/>
      <c r="BU323" s="53"/>
      <c r="BV323" s="53"/>
      <c r="BW323" s="53"/>
      <c r="BX323" s="53"/>
      <c r="BY323" s="53"/>
      <c r="BZ323" s="53"/>
      <c r="CA323" s="53"/>
      <c r="CB323" s="53"/>
      <c r="CC323" s="53"/>
      <c r="CD323" s="53"/>
      <c r="CE323" s="53">
        <v>40</v>
      </c>
      <c r="CF323" s="53">
        <v>160</v>
      </c>
      <c r="CG323" s="55"/>
      <c r="CH323" s="53"/>
      <c r="CI323" s="53"/>
      <c r="CJ323" s="53"/>
      <c r="CK323" s="53"/>
      <c r="CL323" s="53"/>
      <c r="CM323" s="53"/>
      <c r="CN323" s="53"/>
      <c r="CO323" s="53"/>
      <c r="CP323" s="53"/>
      <c r="CQ323" s="53"/>
      <c r="CR323" s="53"/>
      <c r="CS323" s="53">
        <v>20</v>
      </c>
      <c r="CT323" s="54">
        <v>40</v>
      </c>
      <c r="CU323" s="143" t="s">
        <v>94</v>
      </c>
      <c r="CV323" s="218">
        <f>Table28211153[[#This Row],[D28 - GD/19]]/Table28211153[[#This Row],[D0 - GD/19]]</f>
        <v>1</v>
      </c>
      <c r="CW323" s="216">
        <f t="shared" si="8"/>
        <v>1</v>
      </c>
      <c r="CX323" s="216">
        <f>Table28211153[[#This Row],[D28 - Phu/13]]/Table28211153[[#This Row],[D0 - Phu/13]]</f>
        <v>4</v>
      </c>
      <c r="CY323" s="216">
        <f>Table28211153[[#This Row],[D28 - WA/19]]/Table28211153[[#This Row],[D0 - WA/19]]</f>
        <v>2</v>
      </c>
      <c r="CZ323" s="216">
        <f>LOG(Table28211153[[#This Row],[GD/19 Fold]],2)</f>
        <v>0</v>
      </c>
      <c r="DA323" s="216">
        <f>LOG(Table28211153[[#This Row],[HK/19 Fold]],2)</f>
        <v>0</v>
      </c>
      <c r="DB323" s="216">
        <f>LOG(Table28211153[[#This Row],[Phu/13 Fold]],2)</f>
        <v>2</v>
      </c>
      <c r="DC323" s="216">
        <f>LOG(Table28211153[[#This Row],[WA/19 Fold]],2)</f>
        <v>1</v>
      </c>
      <c r="DD323" s="217">
        <f>SUM(Table28211153[[#This Row],[GD/19 Log2]:[WA/19 Log2]])</f>
        <v>3</v>
      </c>
    </row>
    <row r="324" spans="1:113" ht="24" customHeight="1">
      <c r="A324" s="138" t="s">
        <v>95</v>
      </c>
      <c r="B324" s="139">
        <v>38489</v>
      </c>
      <c r="C324" s="140">
        <v>15</v>
      </c>
      <c r="D324" s="139">
        <v>44147</v>
      </c>
      <c r="E324" s="140">
        <v>28</v>
      </c>
      <c r="F324" s="3" t="s">
        <v>7</v>
      </c>
      <c r="G324" s="215" t="s">
        <v>10</v>
      </c>
      <c r="H324" s="57">
        <v>29.180202818268299</v>
      </c>
      <c r="I324" s="98" t="s">
        <v>173</v>
      </c>
      <c r="J324" s="127" t="s">
        <v>345</v>
      </c>
      <c r="K324" s="53"/>
      <c r="L324" s="53"/>
      <c r="M324" s="53"/>
      <c r="N324" s="53"/>
      <c r="O324" s="53"/>
      <c r="P324" s="53"/>
      <c r="Q324" s="53"/>
      <c r="R324" s="53"/>
      <c r="S324" s="53"/>
      <c r="T324" s="53"/>
      <c r="U324" s="53"/>
      <c r="V324" s="53"/>
      <c r="W324" s="53"/>
      <c r="X324" s="53"/>
      <c r="Y324" s="53"/>
      <c r="Z324" s="53"/>
      <c r="AA324" s="53"/>
      <c r="AB324" s="53"/>
      <c r="AC324" s="53">
        <v>80</v>
      </c>
      <c r="AD324" s="53">
        <v>80</v>
      </c>
      <c r="AE324" s="53">
        <v>20</v>
      </c>
      <c r="AF324" s="53">
        <v>40</v>
      </c>
      <c r="AG324" s="53"/>
      <c r="AH324" s="54"/>
      <c r="AI324" s="143" t="s">
        <v>95</v>
      </c>
      <c r="AJ324" s="137"/>
      <c r="AK324" s="54"/>
      <c r="AL324" s="53"/>
      <c r="AM324" s="53"/>
      <c r="AN324" s="53"/>
      <c r="AO324" s="53"/>
      <c r="AP324" s="53"/>
      <c r="AQ324" s="53"/>
      <c r="AR324" s="53"/>
      <c r="AS324" s="53"/>
      <c r="AT324" s="53"/>
      <c r="AU324" s="53"/>
      <c r="AV324" s="53"/>
      <c r="AW324" s="54"/>
      <c r="AX324" s="53"/>
      <c r="AY324" s="54"/>
      <c r="AZ324" s="53"/>
      <c r="BA324" s="54"/>
      <c r="BB324" s="111"/>
      <c r="BC324" s="111"/>
      <c r="BD324" s="111"/>
      <c r="BE324" s="111"/>
      <c r="BF324" s="111"/>
      <c r="BG324" s="111"/>
      <c r="BH324" s="53"/>
      <c r="BI324" s="54"/>
      <c r="BJ324" s="111">
        <v>160</v>
      </c>
      <c r="BK324" s="111">
        <v>160</v>
      </c>
      <c r="BL324" s="111"/>
      <c r="BM324" s="136"/>
      <c r="BN324" s="143" t="s">
        <v>95</v>
      </c>
      <c r="BO324" s="137"/>
      <c r="BP324" s="56"/>
      <c r="BQ324" s="55"/>
      <c r="BR324" s="53"/>
      <c r="BS324" s="53"/>
      <c r="BT324" s="53"/>
      <c r="BU324" s="53"/>
      <c r="BV324" s="53"/>
      <c r="BW324" s="53"/>
      <c r="BX324" s="53"/>
      <c r="BY324" s="53"/>
      <c r="BZ324" s="53"/>
      <c r="CA324" s="53"/>
      <c r="CB324" s="53"/>
      <c r="CC324" s="53"/>
      <c r="CD324" s="53"/>
      <c r="CE324" s="53">
        <v>80</v>
      </c>
      <c r="CF324" s="53">
        <v>160</v>
      </c>
      <c r="CG324" s="55"/>
      <c r="CH324" s="53"/>
      <c r="CI324" s="53"/>
      <c r="CJ324" s="53"/>
      <c r="CK324" s="53"/>
      <c r="CL324" s="53"/>
      <c r="CM324" s="53"/>
      <c r="CN324" s="53"/>
      <c r="CO324" s="53"/>
      <c r="CP324" s="53"/>
      <c r="CQ324" s="53"/>
      <c r="CR324" s="53"/>
      <c r="CS324" s="53">
        <v>20</v>
      </c>
      <c r="CT324" s="54">
        <v>320</v>
      </c>
      <c r="CU324" s="143" t="s">
        <v>95</v>
      </c>
      <c r="CV324" s="218">
        <f>Table28211153[[#This Row],[D28 - GD/19]]/Table28211153[[#This Row],[D0 - GD/19]]</f>
        <v>2</v>
      </c>
      <c r="CW324" s="216">
        <f t="shared" si="8"/>
        <v>1</v>
      </c>
      <c r="CX324" s="216">
        <f>Table28211153[[#This Row],[D28 - Phu/13]]/Table28211153[[#This Row],[D0 - Phu/13]]</f>
        <v>2</v>
      </c>
      <c r="CY324" s="216">
        <f>Table28211153[[#This Row],[D28 - WA/19]]/Table28211153[[#This Row],[D0 - WA/19]]</f>
        <v>16</v>
      </c>
      <c r="CZ324" s="216">
        <f>LOG(Table28211153[[#This Row],[GD/19 Fold]],2)</f>
        <v>1</v>
      </c>
      <c r="DA324" s="216">
        <f>LOG(Table28211153[[#This Row],[HK/19 Fold]],2)</f>
        <v>0</v>
      </c>
      <c r="DB324" s="216">
        <f>LOG(Table28211153[[#This Row],[Phu/13 Fold]],2)</f>
        <v>1</v>
      </c>
      <c r="DC324" s="216">
        <f>LOG(Table28211153[[#This Row],[WA/19 Fold]],2)</f>
        <v>4</v>
      </c>
      <c r="DD324" s="217">
        <f>SUM(Table28211153[[#This Row],[GD/19 Log2]:[WA/19 Log2]])</f>
        <v>6</v>
      </c>
    </row>
    <row r="325" spans="1:113" ht="24" customHeight="1">
      <c r="A325" s="138" t="s">
        <v>96</v>
      </c>
      <c r="B325" s="139">
        <v>37813</v>
      </c>
      <c r="C325" s="140">
        <v>17</v>
      </c>
      <c r="D325" s="139">
        <v>44111</v>
      </c>
      <c r="E325" s="140">
        <v>28</v>
      </c>
      <c r="F325" s="3" t="s">
        <v>7</v>
      </c>
      <c r="G325" s="215" t="s">
        <v>42</v>
      </c>
      <c r="H325" s="57">
        <v>20.7285130118529</v>
      </c>
      <c r="I325" s="98" t="s">
        <v>173</v>
      </c>
      <c r="J325" s="127" t="s">
        <v>344</v>
      </c>
      <c r="K325" s="53"/>
      <c r="L325" s="53"/>
      <c r="M325" s="53"/>
      <c r="N325" s="53"/>
      <c r="O325" s="53"/>
      <c r="P325" s="53"/>
      <c r="Q325" s="53"/>
      <c r="R325" s="53"/>
      <c r="S325" s="53"/>
      <c r="T325" s="53"/>
      <c r="U325" s="53"/>
      <c r="V325" s="53"/>
      <c r="W325" s="53"/>
      <c r="X325" s="53"/>
      <c r="Y325" s="53"/>
      <c r="Z325" s="53"/>
      <c r="AA325" s="53"/>
      <c r="AB325" s="53"/>
      <c r="AC325" s="53">
        <v>160</v>
      </c>
      <c r="AD325" s="53">
        <v>160</v>
      </c>
      <c r="AE325" s="53">
        <v>40</v>
      </c>
      <c r="AF325" s="53">
        <v>80</v>
      </c>
      <c r="AG325" s="53"/>
      <c r="AH325" s="54"/>
      <c r="AI325" s="143" t="s">
        <v>96</v>
      </c>
      <c r="AJ325" s="137"/>
      <c r="AK325" s="54"/>
      <c r="AL325" s="53"/>
      <c r="AM325" s="53"/>
      <c r="AN325" s="53"/>
      <c r="AO325" s="53"/>
      <c r="AP325" s="53"/>
      <c r="AQ325" s="53"/>
      <c r="AR325" s="53"/>
      <c r="AS325" s="53"/>
      <c r="AT325" s="53"/>
      <c r="AU325" s="53"/>
      <c r="AV325" s="53"/>
      <c r="AW325" s="54"/>
      <c r="AX325" s="53"/>
      <c r="AY325" s="54"/>
      <c r="AZ325" s="53"/>
      <c r="BA325" s="54"/>
      <c r="BB325" s="111"/>
      <c r="BC325" s="111"/>
      <c r="BD325" s="111"/>
      <c r="BE325" s="111"/>
      <c r="BF325" s="111"/>
      <c r="BG325" s="111"/>
      <c r="BH325" s="53"/>
      <c r="BI325" s="54"/>
      <c r="BJ325" s="111">
        <v>640</v>
      </c>
      <c r="BK325" s="111">
        <v>640</v>
      </c>
      <c r="BL325" s="111"/>
      <c r="BM325" s="136"/>
      <c r="BN325" s="143" t="s">
        <v>96</v>
      </c>
      <c r="BO325" s="137"/>
      <c r="BP325" s="56"/>
      <c r="BQ325" s="55"/>
      <c r="BR325" s="53"/>
      <c r="BS325" s="53"/>
      <c r="BT325" s="53"/>
      <c r="BU325" s="53"/>
      <c r="BV325" s="53"/>
      <c r="BW325" s="53"/>
      <c r="BX325" s="53"/>
      <c r="BY325" s="53"/>
      <c r="BZ325" s="53"/>
      <c r="CA325" s="53"/>
      <c r="CB325" s="53"/>
      <c r="CC325" s="53"/>
      <c r="CD325" s="53"/>
      <c r="CE325" s="53">
        <v>10</v>
      </c>
      <c r="CF325" s="53">
        <v>40</v>
      </c>
      <c r="CG325" s="55"/>
      <c r="CH325" s="53"/>
      <c r="CI325" s="53"/>
      <c r="CJ325" s="53"/>
      <c r="CK325" s="53"/>
      <c r="CL325" s="53"/>
      <c r="CM325" s="53"/>
      <c r="CN325" s="53"/>
      <c r="CO325" s="53"/>
      <c r="CP325" s="53"/>
      <c r="CQ325" s="53"/>
      <c r="CR325" s="53"/>
      <c r="CS325" s="53">
        <v>20</v>
      </c>
      <c r="CT325" s="54">
        <v>40</v>
      </c>
      <c r="CU325" s="143" t="s">
        <v>96</v>
      </c>
      <c r="CV325" s="218">
        <f>Table28211153[[#This Row],[D28 - GD/19]]/Table28211153[[#This Row],[D0 - GD/19]]</f>
        <v>2</v>
      </c>
      <c r="CW325" s="216">
        <f t="shared" si="8"/>
        <v>1</v>
      </c>
      <c r="CX325" s="216">
        <f>Table28211153[[#This Row],[D28 - Phu/13]]/Table28211153[[#This Row],[D0 - Phu/13]]</f>
        <v>4</v>
      </c>
      <c r="CY325" s="216">
        <f>Table28211153[[#This Row],[D28 - WA/19]]/Table28211153[[#This Row],[D0 - WA/19]]</f>
        <v>2</v>
      </c>
      <c r="CZ325" s="216">
        <f>LOG(Table28211153[[#This Row],[GD/19 Fold]],2)</f>
        <v>1</v>
      </c>
      <c r="DA325" s="216">
        <f>LOG(Table28211153[[#This Row],[HK/19 Fold]],2)</f>
        <v>0</v>
      </c>
      <c r="DB325" s="216">
        <f>LOG(Table28211153[[#This Row],[Phu/13 Fold]],2)</f>
        <v>2</v>
      </c>
      <c r="DC325" s="216">
        <f>LOG(Table28211153[[#This Row],[WA/19 Fold]],2)</f>
        <v>1</v>
      </c>
      <c r="DD325" s="217">
        <f>SUM(Table28211153[[#This Row],[GD/19 Log2]:[WA/19 Log2]])</f>
        <v>4</v>
      </c>
    </row>
    <row r="326" spans="1:113" ht="24" customHeight="1">
      <c r="A326" s="138" t="s">
        <v>97</v>
      </c>
      <c r="B326" s="139">
        <v>37538</v>
      </c>
      <c r="C326" s="140">
        <v>17</v>
      </c>
      <c r="D326" s="139">
        <v>44095</v>
      </c>
      <c r="E326" s="140">
        <v>28</v>
      </c>
      <c r="F326" s="3" t="s">
        <v>7</v>
      </c>
      <c r="G326" s="215" t="s">
        <v>42</v>
      </c>
      <c r="H326" s="57">
        <v>21.5551779094647</v>
      </c>
      <c r="I326" s="98" t="s">
        <v>173</v>
      </c>
      <c r="J326" s="127" t="s">
        <v>344</v>
      </c>
      <c r="K326" s="53"/>
      <c r="L326" s="53"/>
      <c r="M326" s="53"/>
      <c r="N326" s="53"/>
      <c r="O326" s="53"/>
      <c r="P326" s="53"/>
      <c r="Q326" s="53"/>
      <c r="R326" s="53"/>
      <c r="S326" s="53"/>
      <c r="T326" s="53"/>
      <c r="U326" s="53"/>
      <c r="V326" s="53"/>
      <c r="W326" s="53"/>
      <c r="X326" s="53"/>
      <c r="Y326" s="53"/>
      <c r="Z326" s="53"/>
      <c r="AA326" s="53"/>
      <c r="AB326" s="53"/>
      <c r="AC326" s="53">
        <v>80</v>
      </c>
      <c r="AD326" s="53">
        <v>80</v>
      </c>
      <c r="AE326" s="53">
        <v>20</v>
      </c>
      <c r="AF326" s="53">
        <v>20</v>
      </c>
      <c r="AG326" s="53"/>
      <c r="AH326" s="54"/>
      <c r="AI326" s="143" t="s">
        <v>97</v>
      </c>
      <c r="AJ326" s="137"/>
      <c r="AK326" s="54"/>
      <c r="AL326" s="53"/>
      <c r="AM326" s="53"/>
      <c r="AN326" s="53"/>
      <c r="AO326" s="53"/>
      <c r="AP326" s="53"/>
      <c r="AQ326" s="53"/>
      <c r="AR326" s="53"/>
      <c r="AS326" s="53"/>
      <c r="AT326" s="53"/>
      <c r="AU326" s="53"/>
      <c r="AV326" s="53"/>
      <c r="AW326" s="54"/>
      <c r="AX326" s="53"/>
      <c r="AY326" s="54"/>
      <c r="AZ326" s="53"/>
      <c r="BA326" s="54"/>
      <c r="BB326" s="111"/>
      <c r="BC326" s="111"/>
      <c r="BD326" s="111"/>
      <c r="BE326" s="111"/>
      <c r="BF326" s="111"/>
      <c r="BG326" s="111"/>
      <c r="BH326" s="53"/>
      <c r="BI326" s="54"/>
      <c r="BJ326" s="111">
        <v>160</v>
      </c>
      <c r="BK326" s="111">
        <v>160</v>
      </c>
      <c r="BL326" s="111"/>
      <c r="BM326" s="136"/>
      <c r="BN326" s="143" t="s">
        <v>97</v>
      </c>
      <c r="BO326" s="137"/>
      <c r="BP326" s="56"/>
      <c r="BQ326" s="55"/>
      <c r="BR326" s="53"/>
      <c r="BS326" s="53"/>
      <c r="BT326" s="53"/>
      <c r="BU326" s="53"/>
      <c r="BV326" s="53"/>
      <c r="BW326" s="53"/>
      <c r="BX326" s="53"/>
      <c r="BY326" s="53"/>
      <c r="BZ326" s="53"/>
      <c r="CA326" s="53"/>
      <c r="CB326" s="53"/>
      <c r="CC326" s="53"/>
      <c r="CD326" s="53"/>
      <c r="CE326" s="53">
        <v>80</v>
      </c>
      <c r="CF326" s="53">
        <v>80</v>
      </c>
      <c r="CG326" s="55"/>
      <c r="CH326" s="53"/>
      <c r="CI326" s="53"/>
      <c r="CJ326" s="53"/>
      <c r="CK326" s="53"/>
      <c r="CL326" s="53"/>
      <c r="CM326" s="53"/>
      <c r="CN326" s="53"/>
      <c r="CO326" s="53"/>
      <c r="CP326" s="53"/>
      <c r="CQ326" s="53"/>
      <c r="CR326" s="53"/>
      <c r="CS326" s="53">
        <v>160</v>
      </c>
      <c r="CT326" s="54">
        <v>160</v>
      </c>
      <c r="CU326" s="143" t="s">
        <v>97</v>
      </c>
      <c r="CV326" s="218">
        <f>Table28211153[[#This Row],[D28 - GD/19]]/Table28211153[[#This Row],[D0 - GD/19]]</f>
        <v>1</v>
      </c>
      <c r="CW326" s="216">
        <f t="shared" ref="CW326:CW345" si="9">BK326/BJ326</f>
        <v>1</v>
      </c>
      <c r="CX326" s="216">
        <f>Table28211153[[#This Row],[D28 - Phu/13]]/Table28211153[[#This Row],[D0 - Phu/13]]</f>
        <v>1</v>
      </c>
      <c r="CY326" s="216">
        <f>Table28211153[[#This Row],[D28 - WA/19]]/Table28211153[[#This Row],[D0 - WA/19]]</f>
        <v>1</v>
      </c>
      <c r="CZ326" s="216">
        <f>LOG(Table28211153[[#This Row],[GD/19 Fold]],2)</f>
        <v>0</v>
      </c>
      <c r="DA326" s="216">
        <f>LOG(Table28211153[[#This Row],[HK/19 Fold]],2)</f>
        <v>0</v>
      </c>
      <c r="DB326" s="216">
        <f>LOG(Table28211153[[#This Row],[Phu/13 Fold]],2)</f>
        <v>0</v>
      </c>
      <c r="DC326" s="216">
        <f>LOG(Table28211153[[#This Row],[WA/19 Fold]],2)</f>
        <v>0</v>
      </c>
      <c r="DD326" s="217">
        <f>SUM(Table28211153[[#This Row],[GD/19 Log2]:[WA/19 Log2]])</f>
        <v>0</v>
      </c>
    </row>
    <row r="327" spans="1:113" ht="24" customHeight="1">
      <c r="A327" s="60" t="s">
        <v>98</v>
      </c>
      <c r="B327" s="59">
        <v>39013</v>
      </c>
      <c r="C327" s="58">
        <v>14</v>
      </c>
      <c r="D327" s="59">
        <v>44141</v>
      </c>
      <c r="E327" s="58">
        <v>28</v>
      </c>
      <c r="F327" s="3" t="s">
        <v>7</v>
      </c>
      <c r="G327" s="215" t="s">
        <v>42</v>
      </c>
      <c r="H327" s="57">
        <v>19.685675186359401</v>
      </c>
      <c r="I327" s="98" t="s">
        <v>173</v>
      </c>
      <c r="J327" s="127" t="s">
        <v>344</v>
      </c>
      <c r="K327" s="53"/>
      <c r="L327" s="53"/>
      <c r="M327" s="53"/>
      <c r="N327" s="53"/>
      <c r="O327" s="53"/>
      <c r="P327" s="53"/>
      <c r="Q327" s="53"/>
      <c r="R327" s="53"/>
      <c r="S327" s="53"/>
      <c r="T327" s="53"/>
      <c r="U327" s="53"/>
      <c r="V327" s="53"/>
      <c r="W327" s="53"/>
      <c r="X327" s="53"/>
      <c r="Y327" s="53"/>
      <c r="Z327" s="53"/>
      <c r="AA327" s="53"/>
      <c r="AB327" s="53"/>
      <c r="AC327" s="53">
        <v>160</v>
      </c>
      <c r="AD327" s="53">
        <v>160</v>
      </c>
      <c r="AE327" s="53">
        <v>80</v>
      </c>
      <c r="AF327" s="53">
        <v>80</v>
      </c>
      <c r="AG327" s="53"/>
      <c r="AH327" s="54"/>
      <c r="AI327" s="142" t="s">
        <v>98</v>
      </c>
      <c r="AJ327" s="137"/>
      <c r="AK327" s="54"/>
      <c r="AL327" s="53"/>
      <c r="AM327" s="53"/>
      <c r="AN327" s="53"/>
      <c r="AO327" s="53"/>
      <c r="AP327" s="53"/>
      <c r="AQ327" s="53"/>
      <c r="AR327" s="53"/>
      <c r="AS327" s="53"/>
      <c r="AT327" s="53"/>
      <c r="AU327" s="53"/>
      <c r="AV327" s="53"/>
      <c r="AW327" s="54"/>
      <c r="AX327" s="53"/>
      <c r="AY327" s="54"/>
      <c r="AZ327" s="53"/>
      <c r="BA327" s="54"/>
      <c r="BB327" s="111"/>
      <c r="BC327" s="111"/>
      <c r="BD327" s="111"/>
      <c r="BE327" s="111"/>
      <c r="BF327" s="111"/>
      <c r="BG327" s="111"/>
      <c r="BH327" s="53"/>
      <c r="BI327" s="54"/>
      <c r="BJ327" s="111">
        <v>20</v>
      </c>
      <c r="BK327" s="111">
        <v>80</v>
      </c>
      <c r="BL327" s="111"/>
      <c r="BM327" s="136"/>
      <c r="BN327" s="142" t="s">
        <v>98</v>
      </c>
      <c r="BO327" s="137"/>
      <c r="BP327" s="56"/>
      <c r="BQ327" s="55"/>
      <c r="BR327" s="53"/>
      <c r="BS327" s="53"/>
      <c r="BT327" s="53"/>
      <c r="BU327" s="53"/>
      <c r="BV327" s="53"/>
      <c r="BW327" s="53"/>
      <c r="BX327" s="53"/>
      <c r="BY327" s="53"/>
      <c r="BZ327" s="53"/>
      <c r="CA327" s="53"/>
      <c r="CB327" s="53"/>
      <c r="CC327" s="53"/>
      <c r="CD327" s="53"/>
      <c r="CE327" s="53">
        <v>320</v>
      </c>
      <c r="CF327" s="53">
        <v>160</v>
      </c>
      <c r="CG327" s="55"/>
      <c r="CH327" s="53"/>
      <c r="CI327" s="53"/>
      <c r="CJ327" s="53"/>
      <c r="CK327" s="53"/>
      <c r="CL327" s="53"/>
      <c r="CM327" s="53"/>
      <c r="CN327" s="53"/>
      <c r="CO327" s="53"/>
      <c r="CP327" s="53"/>
      <c r="CQ327" s="53"/>
      <c r="CR327" s="53"/>
      <c r="CS327" s="53">
        <v>20</v>
      </c>
      <c r="CT327" s="54">
        <v>40</v>
      </c>
      <c r="CU327" s="142" t="s">
        <v>98</v>
      </c>
      <c r="CV327" s="218">
        <f>Table28211153[[#This Row],[D28 - GD/19]]/Table28211153[[#This Row],[D0 - GD/19]]</f>
        <v>1</v>
      </c>
      <c r="CW327" s="216">
        <f t="shared" si="9"/>
        <v>4</v>
      </c>
      <c r="CX327" s="216">
        <f>Table28211153[[#This Row],[D28 - Phu/13]]/Table28211153[[#This Row],[D0 - Phu/13]]</f>
        <v>0.5</v>
      </c>
      <c r="CY327" s="216">
        <f>Table28211153[[#This Row],[D28 - WA/19]]/Table28211153[[#This Row],[D0 - WA/19]]</f>
        <v>2</v>
      </c>
      <c r="CZ327" s="216">
        <f>LOG(Table28211153[[#This Row],[GD/19 Fold]],2)</f>
        <v>0</v>
      </c>
      <c r="DA327" s="216">
        <f>LOG(Table28211153[[#This Row],[HK/19 Fold]],2)</f>
        <v>2</v>
      </c>
      <c r="DB327" s="216">
        <f>LOG(Table28211153[[#This Row],[Phu/13 Fold]],2)</f>
        <v>-1</v>
      </c>
      <c r="DC327" s="216">
        <f>LOG(Table28211153[[#This Row],[WA/19 Fold]],2)</f>
        <v>1</v>
      </c>
      <c r="DD327" s="217">
        <f>SUM(Table28211153[[#This Row],[GD/19 Log2]:[WA/19 Log2]])</f>
        <v>2</v>
      </c>
    </row>
    <row r="328" spans="1:113" ht="24" customHeight="1">
      <c r="A328" s="138" t="s">
        <v>99</v>
      </c>
      <c r="B328" s="139">
        <v>37701</v>
      </c>
      <c r="C328" s="140">
        <v>17</v>
      </c>
      <c r="D328" s="139">
        <v>44142</v>
      </c>
      <c r="E328" s="140">
        <v>26</v>
      </c>
      <c r="F328" s="3" t="s">
        <v>7</v>
      </c>
      <c r="G328" s="215" t="s">
        <v>9</v>
      </c>
      <c r="H328" s="57">
        <v>28.184110714794802</v>
      </c>
      <c r="I328" s="98" t="s">
        <v>173</v>
      </c>
      <c r="J328" s="127" t="s">
        <v>344</v>
      </c>
      <c r="K328" s="53"/>
      <c r="L328" s="53"/>
      <c r="M328" s="53"/>
      <c r="N328" s="53"/>
      <c r="O328" s="53"/>
      <c r="P328" s="53"/>
      <c r="Q328" s="53"/>
      <c r="R328" s="53"/>
      <c r="S328" s="53"/>
      <c r="T328" s="53"/>
      <c r="U328" s="53"/>
      <c r="V328" s="53"/>
      <c r="W328" s="53"/>
      <c r="X328" s="53"/>
      <c r="Y328" s="53"/>
      <c r="Z328" s="53"/>
      <c r="AA328" s="53"/>
      <c r="AB328" s="53"/>
      <c r="AC328" s="53">
        <v>160</v>
      </c>
      <c r="AD328" s="53">
        <v>160</v>
      </c>
      <c r="AE328" s="53">
        <v>40</v>
      </c>
      <c r="AF328" s="53">
        <v>80</v>
      </c>
      <c r="AG328" s="53"/>
      <c r="AH328" s="54"/>
      <c r="AI328" s="143" t="s">
        <v>99</v>
      </c>
      <c r="AJ328" s="137"/>
      <c r="AK328" s="54"/>
      <c r="AL328" s="53"/>
      <c r="AM328" s="53"/>
      <c r="AN328" s="53"/>
      <c r="AO328" s="53"/>
      <c r="AP328" s="53"/>
      <c r="AQ328" s="53"/>
      <c r="AR328" s="53"/>
      <c r="AS328" s="53"/>
      <c r="AT328" s="53"/>
      <c r="AU328" s="53"/>
      <c r="AV328" s="53"/>
      <c r="AW328" s="54"/>
      <c r="AX328" s="53"/>
      <c r="AY328" s="54"/>
      <c r="AZ328" s="53"/>
      <c r="BA328" s="54"/>
      <c r="BB328" s="111"/>
      <c r="BC328" s="111"/>
      <c r="BD328" s="111"/>
      <c r="BE328" s="111"/>
      <c r="BF328" s="111"/>
      <c r="BG328" s="111"/>
      <c r="BH328" s="53"/>
      <c r="BI328" s="54"/>
      <c r="BJ328" s="111">
        <v>160</v>
      </c>
      <c r="BK328" s="111">
        <v>160</v>
      </c>
      <c r="BL328" s="111"/>
      <c r="BM328" s="136"/>
      <c r="BN328" s="143" t="s">
        <v>99</v>
      </c>
      <c r="BO328" s="137"/>
      <c r="BP328" s="56"/>
      <c r="BQ328" s="55"/>
      <c r="BR328" s="53"/>
      <c r="BS328" s="53"/>
      <c r="BT328" s="53"/>
      <c r="BU328" s="53"/>
      <c r="BV328" s="53"/>
      <c r="BW328" s="53"/>
      <c r="BX328" s="53"/>
      <c r="BY328" s="53"/>
      <c r="BZ328" s="53"/>
      <c r="CA328" s="53"/>
      <c r="CB328" s="53"/>
      <c r="CC328" s="53"/>
      <c r="CD328" s="53"/>
      <c r="CE328" s="53">
        <v>80</v>
      </c>
      <c r="CF328" s="53">
        <v>80</v>
      </c>
      <c r="CG328" s="55"/>
      <c r="CH328" s="53"/>
      <c r="CI328" s="53"/>
      <c r="CJ328" s="53"/>
      <c r="CK328" s="53"/>
      <c r="CL328" s="53"/>
      <c r="CM328" s="53"/>
      <c r="CN328" s="53"/>
      <c r="CO328" s="53"/>
      <c r="CP328" s="53"/>
      <c r="CQ328" s="53"/>
      <c r="CR328" s="53"/>
      <c r="CS328" s="53">
        <v>80</v>
      </c>
      <c r="CT328" s="54">
        <v>80</v>
      </c>
      <c r="CU328" s="143" t="s">
        <v>99</v>
      </c>
      <c r="CV328" s="218">
        <f>Table28211153[[#This Row],[D28 - GD/19]]/Table28211153[[#This Row],[D0 - GD/19]]</f>
        <v>2</v>
      </c>
      <c r="CW328" s="216">
        <f t="shared" si="9"/>
        <v>1</v>
      </c>
      <c r="CX328" s="216">
        <f>Table28211153[[#This Row],[D28 - Phu/13]]/Table28211153[[#This Row],[D0 - Phu/13]]</f>
        <v>1</v>
      </c>
      <c r="CY328" s="216">
        <f>Table28211153[[#This Row],[D28 - WA/19]]/Table28211153[[#This Row],[D0 - WA/19]]</f>
        <v>1</v>
      </c>
      <c r="CZ328" s="216">
        <f>LOG(Table28211153[[#This Row],[GD/19 Fold]],2)</f>
        <v>1</v>
      </c>
      <c r="DA328" s="216">
        <f>LOG(Table28211153[[#This Row],[HK/19 Fold]],2)</f>
        <v>0</v>
      </c>
      <c r="DB328" s="216">
        <f>LOG(Table28211153[[#This Row],[Phu/13 Fold]],2)</f>
        <v>0</v>
      </c>
      <c r="DC328" s="216">
        <f>LOG(Table28211153[[#This Row],[WA/19 Fold]],2)</f>
        <v>0</v>
      </c>
      <c r="DD328" s="217">
        <f>SUM(Table28211153[[#This Row],[GD/19 Log2]:[WA/19 Log2]])</f>
        <v>1</v>
      </c>
    </row>
    <row r="329" spans="1:113" ht="24" customHeight="1">
      <c r="A329" s="60" t="s">
        <v>100</v>
      </c>
      <c r="B329" s="59">
        <v>38664</v>
      </c>
      <c r="C329" s="58">
        <v>14</v>
      </c>
      <c r="D329" s="59">
        <v>44118</v>
      </c>
      <c r="E329" s="58">
        <v>28</v>
      </c>
      <c r="F329" s="4" t="s">
        <v>8</v>
      </c>
      <c r="G329" s="215" t="s">
        <v>42</v>
      </c>
      <c r="H329" s="57">
        <v>29.574166550926599</v>
      </c>
      <c r="I329" s="98" t="s">
        <v>173</v>
      </c>
      <c r="J329" s="127" t="s">
        <v>345</v>
      </c>
      <c r="K329" s="53"/>
      <c r="L329" s="53"/>
      <c r="M329" s="53"/>
      <c r="N329" s="53"/>
      <c r="O329" s="53"/>
      <c r="P329" s="53"/>
      <c r="Q329" s="53"/>
      <c r="R329" s="53"/>
      <c r="S329" s="53"/>
      <c r="T329" s="53"/>
      <c r="U329" s="53"/>
      <c r="V329" s="53"/>
      <c r="W329" s="53"/>
      <c r="X329" s="53"/>
      <c r="Y329" s="53"/>
      <c r="Z329" s="53"/>
      <c r="AA329" s="53"/>
      <c r="AB329" s="53"/>
      <c r="AC329" s="53">
        <v>40</v>
      </c>
      <c r="AD329" s="53">
        <v>80</v>
      </c>
      <c r="AE329" s="53">
        <v>20</v>
      </c>
      <c r="AF329" s="53">
        <v>80</v>
      </c>
      <c r="AG329" s="53"/>
      <c r="AH329" s="54"/>
      <c r="AI329" s="142" t="s">
        <v>100</v>
      </c>
      <c r="AJ329" s="137"/>
      <c r="AK329" s="54"/>
      <c r="AL329" s="53"/>
      <c r="AM329" s="53"/>
      <c r="AN329" s="53"/>
      <c r="AO329" s="53"/>
      <c r="AP329" s="53"/>
      <c r="AQ329" s="53"/>
      <c r="AR329" s="53"/>
      <c r="AS329" s="53"/>
      <c r="AT329" s="53"/>
      <c r="AU329" s="53"/>
      <c r="AV329" s="53"/>
      <c r="AW329" s="54"/>
      <c r="AX329" s="53"/>
      <c r="AY329" s="54"/>
      <c r="AZ329" s="53"/>
      <c r="BA329" s="54"/>
      <c r="BB329" s="111"/>
      <c r="BC329" s="111"/>
      <c r="BD329" s="111"/>
      <c r="BE329" s="111"/>
      <c r="BF329" s="111"/>
      <c r="BG329" s="111"/>
      <c r="BH329" s="53"/>
      <c r="BI329" s="54"/>
      <c r="BJ329" s="111">
        <v>160</v>
      </c>
      <c r="BK329" s="111">
        <v>160</v>
      </c>
      <c r="BL329" s="111"/>
      <c r="BM329" s="136"/>
      <c r="BN329" s="142" t="s">
        <v>100</v>
      </c>
      <c r="BO329" s="137"/>
      <c r="BP329" s="56"/>
      <c r="BQ329" s="55"/>
      <c r="BR329" s="53"/>
      <c r="BS329" s="53"/>
      <c r="BT329" s="53"/>
      <c r="BU329" s="53"/>
      <c r="BV329" s="53"/>
      <c r="BW329" s="53"/>
      <c r="BX329" s="53"/>
      <c r="BY329" s="53"/>
      <c r="BZ329" s="53"/>
      <c r="CA329" s="53"/>
      <c r="CB329" s="53"/>
      <c r="CC329" s="53"/>
      <c r="CD329" s="53"/>
      <c r="CE329" s="53">
        <v>80</v>
      </c>
      <c r="CF329" s="53">
        <v>80</v>
      </c>
      <c r="CG329" s="55"/>
      <c r="CH329" s="53"/>
      <c r="CI329" s="53"/>
      <c r="CJ329" s="53"/>
      <c r="CK329" s="53"/>
      <c r="CL329" s="53"/>
      <c r="CM329" s="53"/>
      <c r="CN329" s="53"/>
      <c r="CO329" s="53"/>
      <c r="CP329" s="53"/>
      <c r="CQ329" s="53"/>
      <c r="CR329" s="53"/>
      <c r="CS329" s="53">
        <v>40</v>
      </c>
      <c r="CT329" s="54">
        <v>40</v>
      </c>
      <c r="CU329" s="142" t="s">
        <v>100</v>
      </c>
      <c r="CV329" s="218">
        <f>Table28211153[[#This Row],[D28 - GD/19]]/Table28211153[[#This Row],[D0 - GD/19]]</f>
        <v>4</v>
      </c>
      <c r="CW329" s="216">
        <f t="shared" si="9"/>
        <v>1</v>
      </c>
      <c r="CX329" s="216">
        <f>Table28211153[[#This Row],[D28 - Phu/13]]/Table28211153[[#This Row],[D0 - Phu/13]]</f>
        <v>1</v>
      </c>
      <c r="CY329" s="216">
        <f>Table28211153[[#This Row],[D28 - WA/19]]/Table28211153[[#This Row],[D0 - WA/19]]</f>
        <v>1</v>
      </c>
      <c r="CZ329" s="216">
        <f>LOG(Table28211153[[#This Row],[GD/19 Fold]],2)</f>
        <v>2</v>
      </c>
      <c r="DA329" s="216">
        <f>LOG(Table28211153[[#This Row],[HK/19 Fold]],2)</f>
        <v>0</v>
      </c>
      <c r="DB329" s="216">
        <f>LOG(Table28211153[[#This Row],[Phu/13 Fold]],2)</f>
        <v>0</v>
      </c>
      <c r="DC329" s="216">
        <f>LOG(Table28211153[[#This Row],[WA/19 Fold]],2)</f>
        <v>0</v>
      </c>
      <c r="DD329" s="217">
        <f>SUM(Table28211153[[#This Row],[GD/19 Log2]:[WA/19 Log2]])</f>
        <v>2</v>
      </c>
      <c r="DI329" s="100"/>
    </row>
    <row r="330" spans="1:113" ht="24" customHeight="1">
      <c r="A330" s="138" t="s">
        <v>101</v>
      </c>
      <c r="B330" s="139">
        <v>38011</v>
      </c>
      <c r="C330" s="140">
        <v>16</v>
      </c>
      <c r="D330" s="139">
        <v>44118</v>
      </c>
      <c r="E330" s="140">
        <v>29</v>
      </c>
      <c r="F330" s="4" t="s">
        <v>8</v>
      </c>
      <c r="G330" s="215" t="s">
        <v>42</v>
      </c>
      <c r="H330" s="57">
        <v>27.746871187299</v>
      </c>
      <c r="I330" s="98" t="s">
        <v>173</v>
      </c>
      <c r="J330" s="127" t="s">
        <v>344</v>
      </c>
      <c r="K330" s="53"/>
      <c r="L330" s="53"/>
      <c r="M330" s="53"/>
      <c r="N330" s="53"/>
      <c r="O330" s="53"/>
      <c r="P330" s="53"/>
      <c r="Q330" s="53"/>
      <c r="R330" s="53"/>
      <c r="S330" s="53"/>
      <c r="T330" s="53"/>
      <c r="U330" s="53"/>
      <c r="V330" s="53"/>
      <c r="W330" s="53"/>
      <c r="X330" s="53"/>
      <c r="Y330" s="53"/>
      <c r="Z330" s="53"/>
      <c r="AA330" s="53"/>
      <c r="AB330" s="53"/>
      <c r="AC330" s="53">
        <v>40</v>
      </c>
      <c r="AD330" s="53">
        <v>80</v>
      </c>
      <c r="AE330" s="53">
        <v>20</v>
      </c>
      <c r="AF330" s="53">
        <v>20</v>
      </c>
      <c r="AG330" s="53"/>
      <c r="AH330" s="54"/>
      <c r="AI330" s="143" t="s">
        <v>101</v>
      </c>
      <c r="AJ330" s="137"/>
      <c r="AK330" s="54"/>
      <c r="AL330" s="53"/>
      <c r="AM330" s="53"/>
      <c r="AN330" s="53"/>
      <c r="AO330" s="53"/>
      <c r="AP330" s="53"/>
      <c r="AQ330" s="53"/>
      <c r="AR330" s="53"/>
      <c r="AS330" s="53"/>
      <c r="AT330" s="53"/>
      <c r="AU330" s="53"/>
      <c r="AV330" s="53"/>
      <c r="AW330" s="54"/>
      <c r="AX330" s="53"/>
      <c r="AY330" s="54"/>
      <c r="AZ330" s="53"/>
      <c r="BA330" s="54"/>
      <c r="BB330" s="111"/>
      <c r="BC330" s="111"/>
      <c r="BD330" s="111"/>
      <c r="BE330" s="111"/>
      <c r="BF330" s="111"/>
      <c r="BG330" s="111"/>
      <c r="BH330" s="53"/>
      <c r="BI330" s="54"/>
      <c r="BJ330" s="111">
        <v>40</v>
      </c>
      <c r="BK330" s="111">
        <v>80</v>
      </c>
      <c r="BL330" s="111"/>
      <c r="BM330" s="136"/>
      <c r="BN330" s="143" t="s">
        <v>101</v>
      </c>
      <c r="BO330" s="137"/>
      <c r="BP330" s="56"/>
      <c r="BQ330" s="55"/>
      <c r="BR330" s="53"/>
      <c r="BS330" s="53"/>
      <c r="BT330" s="53"/>
      <c r="BU330" s="53"/>
      <c r="BV330" s="53"/>
      <c r="BW330" s="53"/>
      <c r="BX330" s="53"/>
      <c r="BY330" s="53"/>
      <c r="BZ330" s="53"/>
      <c r="CA330" s="53"/>
      <c r="CB330" s="53"/>
      <c r="CC330" s="53"/>
      <c r="CD330" s="53"/>
      <c r="CE330" s="53">
        <v>40</v>
      </c>
      <c r="CF330" s="53">
        <v>40</v>
      </c>
      <c r="CG330" s="55"/>
      <c r="CH330" s="53"/>
      <c r="CI330" s="53"/>
      <c r="CJ330" s="53"/>
      <c r="CK330" s="53"/>
      <c r="CL330" s="53"/>
      <c r="CM330" s="53"/>
      <c r="CN330" s="53"/>
      <c r="CO330" s="53"/>
      <c r="CP330" s="53"/>
      <c r="CQ330" s="53"/>
      <c r="CR330" s="53"/>
      <c r="CS330" s="53">
        <v>5</v>
      </c>
      <c r="CT330" s="54">
        <v>40</v>
      </c>
      <c r="CU330" s="143" t="s">
        <v>101</v>
      </c>
      <c r="CV330" s="218">
        <f>Table28211153[[#This Row],[D28 - GD/19]]/Table28211153[[#This Row],[D0 - GD/19]]</f>
        <v>1</v>
      </c>
      <c r="CW330" s="216">
        <f t="shared" si="9"/>
        <v>2</v>
      </c>
      <c r="CX330" s="216">
        <f>Table28211153[[#This Row],[D28 - Phu/13]]/Table28211153[[#This Row],[D0 - Phu/13]]</f>
        <v>1</v>
      </c>
      <c r="CY330" s="216">
        <f>Table28211153[[#This Row],[D28 - WA/19]]/Table28211153[[#This Row],[D0 - WA/19]]</f>
        <v>8</v>
      </c>
      <c r="CZ330" s="216">
        <f>LOG(Table28211153[[#This Row],[GD/19 Fold]],2)</f>
        <v>0</v>
      </c>
      <c r="DA330" s="216">
        <f>LOG(Table28211153[[#This Row],[HK/19 Fold]],2)</f>
        <v>1</v>
      </c>
      <c r="DB330" s="216">
        <f>LOG(Table28211153[[#This Row],[Phu/13 Fold]],2)</f>
        <v>0</v>
      </c>
      <c r="DC330" s="216">
        <f>LOG(Table28211153[[#This Row],[WA/19 Fold]],2)</f>
        <v>3</v>
      </c>
      <c r="DD330" s="217">
        <f>SUM(Table28211153[[#This Row],[GD/19 Log2]:[WA/19 Log2]])</f>
        <v>4</v>
      </c>
      <c r="DI330" s="100"/>
    </row>
    <row r="331" spans="1:113" ht="24" customHeight="1">
      <c r="A331" s="138" t="s">
        <v>102</v>
      </c>
      <c r="B331" s="139">
        <v>37595</v>
      </c>
      <c r="C331" s="140">
        <v>17</v>
      </c>
      <c r="D331" s="139">
        <v>44131</v>
      </c>
      <c r="E331" s="140">
        <v>28</v>
      </c>
      <c r="F331" s="4" t="s">
        <v>8</v>
      </c>
      <c r="G331" s="215" t="s">
        <v>42</v>
      </c>
      <c r="H331" s="57">
        <v>21.5995132504056</v>
      </c>
      <c r="I331" s="98" t="s">
        <v>173</v>
      </c>
      <c r="J331" s="127" t="s">
        <v>345</v>
      </c>
      <c r="K331" s="53"/>
      <c r="L331" s="53"/>
      <c r="M331" s="53"/>
      <c r="N331" s="53"/>
      <c r="O331" s="53"/>
      <c r="P331" s="53"/>
      <c r="Q331" s="53"/>
      <c r="R331" s="53"/>
      <c r="S331" s="53"/>
      <c r="T331" s="53"/>
      <c r="U331" s="53"/>
      <c r="V331" s="53"/>
      <c r="W331" s="53"/>
      <c r="X331" s="53"/>
      <c r="Y331" s="53"/>
      <c r="Z331" s="53"/>
      <c r="AA331" s="53"/>
      <c r="AB331" s="53"/>
      <c r="AC331" s="53">
        <v>80</v>
      </c>
      <c r="AD331" s="53">
        <v>160</v>
      </c>
      <c r="AE331" s="53">
        <v>40</v>
      </c>
      <c r="AF331" s="53">
        <v>40</v>
      </c>
      <c r="AG331" s="53"/>
      <c r="AH331" s="54"/>
      <c r="AI331" s="143" t="s">
        <v>102</v>
      </c>
      <c r="AJ331" s="137"/>
      <c r="AK331" s="54"/>
      <c r="AL331" s="53"/>
      <c r="AM331" s="53"/>
      <c r="AN331" s="53"/>
      <c r="AO331" s="53"/>
      <c r="AP331" s="53"/>
      <c r="AQ331" s="53"/>
      <c r="AR331" s="53"/>
      <c r="AS331" s="53"/>
      <c r="AT331" s="53"/>
      <c r="AU331" s="53"/>
      <c r="AV331" s="53"/>
      <c r="AW331" s="54"/>
      <c r="AX331" s="53"/>
      <c r="AY331" s="54"/>
      <c r="AZ331" s="53"/>
      <c r="BA331" s="54"/>
      <c r="BB331" s="111"/>
      <c r="BC331" s="111"/>
      <c r="BD331" s="111"/>
      <c r="BE331" s="111"/>
      <c r="BF331" s="111"/>
      <c r="BG331" s="111"/>
      <c r="BH331" s="53"/>
      <c r="BI331" s="54"/>
      <c r="BJ331" s="111">
        <v>80</v>
      </c>
      <c r="BK331" s="111">
        <v>640</v>
      </c>
      <c r="BL331" s="111"/>
      <c r="BM331" s="136"/>
      <c r="BN331" s="143" t="s">
        <v>102</v>
      </c>
      <c r="BO331" s="137"/>
      <c r="BP331" s="56"/>
      <c r="BQ331" s="55"/>
      <c r="BR331" s="53"/>
      <c r="BS331" s="53"/>
      <c r="BT331" s="53"/>
      <c r="BU331" s="53"/>
      <c r="BV331" s="53"/>
      <c r="BW331" s="53"/>
      <c r="BX331" s="53"/>
      <c r="BY331" s="53"/>
      <c r="BZ331" s="53"/>
      <c r="CA331" s="53"/>
      <c r="CB331" s="53"/>
      <c r="CC331" s="53"/>
      <c r="CD331" s="53"/>
      <c r="CE331" s="53">
        <v>80</v>
      </c>
      <c r="CF331" s="53">
        <v>160</v>
      </c>
      <c r="CG331" s="55"/>
      <c r="CH331" s="53"/>
      <c r="CI331" s="53"/>
      <c r="CJ331" s="53"/>
      <c r="CK331" s="53"/>
      <c r="CL331" s="53"/>
      <c r="CM331" s="53"/>
      <c r="CN331" s="53"/>
      <c r="CO331" s="53"/>
      <c r="CP331" s="53"/>
      <c r="CQ331" s="53"/>
      <c r="CR331" s="53"/>
      <c r="CS331" s="53">
        <v>80</v>
      </c>
      <c r="CT331" s="54">
        <v>640</v>
      </c>
      <c r="CU331" s="143" t="s">
        <v>102</v>
      </c>
      <c r="CV331" s="218">
        <f>Table28211153[[#This Row],[D28 - GD/19]]/Table28211153[[#This Row],[D0 - GD/19]]</f>
        <v>1</v>
      </c>
      <c r="CW331" s="216">
        <f t="shared" si="9"/>
        <v>8</v>
      </c>
      <c r="CX331" s="216">
        <f>Table28211153[[#This Row],[D28 - Phu/13]]/Table28211153[[#This Row],[D0 - Phu/13]]</f>
        <v>2</v>
      </c>
      <c r="CY331" s="216">
        <f>Table28211153[[#This Row],[D28 - WA/19]]/Table28211153[[#This Row],[D0 - WA/19]]</f>
        <v>8</v>
      </c>
      <c r="CZ331" s="216">
        <f>LOG(Table28211153[[#This Row],[GD/19 Fold]],2)</f>
        <v>0</v>
      </c>
      <c r="DA331" s="216">
        <f>LOG(Table28211153[[#This Row],[HK/19 Fold]],2)</f>
        <v>3</v>
      </c>
      <c r="DB331" s="216">
        <f>LOG(Table28211153[[#This Row],[Phu/13 Fold]],2)</f>
        <v>1</v>
      </c>
      <c r="DC331" s="216">
        <f>LOG(Table28211153[[#This Row],[WA/19 Fold]],2)</f>
        <v>3</v>
      </c>
      <c r="DD331" s="217">
        <f>SUM(Table28211153[[#This Row],[GD/19 Log2]:[WA/19 Log2]])</f>
        <v>7</v>
      </c>
      <c r="DI331" s="100"/>
    </row>
    <row r="332" spans="1:113" ht="24" customHeight="1">
      <c r="A332" s="60" t="s">
        <v>103</v>
      </c>
      <c r="B332" s="59">
        <v>38729</v>
      </c>
      <c r="C332" s="58">
        <v>14</v>
      </c>
      <c r="D332" s="59">
        <v>44110</v>
      </c>
      <c r="E332" s="58">
        <v>28</v>
      </c>
      <c r="F332" s="4" t="s">
        <v>8</v>
      </c>
      <c r="G332" s="215" t="s">
        <v>42</v>
      </c>
      <c r="H332" s="57">
        <v>21.841959659976801</v>
      </c>
      <c r="I332" s="98" t="s">
        <v>173</v>
      </c>
      <c r="J332" s="127" t="s">
        <v>344</v>
      </c>
      <c r="K332" s="53"/>
      <c r="L332" s="53"/>
      <c r="M332" s="53"/>
      <c r="N332" s="53"/>
      <c r="O332" s="53"/>
      <c r="P332" s="53"/>
      <c r="Q332" s="53"/>
      <c r="R332" s="53"/>
      <c r="S332" s="53"/>
      <c r="T332" s="53"/>
      <c r="U332" s="53"/>
      <c r="V332" s="53"/>
      <c r="W332" s="53"/>
      <c r="X332" s="53"/>
      <c r="Y332" s="53"/>
      <c r="Z332" s="53"/>
      <c r="AA332" s="53"/>
      <c r="AB332" s="53"/>
      <c r="AC332" s="53">
        <v>40</v>
      </c>
      <c r="AD332" s="53">
        <v>80</v>
      </c>
      <c r="AE332" s="53">
        <v>20</v>
      </c>
      <c r="AF332" s="53">
        <v>20</v>
      </c>
      <c r="AG332" s="53"/>
      <c r="AH332" s="54"/>
      <c r="AI332" s="142" t="s">
        <v>103</v>
      </c>
      <c r="AJ332" s="137"/>
      <c r="AK332" s="54"/>
      <c r="AL332" s="53"/>
      <c r="AM332" s="53"/>
      <c r="AN332" s="53"/>
      <c r="AO332" s="53"/>
      <c r="AP332" s="53"/>
      <c r="AQ332" s="53"/>
      <c r="AR332" s="53"/>
      <c r="AS332" s="53"/>
      <c r="AT332" s="53"/>
      <c r="AU332" s="53"/>
      <c r="AV332" s="53"/>
      <c r="AW332" s="54"/>
      <c r="AX332" s="53"/>
      <c r="AY332" s="54"/>
      <c r="AZ332" s="53"/>
      <c r="BA332" s="54"/>
      <c r="BB332" s="111"/>
      <c r="BC332" s="111"/>
      <c r="BD332" s="111"/>
      <c r="BE332" s="111"/>
      <c r="BF332" s="111"/>
      <c r="BG332" s="111"/>
      <c r="BH332" s="53"/>
      <c r="BI332" s="54"/>
      <c r="BJ332" s="111">
        <v>80</v>
      </c>
      <c r="BK332" s="111">
        <v>80</v>
      </c>
      <c r="BL332" s="111"/>
      <c r="BM332" s="136"/>
      <c r="BN332" s="142" t="s">
        <v>103</v>
      </c>
      <c r="BO332" s="137"/>
      <c r="BP332" s="56"/>
      <c r="BQ332" s="55"/>
      <c r="BR332" s="53"/>
      <c r="BS332" s="53"/>
      <c r="BT332" s="53"/>
      <c r="BU332" s="53"/>
      <c r="BV332" s="53"/>
      <c r="BW332" s="53"/>
      <c r="BX332" s="53"/>
      <c r="BY332" s="53"/>
      <c r="BZ332" s="53"/>
      <c r="CA332" s="53"/>
      <c r="CB332" s="53"/>
      <c r="CC332" s="53"/>
      <c r="CD332" s="53"/>
      <c r="CE332" s="53">
        <v>80</v>
      </c>
      <c r="CF332" s="53">
        <v>160</v>
      </c>
      <c r="CG332" s="55"/>
      <c r="CH332" s="53"/>
      <c r="CI332" s="53"/>
      <c r="CJ332" s="53"/>
      <c r="CK332" s="53"/>
      <c r="CL332" s="53"/>
      <c r="CM332" s="53"/>
      <c r="CN332" s="53"/>
      <c r="CO332" s="53"/>
      <c r="CP332" s="53"/>
      <c r="CQ332" s="53"/>
      <c r="CR332" s="53"/>
      <c r="CS332" s="53">
        <v>160</v>
      </c>
      <c r="CT332" s="54">
        <v>320</v>
      </c>
      <c r="CU332" s="142" t="s">
        <v>103</v>
      </c>
      <c r="CV332" s="218">
        <f>Table28211153[[#This Row],[D28 - GD/19]]/Table28211153[[#This Row],[D0 - GD/19]]</f>
        <v>1</v>
      </c>
      <c r="CW332" s="216">
        <f t="shared" si="9"/>
        <v>1</v>
      </c>
      <c r="CX332" s="216">
        <f>Table28211153[[#This Row],[D28 - Phu/13]]/Table28211153[[#This Row],[D0 - Phu/13]]</f>
        <v>2</v>
      </c>
      <c r="CY332" s="216">
        <f>Table28211153[[#This Row],[D28 - WA/19]]/Table28211153[[#This Row],[D0 - WA/19]]</f>
        <v>2</v>
      </c>
      <c r="CZ332" s="216">
        <f>LOG(Table28211153[[#This Row],[GD/19 Fold]],2)</f>
        <v>0</v>
      </c>
      <c r="DA332" s="216">
        <f>LOG(Table28211153[[#This Row],[HK/19 Fold]],2)</f>
        <v>0</v>
      </c>
      <c r="DB332" s="216">
        <f>LOG(Table28211153[[#This Row],[Phu/13 Fold]],2)</f>
        <v>1</v>
      </c>
      <c r="DC332" s="216">
        <f>LOG(Table28211153[[#This Row],[WA/19 Fold]],2)</f>
        <v>1</v>
      </c>
      <c r="DD332" s="217">
        <f>SUM(Table28211153[[#This Row],[GD/19 Log2]:[WA/19 Log2]])</f>
        <v>2</v>
      </c>
      <c r="DI332" s="100"/>
    </row>
    <row r="333" spans="1:113" ht="24" customHeight="1">
      <c r="A333" s="138" t="s">
        <v>104</v>
      </c>
      <c r="B333" s="139">
        <v>38091</v>
      </c>
      <c r="C333" s="140">
        <v>16</v>
      </c>
      <c r="D333" s="139">
        <v>44110</v>
      </c>
      <c r="E333" s="140">
        <v>28</v>
      </c>
      <c r="F333" s="4" t="s">
        <v>8</v>
      </c>
      <c r="G333" s="215" t="s">
        <v>42</v>
      </c>
      <c r="H333" s="57">
        <v>30.895102270594801</v>
      </c>
      <c r="I333" s="98" t="s">
        <v>173</v>
      </c>
      <c r="J333" s="127" t="s">
        <v>344</v>
      </c>
      <c r="K333" s="53"/>
      <c r="L333" s="53"/>
      <c r="M333" s="53"/>
      <c r="N333" s="53"/>
      <c r="O333" s="53"/>
      <c r="P333" s="53"/>
      <c r="Q333" s="53"/>
      <c r="R333" s="53"/>
      <c r="S333" s="53"/>
      <c r="T333" s="53"/>
      <c r="U333" s="53"/>
      <c r="V333" s="53"/>
      <c r="W333" s="53"/>
      <c r="X333" s="53"/>
      <c r="Y333" s="53"/>
      <c r="Z333" s="53"/>
      <c r="AA333" s="53"/>
      <c r="AB333" s="53"/>
      <c r="AC333" s="53">
        <v>160</v>
      </c>
      <c r="AD333" s="53">
        <v>320</v>
      </c>
      <c r="AE333" s="53">
        <v>80</v>
      </c>
      <c r="AF333" s="53">
        <v>80</v>
      </c>
      <c r="AG333" s="53"/>
      <c r="AH333" s="54"/>
      <c r="AI333" s="143" t="s">
        <v>104</v>
      </c>
      <c r="AJ333" s="137"/>
      <c r="AK333" s="54"/>
      <c r="AL333" s="53"/>
      <c r="AM333" s="53"/>
      <c r="AN333" s="53"/>
      <c r="AO333" s="53"/>
      <c r="AP333" s="53"/>
      <c r="AQ333" s="53"/>
      <c r="AR333" s="53"/>
      <c r="AS333" s="53"/>
      <c r="AT333" s="53"/>
      <c r="AU333" s="53"/>
      <c r="AV333" s="53"/>
      <c r="AW333" s="54"/>
      <c r="AX333" s="53"/>
      <c r="AY333" s="54"/>
      <c r="AZ333" s="53"/>
      <c r="BA333" s="54"/>
      <c r="BB333" s="111"/>
      <c r="BC333" s="111"/>
      <c r="BD333" s="111"/>
      <c r="BE333" s="111"/>
      <c r="BF333" s="111"/>
      <c r="BG333" s="111"/>
      <c r="BH333" s="53"/>
      <c r="BI333" s="54"/>
      <c r="BJ333" s="111">
        <v>40</v>
      </c>
      <c r="BK333" s="111">
        <v>80</v>
      </c>
      <c r="BL333" s="111"/>
      <c r="BM333" s="136"/>
      <c r="BN333" s="143" t="s">
        <v>104</v>
      </c>
      <c r="BO333" s="137"/>
      <c r="BP333" s="56"/>
      <c r="BQ333" s="55"/>
      <c r="BR333" s="53"/>
      <c r="BS333" s="53"/>
      <c r="BT333" s="53"/>
      <c r="BU333" s="53"/>
      <c r="BV333" s="53"/>
      <c r="BW333" s="53"/>
      <c r="BX333" s="53"/>
      <c r="BY333" s="53"/>
      <c r="BZ333" s="53"/>
      <c r="CA333" s="53"/>
      <c r="CB333" s="53"/>
      <c r="CC333" s="53"/>
      <c r="CD333" s="53"/>
      <c r="CE333" s="53">
        <v>40</v>
      </c>
      <c r="CF333" s="53">
        <v>80</v>
      </c>
      <c r="CG333" s="55"/>
      <c r="CH333" s="53"/>
      <c r="CI333" s="53"/>
      <c r="CJ333" s="53"/>
      <c r="CK333" s="53"/>
      <c r="CL333" s="53"/>
      <c r="CM333" s="53"/>
      <c r="CN333" s="53"/>
      <c r="CO333" s="53"/>
      <c r="CP333" s="53"/>
      <c r="CQ333" s="53"/>
      <c r="CR333" s="53"/>
      <c r="CS333" s="53">
        <v>80</v>
      </c>
      <c r="CT333" s="54">
        <v>80</v>
      </c>
      <c r="CU333" s="143" t="s">
        <v>104</v>
      </c>
      <c r="CV333" s="218">
        <f>Table28211153[[#This Row],[D28 - GD/19]]/Table28211153[[#This Row],[D0 - GD/19]]</f>
        <v>1</v>
      </c>
      <c r="CW333" s="216">
        <f t="shared" si="9"/>
        <v>2</v>
      </c>
      <c r="CX333" s="216">
        <f>Table28211153[[#This Row],[D28 - Phu/13]]/Table28211153[[#This Row],[D0 - Phu/13]]</f>
        <v>2</v>
      </c>
      <c r="CY333" s="216">
        <f>Table28211153[[#This Row],[D28 - WA/19]]/Table28211153[[#This Row],[D0 - WA/19]]</f>
        <v>1</v>
      </c>
      <c r="CZ333" s="216">
        <f>LOG(Table28211153[[#This Row],[GD/19 Fold]],2)</f>
        <v>0</v>
      </c>
      <c r="DA333" s="216">
        <f>LOG(Table28211153[[#This Row],[HK/19 Fold]],2)</f>
        <v>1</v>
      </c>
      <c r="DB333" s="216">
        <f>LOG(Table28211153[[#This Row],[Phu/13 Fold]],2)</f>
        <v>1</v>
      </c>
      <c r="DC333" s="216">
        <f>LOG(Table28211153[[#This Row],[WA/19 Fold]],2)</f>
        <v>0</v>
      </c>
      <c r="DD333" s="217">
        <f>SUM(Table28211153[[#This Row],[GD/19 Log2]:[WA/19 Log2]])</f>
        <v>2</v>
      </c>
      <c r="DI333" s="100"/>
    </row>
    <row r="334" spans="1:113" ht="24" customHeight="1">
      <c r="A334" s="60" t="s">
        <v>105</v>
      </c>
      <c r="B334" s="59">
        <v>38861</v>
      </c>
      <c r="C334" s="58">
        <v>14</v>
      </c>
      <c r="D334" s="59">
        <v>44117</v>
      </c>
      <c r="E334" s="58">
        <v>29</v>
      </c>
      <c r="F334" s="4" t="s">
        <v>8</v>
      </c>
      <c r="G334" s="215" t="s">
        <v>42</v>
      </c>
      <c r="H334" s="57">
        <v>19.144493804736602</v>
      </c>
      <c r="I334" s="98" t="s">
        <v>173</v>
      </c>
      <c r="J334" s="127" t="s">
        <v>344</v>
      </c>
      <c r="K334" s="53"/>
      <c r="L334" s="53"/>
      <c r="M334" s="53"/>
      <c r="N334" s="53"/>
      <c r="O334" s="53"/>
      <c r="P334" s="53"/>
      <c r="Q334" s="53"/>
      <c r="R334" s="53"/>
      <c r="S334" s="53"/>
      <c r="T334" s="53"/>
      <c r="U334" s="53"/>
      <c r="V334" s="53"/>
      <c r="W334" s="53"/>
      <c r="X334" s="53"/>
      <c r="Y334" s="53"/>
      <c r="Z334" s="53"/>
      <c r="AA334" s="53"/>
      <c r="AB334" s="53"/>
      <c r="AC334" s="53">
        <v>80</v>
      </c>
      <c r="AD334" s="53">
        <v>160</v>
      </c>
      <c r="AE334" s="53">
        <v>20</v>
      </c>
      <c r="AF334" s="53">
        <v>40</v>
      </c>
      <c r="AG334" s="53"/>
      <c r="AH334" s="54"/>
      <c r="AI334" s="142" t="s">
        <v>105</v>
      </c>
      <c r="AJ334" s="137"/>
      <c r="AK334" s="54"/>
      <c r="AL334" s="53"/>
      <c r="AM334" s="53"/>
      <c r="AN334" s="53"/>
      <c r="AO334" s="53"/>
      <c r="AP334" s="53"/>
      <c r="AQ334" s="53"/>
      <c r="AR334" s="53"/>
      <c r="AS334" s="53"/>
      <c r="AT334" s="53"/>
      <c r="AU334" s="53"/>
      <c r="AV334" s="53"/>
      <c r="AW334" s="54"/>
      <c r="AX334" s="53"/>
      <c r="AY334" s="54"/>
      <c r="AZ334" s="53"/>
      <c r="BA334" s="54"/>
      <c r="BB334" s="111"/>
      <c r="BC334" s="111"/>
      <c r="BD334" s="111"/>
      <c r="BE334" s="111"/>
      <c r="BF334" s="111"/>
      <c r="BG334" s="111"/>
      <c r="BH334" s="53"/>
      <c r="BI334" s="54"/>
      <c r="BJ334" s="111">
        <v>160</v>
      </c>
      <c r="BK334" s="111">
        <v>320</v>
      </c>
      <c r="BL334" s="111"/>
      <c r="BM334" s="136"/>
      <c r="BN334" s="142" t="s">
        <v>105</v>
      </c>
      <c r="BO334" s="137"/>
      <c r="BP334" s="56"/>
      <c r="BQ334" s="55"/>
      <c r="BR334" s="53"/>
      <c r="BS334" s="53"/>
      <c r="BT334" s="53"/>
      <c r="BU334" s="53"/>
      <c r="BV334" s="53"/>
      <c r="BW334" s="53"/>
      <c r="BX334" s="53"/>
      <c r="BY334" s="53"/>
      <c r="BZ334" s="53"/>
      <c r="CA334" s="53"/>
      <c r="CB334" s="53"/>
      <c r="CC334" s="53"/>
      <c r="CD334" s="53"/>
      <c r="CE334" s="53">
        <v>160</v>
      </c>
      <c r="CF334" s="53">
        <v>160</v>
      </c>
      <c r="CG334" s="55"/>
      <c r="CH334" s="53"/>
      <c r="CI334" s="53"/>
      <c r="CJ334" s="53"/>
      <c r="CK334" s="53"/>
      <c r="CL334" s="53"/>
      <c r="CM334" s="53"/>
      <c r="CN334" s="53"/>
      <c r="CO334" s="53"/>
      <c r="CP334" s="53"/>
      <c r="CQ334" s="53"/>
      <c r="CR334" s="53"/>
      <c r="CS334" s="53">
        <v>40</v>
      </c>
      <c r="CT334" s="54">
        <v>80</v>
      </c>
      <c r="CU334" s="142" t="s">
        <v>105</v>
      </c>
      <c r="CV334" s="218">
        <f>Table28211153[[#This Row],[D28 - GD/19]]/Table28211153[[#This Row],[D0 - GD/19]]</f>
        <v>2</v>
      </c>
      <c r="CW334" s="216">
        <f t="shared" si="9"/>
        <v>2</v>
      </c>
      <c r="CX334" s="216">
        <f>Table28211153[[#This Row],[D28 - Phu/13]]/Table28211153[[#This Row],[D0 - Phu/13]]</f>
        <v>1</v>
      </c>
      <c r="CY334" s="216">
        <f>Table28211153[[#This Row],[D28 - WA/19]]/Table28211153[[#This Row],[D0 - WA/19]]</f>
        <v>2</v>
      </c>
      <c r="CZ334" s="216">
        <f>LOG(Table28211153[[#This Row],[GD/19 Fold]],2)</f>
        <v>1</v>
      </c>
      <c r="DA334" s="216">
        <f>LOG(Table28211153[[#This Row],[HK/19 Fold]],2)</f>
        <v>1</v>
      </c>
      <c r="DB334" s="216">
        <f>LOG(Table28211153[[#This Row],[Phu/13 Fold]],2)</f>
        <v>0</v>
      </c>
      <c r="DC334" s="216">
        <f>LOG(Table28211153[[#This Row],[WA/19 Fold]],2)</f>
        <v>1</v>
      </c>
      <c r="DD334" s="217">
        <f>SUM(Table28211153[[#This Row],[GD/19 Log2]:[WA/19 Log2]])</f>
        <v>3</v>
      </c>
      <c r="DI334" s="100"/>
    </row>
    <row r="335" spans="1:113" ht="24" customHeight="1">
      <c r="A335" s="138" t="s">
        <v>106</v>
      </c>
      <c r="B335" s="139">
        <v>37951</v>
      </c>
      <c r="C335" s="140">
        <v>16</v>
      </c>
      <c r="D335" s="139">
        <v>44112</v>
      </c>
      <c r="E335" s="140">
        <v>28</v>
      </c>
      <c r="F335" s="4" t="s">
        <v>8</v>
      </c>
      <c r="G335" s="215" t="s">
        <v>42</v>
      </c>
      <c r="H335" s="57">
        <v>22.505194736000799</v>
      </c>
      <c r="I335" s="98" t="s">
        <v>173</v>
      </c>
      <c r="J335" s="127" t="s">
        <v>344</v>
      </c>
      <c r="K335" s="53"/>
      <c r="L335" s="53"/>
      <c r="M335" s="53"/>
      <c r="N335" s="53"/>
      <c r="O335" s="53"/>
      <c r="P335" s="53"/>
      <c r="Q335" s="53"/>
      <c r="R335" s="53"/>
      <c r="S335" s="53"/>
      <c r="T335" s="53"/>
      <c r="U335" s="53"/>
      <c r="V335" s="53"/>
      <c r="W335" s="53"/>
      <c r="X335" s="53"/>
      <c r="Y335" s="53"/>
      <c r="Z335" s="53"/>
      <c r="AA335" s="53"/>
      <c r="AB335" s="53"/>
      <c r="AC335" s="53">
        <v>160</v>
      </c>
      <c r="AD335" s="53">
        <v>160</v>
      </c>
      <c r="AE335" s="53">
        <v>40</v>
      </c>
      <c r="AF335" s="53">
        <v>80</v>
      </c>
      <c r="AG335" s="53"/>
      <c r="AH335" s="54"/>
      <c r="AI335" s="143" t="s">
        <v>106</v>
      </c>
      <c r="AJ335" s="137"/>
      <c r="AK335" s="54"/>
      <c r="AL335" s="53"/>
      <c r="AM335" s="53"/>
      <c r="AN335" s="53"/>
      <c r="AO335" s="53"/>
      <c r="AP335" s="53"/>
      <c r="AQ335" s="53"/>
      <c r="AR335" s="53"/>
      <c r="AS335" s="53"/>
      <c r="AT335" s="53"/>
      <c r="AU335" s="53"/>
      <c r="AV335" s="53"/>
      <c r="AW335" s="54"/>
      <c r="AX335" s="53"/>
      <c r="AY335" s="54"/>
      <c r="AZ335" s="53"/>
      <c r="BA335" s="54"/>
      <c r="BB335" s="111"/>
      <c r="BC335" s="111"/>
      <c r="BD335" s="111"/>
      <c r="BE335" s="111"/>
      <c r="BF335" s="111"/>
      <c r="BG335" s="111"/>
      <c r="BH335" s="53"/>
      <c r="BI335" s="54"/>
      <c r="BJ335" s="111">
        <v>160</v>
      </c>
      <c r="BK335" s="111">
        <v>160</v>
      </c>
      <c r="BL335" s="111"/>
      <c r="BM335" s="136"/>
      <c r="BN335" s="143" t="s">
        <v>106</v>
      </c>
      <c r="BO335" s="137"/>
      <c r="BP335" s="56"/>
      <c r="BQ335" s="55"/>
      <c r="BR335" s="53"/>
      <c r="BS335" s="53"/>
      <c r="BT335" s="53"/>
      <c r="BU335" s="53"/>
      <c r="BV335" s="53"/>
      <c r="BW335" s="53"/>
      <c r="BX335" s="53"/>
      <c r="BY335" s="53"/>
      <c r="BZ335" s="53"/>
      <c r="CA335" s="53"/>
      <c r="CB335" s="53"/>
      <c r="CC335" s="53"/>
      <c r="CD335" s="53"/>
      <c r="CE335" s="53">
        <v>80</v>
      </c>
      <c r="CF335" s="53">
        <v>160</v>
      </c>
      <c r="CG335" s="55"/>
      <c r="CH335" s="53"/>
      <c r="CI335" s="53"/>
      <c r="CJ335" s="53"/>
      <c r="CK335" s="53"/>
      <c r="CL335" s="53"/>
      <c r="CM335" s="53"/>
      <c r="CN335" s="53"/>
      <c r="CO335" s="53"/>
      <c r="CP335" s="53"/>
      <c r="CQ335" s="53"/>
      <c r="CR335" s="53"/>
      <c r="CS335" s="53">
        <v>40</v>
      </c>
      <c r="CT335" s="54">
        <v>40</v>
      </c>
      <c r="CU335" s="143" t="s">
        <v>106</v>
      </c>
      <c r="CV335" s="218">
        <f>Table28211153[[#This Row],[D28 - GD/19]]/Table28211153[[#This Row],[D0 - GD/19]]</f>
        <v>2</v>
      </c>
      <c r="CW335" s="216">
        <f t="shared" si="9"/>
        <v>1</v>
      </c>
      <c r="CX335" s="216">
        <f>Table28211153[[#This Row],[D28 - Phu/13]]/Table28211153[[#This Row],[D0 - Phu/13]]</f>
        <v>2</v>
      </c>
      <c r="CY335" s="216">
        <f>Table28211153[[#This Row],[D28 - WA/19]]/Table28211153[[#This Row],[D0 - WA/19]]</f>
        <v>1</v>
      </c>
      <c r="CZ335" s="216">
        <f>LOG(Table28211153[[#This Row],[GD/19 Fold]],2)</f>
        <v>1</v>
      </c>
      <c r="DA335" s="216">
        <f>LOG(Table28211153[[#This Row],[HK/19 Fold]],2)</f>
        <v>0</v>
      </c>
      <c r="DB335" s="216">
        <f>LOG(Table28211153[[#This Row],[Phu/13 Fold]],2)</f>
        <v>1</v>
      </c>
      <c r="DC335" s="216">
        <f>LOG(Table28211153[[#This Row],[WA/19 Fold]],2)</f>
        <v>0</v>
      </c>
      <c r="DD335" s="217">
        <f>SUM(Table28211153[[#This Row],[GD/19 Log2]:[WA/19 Log2]])</f>
        <v>2</v>
      </c>
      <c r="DI335" s="100"/>
    </row>
    <row r="336" spans="1:113" ht="24" customHeight="1">
      <c r="A336" s="60" t="s">
        <v>107</v>
      </c>
      <c r="B336" s="59">
        <v>39056</v>
      </c>
      <c r="C336" s="58">
        <v>13</v>
      </c>
      <c r="D336" s="59">
        <v>44132</v>
      </c>
      <c r="E336" s="58">
        <v>37</v>
      </c>
      <c r="F336" s="3" t="s">
        <v>7</v>
      </c>
      <c r="G336" s="215" t="s">
        <v>42</v>
      </c>
      <c r="H336" s="57">
        <v>18.832390104587201</v>
      </c>
      <c r="I336" s="98" t="s">
        <v>173</v>
      </c>
      <c r="J336" s="127" t="s">
        <v>344</v>
      </c>
      <c r="K336" s="53"/>
      <c r="L336" s="53"/>
      <c r="M336" s="53"/>
      <c r="N336" s="53"/>
      <c r="O336" s="53"/>
      <c r="P336" s="53"/>
      <c r="Q336" s="53"/>
      <c r="R336" s="53"/>
      <c r="S336" s="53"/>
      <c r="T336" s="53"/>
      <c r="U336" s="53"/>
      <c r="V336" s="53"/>
      <c r="W336" s="53"/>
      <c r="X336" s="53"/>
      <c r="Y336" s="53"/>
      <c r="Z336" s="53"/>
      <c r="AA336" s="53"/>
      <c r="AB336" s="53"/>
      <c r="AC336" s="53">
        <v>160</v>
      </c>
      <c r="AD336" s="53">
        <v>160</v>
      </c>
      <c r="AE336" s="53">
        <v>40</v>
      </c>
      <c r="AF336" s="53">
        <v>80</v>
      </c>
      <c r="AG336" s="53"/>
      <c r="AH336" s="54"/>
      <c r="AI336" s="142" t="s">
        <v>107</v>
      </c>
      <c r="AJ336" s="137"/>
      <c r="AK336" s="54"/>
      <c r="AL336" s="53"/>
      <c r="AM336" s="53"/>
      <c r="AN336" s="53"/>
      <c r="AO336" s="53"/>
      <c r="AP336" s="53"/>
      <c r="AQ336" s="53"/>
      <c r="AR336" s="53"/>
      <c r="AS336" s="53"/>
      <c r="AT336" s="53"/>
      <c r="AU336" s="53"/>
      <c r="AV336" s="53"/>
      <c r="AW336" s="54"/>
      <c r="AX336" s="53"/>
      <c r="AY336" s="54"/>
      <c r="AZ336" s="53"/>
      <c r="BA336" s="54"/>
      <c r="BB336" s="111"/>
      <c r="BC336" s="111"/>
      <c r="BD336" s="111"/>
      <c r="BE336" s="111"/>
      <c r="BF336" s="111"/>
      <c r="BG336" s="111"/>
      <c r="BH336" s="53"/>
      <c r="BI336" s="54"/>
      <c r="BJ336" s="111">
        <v>80</v>
      </c>
      <c r="BK336" s="111">
        <v>80</v>
      </c>
      <c r="BL336" s="111"/>
      <c r="BM336" s="136"/>
      <c r="BN336" s="142" t="s">
        <v>107</v>
      </c>
      <c r="BO336" s="137"/>
      <c r="BP336" s="56"/>
      <c r="BQ336" s="55"/>
      <c r="BR336" s="53"/>
      <c r="BS336" s="53"/>
      <c r="BT336" s="53"/>
      <c r="BU336" s="53"/>
      <c r="BV336" s="53"/>
      <c r="BW336" s="53"/>
      <c r="BX336" s="53"/>
      <c r="BY336" s="53"/>
      <c r="BZ336" s="53"/>
      <c r="CA336" s="53"/>
      <c r="CB336" s="53"/>
      <c r="CC336" s="53"/>
      <c r="CD336" s="53"/>
      <c r="CE336" s="53">
        <v>160</v>
      </c>
      <c r="CF336" s="53">
        <v>160</v>
      </c>
      <c r="CG336" s="55"/>
      <c r="CH336" s="53"/>
      <c r="CI336" s="53"/>
      <c r="CJ336" s="53"/>
      <c r="CK336" s="53"/>
      <c r="CL336" s="53"/>
      <c r="CM336" s="53"/>
      <c r="CN336" s="53"/>
      <c r="CO336" s="53"/>
      <c r="CP336" s="53"/>
      <c r="CQ336" s="53"/>
      <c r="CR336" s="53"/>
      <c r="CS336" s="53">
        <v>320</v>
      </c>
      <c r="CT336" s="54">
        <v>1280</v>
      </c>
      <c r="CU336" s="142" t="s">
        <v>107</v>
      </c>
      <c r="CV336" s="218">
        <f>Table28211153[[#This Row],[D28 - GD/19]]/Table28211153[[#This Row],[D0 - GD/19]]</f>
        <v>2</v>
      </c>
      <c r="CW336" s="216">
        <f t="shared" si="9"/>
        <v>1</v>
      </c>
      <c r="CX336" s="216">
        <f>Table28211153[[#This Row],[D28 - Phu/13]]/Table28211153[[#This Row],[D0 - Phu/13]]</f>
        <v>1</v>
      </c>
      <c r="CY336" s="216">
        <f>Table28211153[[#This Row],[D28 - WA/19]]/Table28211153[[#This Row],[D0 - WA/19]]</f>
        <v>4</v>
      </c>
      <c r="CZ336" s="216">
        <f>LOG(Table28211153[[#This Row],[GD/19 Fold]],2)</f>
        <v>1</v>
      </c>
      <c r="DA336" s="216">
        <f>LOG(Table28211153[[#This Row],[HK/19 Fold]],2)</f>
        <v>0</v>
      </c>
      <c r="DB336" s="216">
        <f>LOG(Table28211153[[#This Row],[Phu/13 Fold]],2)</f>
        <v>0</v>
      </c>
      <c r="DC336" s="216">
        <f>LOG(Table28211153[[#This Row],[WA/19 Fold]],2)</f>
        <v>2</v>
      </c>
      <c r="DD336" s="217">
        <f>SUM(Table28211153[[#This Row],[GD/19 Log2]:[WA/19 Log2]])</f>
        <v>3</v>
      </c>
      <c r="DI336" s="100"/>
    </row>
    <row r="337" spans="1:121" ht="24" customHeight="1">
      <c r="A337" s="138" t="s">
        <v>108</v>
      </c>
      <c r="B337" s="139">
        <v>37850</v>
      </c>
      <c r="C337" s="140">
        <v>17</v>
      </c>
      <c r="D337" s="139">
        <v>44130</v>
      </c>
      <c r="E337" s="140">
        <v>28</v>
      </c>
      <c r="F337" s="3" t="s">
        <v>7</v>
      </c>
      <c r="G337" s="215" t="s">
        <v>42</v>
      </c>
      <c r="H337" s="57">
        <v>27.3420118343195</v>
      </c>
      <c r="I337" s="98" t="s">
        <v>173</v>
      </c>
      <c r="J337" s="127" t="s">
        <v>344</v>
      </c>
      <c r="K337" s="53"/>
      <c r="L337" s="53"/>
      <c r="M337" s="53"/>
      <c r="N337" s="53"/>
      <c r="O337" s="53"/>
      <c r="P337" s="53"/>
      <c r="Q337" s="53"/>
      <c r="R337" s="53"/>
      <c r="S337" s="53"/>
      <c r="T337" s="53"/>
      <c r="U337" s="53"/>
      <c r="V337" s="53"/>
      <c r="W337" s="53"/>
      <c r="X337" s="53"/>
      <c r="Y337" s="53"/>
      <c r="Z337" s="53"/>
      <c r="AA337" s="53"/>
      <c r="AB337" s="53"/>
      <c r="AC337" s="53">
        <v>160</v>
      </c>
      <c r="AD337" s="53">
        <v>160</v>
      </c>
      <c r="AE337" s="53">
        <v>80</v>
      </c>
      <c r="AF337" s="53">
        <v>80</v>
      </c>
      <c r="AG337" s="53"/>
      <c r="AH337" s="54"/>
      <c r="AI337" s="143" t="s">
        <v>108</v>
      </c>
      <c r="AJ337" s="137"/>
      <c r="AK337" s="54"/>
      <c r="AL337" s="53"/>
      <c r="AM337" s="53"/>
      <c r="AN337" s="53"/>
      <c r="AO337" s="53"/>
      <c r="AP337" s="53"/>
      <c r="AQ337" s="53"/>
      <c r="AR337" s="53"/>
      <c r="AS337" s="53"/>
      <c r="AT337" s="53"/>
      <c r="AU337" s="53"/>
      <c r="AV337" s="53"/>
      <c r="AW337" s="54"/>
      <c r="AX337" s="53"/>
      <c r="AY337" s="54"/>
      <c r="AZ337" s="53"/>
      <c r="BA337" s="54"/>
      <c r="BB337" s="111"/>
      <c r="BC337" s="111"/>
      <c r="BD337" s="111"/>
      <c r="BE337" s="111"/>
      <c r="BF337" s="111"/>
      <c r="BG337" s="111"/>
      <c r="BH337" s="53"/>
      <c r="BI337" s="54"/>
      <c r="BJ337" s="111">
        <v>160</v>
      </c>
      <c r="BK337" s="111">
        <v>320</v>
      </c>
      <c r="BL337" s="111"/>
      <c r="BM337" s="136"/>
      <c r="BN337" s="143" t="s">
        <v>108</v>
      </c>
      <c r="BO337" s="137"/>
      <c r="BP337" s="56"/>
      <c r="BQ337" s="55"/>
      <c r="BR337" s="53"/>
      <c r="BS337" s="53"/>
      <c r="BT337" s="53"/>
      <c r="BU337" s="53"/>
      <c r="BV337" s="53"/>
      <c r="BW337" s="53"/>
      <c r="BX337" s="53"/>
      <c r="BY337" s="53"/>
      <c r="BZ337" s="53"/>
      <c r="CA337" s="53"/>
      <c r="CB337" s="53"/>
      <c r="CC337" s="53"/>
      <c r="CD337" s="53"/>
      <c r="CE337" s="53">
        <v>160</v>
      </c>
      <c r="CF337" s="53">
        <v>160</v>
      </c>
      <c r="CG337" s="55"/>
      <c r="CH337" s="53"/>
      <c r="CI337" s="53"/>
      <c r="CJ337" s="53"/>
      <c r="CK337" s="53"/>
      <c r="CL337" s="53"/>
      <c r="CM337" s="53"/>
      <c r="CN337" s="53"/>
      <c r="CO337" s="53"/>
      <c r="CP337" s="53"/>
      <c r="CQ337" s="53"/>
      <c r="CR337" s="53"/>
      <c r="CS337" s="53">
        <v>20</v>
      </c>
      <c r="CT337" s="54">
        <v>40</v>
      </c>
      <c r="CU337" s="143" t="s">
        <v>108</v>
      </c>
      <c r="CV337" s="218">
        <f>Table28211153[[#This Row],[D28 - GD/19]]/Table28211153[[#This Row],[D0 - GD/19]]</f>
        <v>1</v>
      </c>
      <c r="CW337" s="216">
        <f t="shared" si="9"/>
        <v>2</v>
      </c>
      <c r="CX337" s="216">
        <f>Table28211153[[#This Row],[D28 - Phu/13]]/Table28211153[[#This Row],[D0 - Phu/13]]</f>
        <v>1</v>
      </c>
      <c r="CY337" s="216">
        <f>Table28211153[[#This Row],[D28 - WA/19]]/Table28211153[[#This Row],[D0 - WA/19]]</f>
        <v>2</v>
      </c>
      <c r="CZ337" s="216">
        <f>LOG(Table28211153[[#This Row],[GD/19 Fold]],2)</f>
        <v>0</v>
      </c>
      <c r="DA337" s="216">
        <f>LOG(Table28211153[[#This Row],[HK/19 Fold]],2)</f>
        <v>1</v>
      </c>
      <c r="DB337" s="216">
        <f>LOG(Table28211153[[#This Row],[Phu/13 Fold]],2)</f>
        <v>0</v>
      </c>
      <c r="DC337" s="216">
        <f>LOG(Table28211153[[#This Row],[WA/19 Fold]],2)</f>
        <v>1</v>
      </c>
      <c r="DD337" s="217">
        <f>SUM(Table28211153[[#This Row],[GD/19 Log2]:[WA/19 Log2]])</f>
        <v>2</v>
      </c>
      <c r="DI337" s="100"/>
    </row>
    <row r="338" spans="1:121" ht="24" customHeight="1">
      <c r="A338" s="138" t="s">
        <v>109</v>
      </c>
      <c r="B338" s="139">
        <v>37694</v>
      </c>
      <c r="C338" s="140">
        <v>17</v>
      </c>
      <c r="D338" s="139">
        <v>44131</v>
      </c>
      <c r="E338" s="140">
        <v>28</v>
      </c>
      <c r="F338" s="4" t="s">
        <v>8</v>
      </c>
      <c r="G338" s="215" t="s">
        <v>110</v>
      </c>
      <c r="H338" s="57">
        <v>25.9007067627686</v>
      </c>
      <c r="I338" s="98" t="s">
        <v>173</v>
      </c>
      <c r="J338" s="127" t="s">
        <v>344</v>
      </c>
      <c r="K338" s="53"/>
      <c r="L338" s="53"/>
      <c r="M338" s="53"/>
      <c r="N338" s="53"/>
      <c r="O338" s="53"/>
      <c r="P338" s="53"/>
      <c r="Q338" s="53"/>
      <c r="R338" s="53"/>
      <c r="S338" s="53"/>
      <c r="T338" s="53"/>
      <c r="U338" s="53"/>
      <c r="V338" s="53"/>
      <c r="W338" s="53"/>
      <c r="X338" s="53"/>
      <c r="Y338" s="53"/>
      <c r="Z338" s="53"/>
      <c r="AA338" s="53"/>
      <c r="AB338" s="53"/>
      <c r="AC338" s="53">
        <v>80</v>
      </c>
      <c r="AD338" s="53">
        <v>80</v>
      </c>
      <c r="AE338" s="53">
        <v>10</v>
      </c>
      <c r="AF338" s="53">
        <v>20</v>
      </c>
      <c r="AG338" s="53"/>
      <c r="AH338" s="54"/>
      <c r="AI338" s="143" t="s">
        <v>109</v>
      </c>
      <c r="AJ338" s="137"/>
      <c r="AK338" s="54"/>
      <c r="AL338" s="53"/>
      <c r="AM338" s="53"/>
      <c r="AN338" s="53"/>
      <c r="AO338" s="53"/>
      <c r="AP338" s="53"/>
      <c r="AQ338" s="53"/>
      <c r="AR338" s="53"/>
      <c r="AS338" s="53"/>
      <c r="AT338" s="53"/>
      <c r="AU338" s="53"/>
      <c r="AV338" s="53"/>
      <c r="AW338" s="54"/>
      <c r="AX338" s="53"/>
      <c r="AY338" s="54"/>
      <c r="AZ338" s="53"/>
      <c r="BA338" s="54"/>
      <c r="BB338" s="111"/>
      <c r="BC338" s="111"/>
      <c r="BD338" s="111"/>
      <c r="BE338" s="111"/>
      <c r="BF338" s="111"/>
      <c r="BG338" s="111"/>
      <c r="BH338" s="53"/>
      <c r="BI338" s="54"/>
      <c r="BJ338" s="111">
        <v>80</v>
      </c>
      <c r="BK338" s="111">
        <v>80</v>
      </c>
      <c r="BL338" s="111"/>
      <c r="BM338" s="136"/>
      <c r="BN338" s="143" t="s">
        <v>109</v>
      </c>
      <c r="BO338" s="137"/>
      <c r="BP338" s="56"/>
      <c r="BQ338" s="55"/>
      <c r="BR338" s="53"/>
      <c r="BS338" s="53"/>
      <c r="BT338" s="53"/>
      <c r="BU338" s="53"/>
      <c r="BV338" s="53"/>
      <c r="BW338" s="53"/>
      <c r="BX338" s="53"/>
      <c r="BY338" s="53"/>
      <c r="BZ338" s="53"/>
      <c r="CA338" s="53"/>
      <c r="CB338" s="53"/>
      <c r="CC338" s="53"/>
      <c r="CD338" s="53"/>
      <c r="CE338" s="53">
        <v>80</v>
      </c>
      <c r="CF338" s="53">
        <v>80</v>
      </c>
      <c r="CG338" s="55"/>
      <c r="CH338" s="53"/>
      <c r="CI338" s="53"/>
      <c r="CJ338" s="53"/>
      <c r="CK338" s="53"/>
      <c r="CL338" s="53"/>
      <c r="CM338" s="53"/>
      <c r="CN338" s="53"/>
      <c r="CO338" s="53"/>
      <c r="CP338" s="53"/>
      <c r="CQ338" s="53"/>
      <c r="CR338" s="53"/>
      <c r="CS338" s="53">
        <v>20</v>
      </c>
      <c r="CT338" s="54">
        <v>20</v>
      </c>
      <c r="CU338" s="143" t="s">
        <v>109</v>
      </c>
      <c r="CV338" s="218">
        <f>Table28211153[[#This Row],[D28 - GD/19]]/Table28211153[[#This Row],[D0 - GD/19]]</f>
        <v>2</v>
      </c>
      <c r="CW338" s="216">
        <f t="shared" si="9"/>
        <v>1</v>
      </c>
      <c r="CX338" s="216">
        <f>Table28211153[[#This Row],[D28 - Phu/13]]/Table28211153[[#This Row],[D0 - Phu/13]]</f>
        <v>1</v>
      </c>
      <c r="CY338" s="216">
        <f>Table28211153[[#This Row],[D28 - WA/19]]/Table28211153[[#This Row],[D0 - WA/19]]</f>
        <v>1</v>
      </c>
      <c r="CZ338" s="216">
        <f>LOG(Table28211153[[#This Row],[GD/19 Fold]],2)</f>
        <v>1</v>
      </c>
      <c r="DA338" s="216">
        <f>LOG(Table28211153[[#This Row],[HK/19 Fold]],2)</f>
        <v>0</v>
      </c>
      <c r="DB338" s="216">
        <f>LOG(Table28211153[[#This Row],[Phu/13 Fold]],2)</f>
        <v>0</v>
      </c>
      <c r="DC338" s="216">
        <f>LOG(Table28211153[[#This Row],[WA/19 Fold]],2)</f>
        <v>0</v>
      </c>
      <c r="DD338" s="217">
        <f>SUM(Table28211153[[#This Row],[GD/19 Log2]:[WA/19 Log2]])</f>
        <v>1</v>
      </c>
      <c r="DI338" s="100"/>
    </row>
    <row r="339" spans="1:121" ht="24" customHeight="1">
      <c r="A339" s="138" t="s">
        <v>111</v>
      </c>
      <c r="B339" s="139">
        <v>37892</v>
      </c>
      <c r="C339" s="140">
        <v>17</v>
      </c>
      <c r="D339" s="139">
        <v>44132</v>
      </c>
      <c r="E339" s="140">
        <v>27</v>
      </c>
      <c r="F339" s="3" t="s">
        <v>7</v>
      </c>
      <c r="G339" s="215" t="s">
        <v>9</v>
      </c>
      <c r="H339" s="57">
        <v>35.0423227051445</v>
      </c>
      <c r="I339" s="98" t="s">
        <v>173</v>
      </c>
      <c r="J339" s="127" t="s">
        <v>344</v>
      </c>
      <c r="K339" s="53"/>
      <c r="L339" s="53"/>
      <c r="M339" s="53"/>
      <c r="N339" s="53"/>
      <c r="O339" s="53"/>
      <c r="P339" s="53"/>
      <c r="Q339" s="53"/>
      <c r="R339" s="53"/>
      <c r="S339" s="53"/>
      <c r="T339" s="53"/>
      <c r="U339" s="53"/>
      <c r="V339" s="53"/>
      <c r="W339" s="53"/>
      <c r="X339" s="53"/>
      <c r="Y339" s="53"/>
      <c r="Z339" s="53"/>
      <c r="AA339" s="53"/>
      <c r="AB339" s="53"/>
      <c r="AC339" s="53">
        <v>160</v>
      </c>
      <c r="AD339" s="53">
        <v>320</v>
      </c>
      <c r="AE339" s="53">
        <v>80</v>
      </c>
      <c r="AF339" s="53">
        <v>80</v>
      </c>
      <c r="AG339" s="53"/>
      <c r="AH339" s="54"/>
      <c r="AI339" s="143" t="s">
        <v>111</v>
      </c>
      <c r="AJ339" s="137"/>
      <c r="AK339" s="54"/>
      <c r="AL339" s="53"/>
      <c r="AM339" s="53"/>
      <c r="AN339" s="53"/>
      <c r="AO339" s="53"/>
      <c r="AP339" s="53"/>
      <c r="AQ339" s="53"/>
      <c r="AR339" s="53"/>
      <c r="AS339" s="53"/>
      <c r="AT339" s="53"/>
      <c r="AU339" s="53"/>
      <c r="AV339" s="53"/>
      <c r="AW339" s="54"/>
      <c r="AX339" s="53"/>
      <c r="AY339" s="54"/>
      <c r="AZ339" s="53"/>
      <c r="BA339" s="54"/>
      <c r="BB339" s="111"/>
      <c r="BC339" s="111"/>
      <c r="BD339" s="111"/>
      <c r="BE339" s="111"/>
      <c r="BF339" s="111"/>
      <c r="BG339" s="111"/>
      <c r="BH339" s="53"/>
      <c r="BI339" s="54"/>
      <c r="BJ339" s="111">
        <v>40</v>
      </c>
      <c r="BK339" s="111">
        <v>640</v>
      </c>
      <c r="BL339" s="111"/>
      <c r="BM339" s="136"/>
      <c r="BN339" s="143" t="s">
        <v>111</v>
      </c>
      <c r="BO339" s="137"/>
      <c r="BP339" s="56"/>
      <c r="BQ339" s="55"/>
      <c r="BR339" s="53"/>
      <c r="BS339" s="53"/>
      <c r="BT339" s="53"/>
      <c r="BU339" s="53"/>
      <c r="BV339" s="53"/>
      <c r="BW339" s="53"/>
      <c r="BX339" s="53"/>
      <c r="BY339" s="53"/>
      <c r="BZ339" s="53"/>
      <c r="CA339" s="53"/>
      <c r="CB339" s="53"/>
      <c r="CC339" s="53"/>
      <c r="CD339" s="53"/>
      <c r="CE339" s="53">
        <v>80</v>
      </c>
      <c r="CF339" s="53">
        <v>160</v>
      </c>
      <c r="CG339" s="55"/>
      <c r="CH339" s="53"/>
      <c r="CI339" s="53"/>
      <c r="CJ339" s="53"/>
      <c r="CK339" s="53"/>
      <c r="CL339" s="53"/>
      <c r="CM339" s="53"/>
      <c r="CN339" s="53"/>
      <c r="CO339" s="53"/>
      <c r="CP339" s="53"/>
      <c r="CQ339" s="53"/>
      <c r="CR339" s="53"/>
      <c r="CS339" s="53">
        <v>20</v>
      </c>
      <c r="CT339" s="54">
        <v>80</v>
      </c>
      <c r="CU339" s="143" t="s">
        <v>111</v>
      </c>
      <c r="CV339" s="218">
        <f>Table28211153[[#This Row],[D28 - GD/19]]/Table28211153[[#This Row],[D0 - GD/19]]</f>
        <v>1</v>
      </c>
      <c r="CW339" s="216">
        <f t="shared" si="9"/>
        <v>16</v>
      </c>
      <c r="CX339" s="216">
        <f>Table28211153[[#This Row],[D28 - Phu/13]]/Table28211153[[#This Row],[D0 - Phu/13]]</f>
        <v>2</v>
      </c>
      <c r="CY339" s="216">
        <f>Table28211153[[#This Row],[D28 - WA/19]]/Table28211153[[#This Row],[D0 - WA/19]]</f>
        <v>4</v>
      </c>
      <c r="CZ339" s="216">
        <f>LOG(Table28211153[[#This Row],[GD/19 Fold]],2)</f>
        <v>0</v>
      </c>
      <c r="DA339" s="216">
        <f>LOG(Table28211153[[#This Row],[HK/19 Fold]],2)</f>
        <v>4</v>
      </c>
      <c r="DB339" s="216">
        <f>LOG(Table28211153[[#This Row],[Phu/13 Fold]],2)</f>
        <v>1</v>
      </c>
      <c r="DC339" s="216">
        <f>LOG(Table28211153[[#This Row],[WA/19 Fold]],2)</f>
        <v>2</v>
      </c>
      <c r="DD339" s="217">
        <f>SUM(Table28211153[[#This Row],[GD/19 Log2]:[WA/19 Log2]])</f>
        <v>7</v>
      </c>
      <c r="DI339" s="100"/>
      <c r="DJ339" s="100"/>
      <c r="DK339" s="100"/>
      <c r="DL339" s="100"/>
      <c r="DM339" s="100"/>
      <c r="DN339" s="100"/>
      <c r="DO339" s="100"/>
      <c r="DP339" s="100"/>
      <c r="DQ339" s="100"/>
    </row>
    <row r="340" spans="1:121" ht="24" customHeight="1">
      <c r="A340" s="60" t="s">
        <v>112</v>
      </c>
      <c r="B340" s="59">
        <v>39160</v>
      </c>
      <c r="C340" s="58">
        <v>13</v>
      </c>
      <c r="D340" s="59">
        <v>44116</v>
      </c>
      <c r="E340" s="58">
        <v>29</v>
      </c>
      <c r="F340" s="4" t="s">
        <v>8</v>
      </c>
      <c r="G340" s="215" t="s">
        <v>42</v>
      </c>
      <c r="H340" s="57">
        <v>24.440137917810301</v>
      </c>
      <c r="I340" s="98" t="s">
        <v>173</v>
      </c>
      <c r="J340" s="127" t="s">
        <v>348</v>
      </c>
      <c r="K340" s="53"/>
      <c r="L340" s="53"/>
      <c r="M340" s="53"/>
      <c r="N340" s="53"/>
      <c r="O340" s="53"/>
      <c r="P340" s="53"/>
      <c r="Q340" s="53"/>
      <c r="R340" s="53"/>
      <c r="S340" s="53"/>
      <c r="T340" s="53"/>
      <c r="U340" s="53"/>
      <c r="V340" s="53"/>
      <c r="W340" s="53"/>
      <c r="X340" s="53"/>
      <c r="Y340" s="53"/>
      <c r="Z340" s="53"/>
      <c r="AA340" s="53"/>
      <c r="AB340" s="53"/>
      <c r="AC340" s="53">
        <v>80</v>
      </c>
      <c r="AD340" s="53">
        <v>160</v>
      </c>
      <c r="AE340" s="53">
        <v>40</v>
      </c>
      <c r="AF340" s="53">
        <v>40</v>
      </c>
      <c r="AG340" s="53"/>
      <c r="AH340" s="54"/>
      <c r="AI340" s="142" t="s">
        <v>112</v>
      </c>
      <c r="AJ340" s="137"/>
      <c r="AK340" s="54"/>
      <c r="AL340" s="53"/>
      <c r="AM340" s="53"/>
      <c r="AN340" s="53"/>
      <c r="AO340" s="53"/>
      <c r="AP340" s="53"/>
      <c r="AQ340" s="53"/>
      <c r="AR340" s="53"/>
      <c r="AS340" s="53"/>
      <c r="AT340" s="53"/>
      <c r="AU340" s="53"/>
      <c r="AV340" s="53"/>
      <c r="AW340" s="54"/>
      <c r="AX340" s="53"/>
      <c r="AY340" s="54"/>
      <c r="AZ340" s="53"/>
      <c r="BA340" s="54"/>
      <c r="BB340" s="111"/>
      <c r="BC340" s="111"/>
      <c r="BD340" s="111"/>
      <c r="BE340" s="111"/>
      <c r="BF340" s="111"/>
      <c r="BG340" s="111"/>
      <c r="BH340" s="53"/>
      <c r="BI340" s="54"/>
      <c r="BJ340" s="111">
        <v>80</v>
      </c>
      <c r="BK340" s="111">
        <v>160</v>
      </c>
      <c r="BL340" s="111"/>
      <c r="BM340" s="136"/>
      <c r="BN340" s="142" t="s">
        <v>112</v>
      </c>
      <c r="BO340" s="137"/>
      <c r="BP340" s="56"/>
      <c r="BQ340" s="55"/>
      <c r="BR340" s="53"/>
      <c r="BS340" s="53"/>
      <c r="BT340" s="53"/>
      <c r="BU340" s="53"/>
      <c r="BV340" s="53"/>
      <c r="BW340" s="53"/>
      <c r="BX340" s="53"/>
      <c r="BY340" s="53"/>
      <c r="BZ340" s="53"/>
      <c r="CA340" s="53"/>
      <c r="CB340" s="53"/>
      <c r="CC340" s="53"/>
      <c r="CD340" s="53"/>
      <c r="CE340" s="53">
        <v>80</v>
      </c>
      <c r="CF340" s="53">
        <v>160</v>
      </c>
      <c r="CG340" s="55"/>
      <c r="CH340" s="53"/>
      <c r="CI340" s="53"/>
      <c r="CJ340" s="53"/>
      <c r="CK340" s="53"/>
      <c r="CL340" s="53"/>
      <c r="CM340" s="53"/>
      <c r="CN340" s="53"/>
      <c r="CO340" s="53"/>
      <c r="CP340" s="53"/>
      <c r="CQ340" s="53"/>
      <c r="CR340" s="53"/>
      <c r="CS340" s="53">
        <v>40</v>
      </c>
      <c r="CT340" s="54">
        <v>80</v>
      </c>
      <c r="CU340" s="142" t="s">
        <v>112</v>
      </c>
      <c r="CV340" s="218">
        <f>Table28211153[[#This Row],[D28 - GD/19]]/Table28211153[[#This Row],[D0 - GD/19]]</f>
        <v>1</v>
      </c>
      <c r="CW340" s="216">
        <f t="shared" si="9"/>
        <v>2</v>
      </c>
      <c r="CX340" s="216">
        <f>Table28211153[[#This Row],[D28 - Phu/13]]/Table28211153[[#This Row],[D0 - Phu/13]]</f>
        <v>2</v>
      </c>
      <c r="CY340" s="216">
        <f>Table28211153[[#This Row],[D28 - WA/19]]/Table28211153[[#This Row],[D0 - WA/19]]</f>
        <v>2</v>
      </c>
      <c r="CZ340" s="216">
        <f>LOG(Table28211153[[#This Row],[GD/19 Fold]],2)</f>
        <v>0</v>
      </c>
      <c r="DA340" s="216">
        <f>LOG(Table28211153[[#This Row],[HK/19 Fold]],2)</f>
        <v>1</v>
      </c>
      <c r="DB340" s="216">
        <f>LOG(Table28211153[[#This Row],[Phu/13 Fold]],2)</f>
        <v>1</v>
      </c>
      <c r="DC340" s="216">
        <f>LOG(Table28211153[[#This Row],[WA/19 Fold]],2)</f>
        <v>1</v>
      </c>
      <c r="DD340" s="217">
        <f>SUM(Table28211153[[#This Row],[GD/19 Log2]:[WA/19 Log2]])</f>
        <v>3</v>
      </c>
      <c r="DI340" s="100"/>
      <c r="DJ340" s="100"/>
      <c r="DK340" s="100"/>
      <c r="DL340" s="100"/>
      <c r="DM340" s="100"/>
      <c r="DN340" s="100"/>
      <c r="DO340" s="100"/>
      <c r="DP340" s="100"/>
      <c r="DQ340" s="100"/>
    </row>
    <row r="341" spans="1:121" ht="24" customHeight="1">
      <c r="A341" s="60" t="s">
        <v>113</v>
      </c>
      <c r="B341" s="59">
        <v>39019</v>
      </c>
      <c r="C341" s="58">
        <v>13</v>
      </c>
      <c r="D341" s="59">
        <v>44118</v>
      </c>
      <c r="E341" s="58">
        <v>28</v>
      </c>
      <c r="F341" s="3" t="s">
        <v>7</v>
      </c>
      <c r="G341" s="215" t="s">
        <v>42</v>
      </c>
      <c r="H341" s="57">
        <v>20.140868684104198</v>
      </c>
      <c r="I341" s="98" t="s">
        <v>173</v>
      </c>
      <c r="J341" s="127" t="s">
        <v>348</v>
      </c>
      <c r="K341" s="53"/>
      <c r="L341" s="53"/>
      <c r="M341" s="53"/>
      <c r="N341" s="53"/>
      <c r="O341" s="53"/>
      <c r="P341" s="53"/>
      <c r="Q341" s="53"/>
      <c r="R341" s="53"/>
      <c r="S341" s="53"/>
      <c r="T341" s="53"/>
      <c r="U341" s="53"/>
      <c r="V341" s="53"/>
      <c r="W341" s="53"/>
      <c r="X341" s="53"/>
      <c r="Y341" s="53"/>
      <c r="Z341" s="53"/>
      <c r="AA341" s="53"/>
      <c r="AB341" s="53"/>
      <c r="AC341" s="53">
        <v>80</v>
      </c>
      <c r="AD341" s="53">
        <v>160</v>
      </c>
      <c r="AE341" s="53">
        <v>20</v>
      </c>
      <c r="AF341" s="53">
        <v>40</v>
      </c>
      <c r="AG341" s="53"/>
      <c r="AH341" s="54"/>
      <c r="AI341" s="142" t="s">
        <v>113</v>
      </c>
      <c r="AJ341" s="137"/>
      <c r="AK341" s="54"/>
      <c r="AL341" s="53"/>
      <c r="AM341" s="53"/>
      <c r="AN341" s="53"/>
      <c r="AO341" s="53"/>
      <c r="AP341" s="53"/>
      <c r="AQ341" s="53"/>
      <c r="AR341" s="53"/>
      <c r="AS341" s="53"/>
      <c r="AT341" s="53"/>
      <c r="AU341" s="53"/>
      <c r="AV341" s="53"/>
      <c r="AW341" s="54"/>
      <c r="AX341" s="53"/>
      <c r="AY341" s="54"/>
      <c r="AZ341" s="53"/>
      <c r="BA341" s="54"/>
      <c r="BB341" s="111"/>
      <c r="BC341" s="111"/>
      <c r="BD341" s="111"/>
      <c r="BE341" s="111"/>
      <c r="BF341" s="111"/>
      <c r="BG341" s="111"/>
      <c r="BH341" s="53"/>
      <c r="BI341" s="54"/>
      <c r="BJ341" s="111">
        <v>80</v>
      </c>
      <c r="BK341" s="111">
        <v>160</v>
      </c>
      <c r="BL341" s="111"/>
      <c r="BM341" s="136"/>
      <c r="BN341" s="142" t="s">
        <v>113</v>
      </c>
      <c r="BO341" s="137"/>
      <c r="BP341" s="56"/>
      <c r="BQ341" s="55"/>
      <c r="BR341" s="53"/>
      <c r="BS341" s="53"/>
      <c r="BT341" s="53"/>
      <c r="BU341" s="53"/>
      <c r="BV341" s="53"/>
      <c r="BW341" s="53"/>
      <c r="BX341" s="53"/>
      <c r="BY341" s="53"/>
      <c r="BZ341" s="53"/>
      <c r="CA341" s="53"/>
      <c r="CB341" s="53"/>
      <c r="CC341" s="53"/>
      <c r="CD341" s="53"/>
      <c r="CE341" s="53">
        <v>80</v>
      </c>
      <c r="CF341" s="53">
        <v>80</v>
      </c>
      <c r="CG341" s="55"/>
      <c r="CH341" s="53"/>
      <c r="CI341" s="53"/>
      <c r="CJ341" s="53"/>
      <c r="CK341" s="53"/>
      <c r="CL341" s="53"/>
      <c r="CM341" s="53"/>
      <c r="CN341" s="53"/>
      <c r="CO341" s="53"/>
      <c r="CP341" s="53"/>
      <c r="CQ341" s="53"/>
      <c r="CR341" s="53"/>
      <c r="CS341" s="53">
        <v>80</v>
      </c>
      <c r="CT341" s="54">
        <v>160</v>
      </c>
      <c r="CU341" s="142" t="s">
        <v>113</v>
      </c>
      <c r="CV341" s="218">
        <f>Table28211153[[#This Row],[D28 - GD/19]]/Table28211153[[#This Row],[D0 - GD/19]]</f>
        <v>2</v>
      </c>
      <c r="CW341" s="216">
        <f t="shared" si="9"/>
        <v>2</v>
      </c>
      <c r="CX341" s="216">
        <f>Table28211153[[#This Row],[D28 - Phu/13]]/Table28211153[[#This Row],[D0 - Phu/13]]</f>
        <v>1</v>
      </c>
      <c r="CY341" s="216">
        <f>Table28211153[[#This Row],[D28 - WA/19]]/Table28211153[[#This Row],[D0 - WA/19]]</f>
        <v>2</v>
      </c>
      <c r="CZ341" s="216">
        <f>LOG(Table28211153[[#This Row],[GD/19 Fold]],2)</f>
        <v>1</v>
      </c>
      <c r="DA341" s="216">
        <f>LOG(Table28211153[[#This Row],[HK/19 Fold]],2)</f>
        <v>1</v>
      </c>
      <c r="DB341" s="216">
        <f>LOG(Table28211153[[#This Row],[Phu/13 Fold]],2)</f>
        <v>0</v>
      </c>
      <c r="DC341" s="216">
        <f>LOG(Table28211153[[#This Row],[WA/19 Fold]],2)</f>
        <v>1</v>
      </c>
      <c r="DD341" s="217">
        <f>SUM(Table28211153[[#This Row],[GD/19 Log2]:[WA/19 Log2]])</f>
        <v>3</v>
      </c>
      <c r="DI341" s="100"/>
      <c r="DJ341" s="100"/>
      <c r="DK341" s="100"/>
      <c r="DL341" s="100"/>
      <c r="DM341" s="100"/>
      <c r="DN341" s="100"/>
      <c r="DO341" s="100"/>
      <c r="DP341" s="100"/>
      <c r="DQ341" s="100"/>
    </row>
    <row r="342" spans="1:121" ht="24" customHeight="1">
      <c r="A342" s="60" t="s">
        <v>114</v>
      </c>
      <c r="B342" s="59">
        <v>39022</v>
      </c>
      <c r="C342" s="58">
        <v>14</v>
      </c>
      <c r="D342" s="59">
        <v>44142</v>
      </c>
      <c r="E342" s="58">
        <v>26</v>
      </c>
      <c r="F342" s="3" t="s">
        <v>7</v>
      </c>
      <c r="G342" s="215" t="s">
        <v>9</v>
      </c>
      <c r="H342" s="57">
        <v>34.852450787048603</v>
      </c>
      <c r="I342" s="98" t="s">
        <v>173</v>
      </c>
      <c r="J342" s="127" t="s">
        <v>348</v>
      </c>
      <c r="K342" s="53"/>
      <c r="L342" s="53"/>
      <c r="M342" s="53"/>
      <c r="N342" s="53"/>
      <c r="O342" s="53"/>
      <c r="P342" s="53"/>
      <c r="Q342" s="53"/>
      <c r="R342" s="53"/>
      <c r="S342" s="53"/>
      <c r="T342" s="53"/>
      <c r="U342" s="53"/>
      <c r="V342" s="53"/>
      <c r="W342" s="53"/>
      <c r="X342" s="53"/>
      <c r="Y342" s="53"/>
      <c r="Z342" s="53"/>
      <c r="AA342" s="53"/>
      <c r="AB342" s="53"/>
      <c r="AC342" s="53">
        <v>80</v>
      </c>
      <c r="AD342" s="53">
        <v>160</v>
      </c>
      <c r="AE342" s="53">
        <v>40</v>
      </c>
      <c r="AF342" s="53">
        <v>80</v>
      </c>
      <c r="AG342" s="53"/>
      <c r="AH342" s="54"/>
      <c r="AI342" s="142" t="s">
        <v>114</v>
      </c>
      <c r="AJ342" s="137"/>
      <c r="AK342" s="54"/>
      <c r="AL342" s="53"/>
      <c r="AM342" s="53"/>
      <c r="AN342" s="53"/>
      <c r="AO342" s="53"/>
      <c r="AP342" s="53"/>
      <c r="AQ342" s="53"/>
      <c r="AR342" s="53"/>
      <c r="AS342" s="53"/>
      <c r="AT342" s="53"/>
      <c r="AU342" s="53"/>
      <c r="AV342" s="53"/>
      <c r="AW342" s="54"/>
      <c r="AX342" s="53"/>
      <c r="AY342" s="54"/>
      <c r="AZ342" s="53"/>
      <c r="BA342" s="54"/>
      <c r="BB342" s="111"/>
      <c r="BC342" s="111"/>
      <c r="BD342" s="111"/>
      <c r="BE342" s="111"/>
      <c r="BF342" s="111"/>
      <c r="BG342" s="111"/>
      <c r="BH342" s="53"/>
      <c r="BI342" s="54"/>
      <c r="BJ342" s="111">
        <v>40</v>
      </c>
      <c r="BK342" s="111">
        <v>80</v>
      </c>
      <c r="BL342" s="111"/>
      <c r="BM342" s="136"/>
      <c r="BN342" s="142" t="s">
        <v>114</v>
      </c>
      <c r="BO342" s="137"/>
      <c r="BP342" s="56"/>
      <c r="BQ342" s="55"/>
      <c r="BR342" s="53"/>
      <c r="BS342" s="53"/>
      <c r="BT342" s="53"/>
      <c r="BU342" s="53"/>
      <c r="BV342" s="53"/>
      <c r="BW342" s="53"/>
      <c r="BX342" s="53"/>
      <c r="BY342" s="53"/>
      <c r="BZ342" s="53"/>
      <c r="CA342" s="53"/>
      <c r="CB342" s="53"/>
      <c r="CC342" s="53"/>
      <c r="CD342" s="53"/>
      <c r="CE342" s="53">
        <v>80</v>
      </c>
      <c r="CF342" s="53">
        <v>80</v>
      </c>
      <c r="CG342" s="55"/>
      <c r="CH342" s="53"/>
      <c r="CI342" s="53"/>
      <c r="CJ342" s="53"/>
      <c r="CK342" s="53"/>
      <c r="CL342" s="53"/>
      <c r="CM342" s="53"/>
      <c r="CN342" s="53"/>
      <c r="CO342" s="53"/>
      <c r="CP342" s="53"/>
      <c r="CQ342" s="53"/>
      <c r="CR342" s="53"/>
      <c r="CS342" s="53">
        <v>80</v>
      </c>
      <c r="CT342" s="54">
        <v>160</v>
      </c>
      <c r="CU342" s="142" t="s">
        <v>114</v>
      </c>
      <c r="CV342" s="218">
        <f>Table28211153[[#This Row],[D28 - GD/19]]/Table28211153[[#This Row],[D0 - GD/19]]</f>
        <v>2</v>
      </c>
      <c r="CW342" s="216">
        <f t="shared" si="9"/>
        <v>2</v>
      </c>
      <c r="CX342" s="216">
        <f>Table28211153[[#This Row],[D28 - Phu/13]]/Table28211153[[#This Row],[D0 - Phu/13]]</f>
        <v>1</v>
      </c>
      <c r="CY342" s="216">
        <f>Table28211153[[#This Row],[D28 - WA/19]]/Table28211153[[#This Row],[D0 - WA/19]]</f>
        <v>2</v>
      </c>
      <c r="CZ342" s="216">
        <f>LOG(Table28211153[[#This Row],[GD/19 Fold]],2)</f>
        <v>1</v>
      </c>
      <c r="DA342" s="216">
        <f>LOG(Table28211153[[#This Row],[HK/19 Fold]],2)</f>
        <v>1</v>
      </c>
      <c r="DB342" s="216">
        <f>LOG(Table28211153[[#This Row],[Phu/13 Fold]],2)</f>
        <v>0</v>
      </c>
      <c r="DC342" s="216">
        <f>LOG(Table28211153[[#This Row],[WA/19 Fold]],2)</f>
        <v>1</v>
      </c>
      <c r="DD342" s="217">
        <f>SUM(Table28211153[[#This Row],[GD/19 Log2]:[WA/19 Log2]])</f>
        <v>3</v>
      </c>
      <c r="DI342" s="100"/>
      <c r="DJ342" s="100"/>
      <c r="DK342" s="100"/>
      <c r="DL342" s="100"/>
      <c r="DM342" s="100"/>
      <c r="DN342" s="100"/>
      <c r="DO342" s="100"/>
      <c r="DP342" s="100"/>
      <c r="DQ342" s="100"/>
    </row>
    <row r="343" spans="1:121" ht="24" customHeight="1">
      <c r="A343" s="60" t="s">
        <v>115</v>
      </c>
      <c r="B343" s="59">
        <v>39416</v>
      </c>
      <c r="C343" s="58">
        <v>12</v>
      </c>
      <c r="D343" s="59">
        <v>44134</v>
      </c>
      <c r="E343" s="58">
        <v>31</v>
      </c>
      <c r="F343" s="4" t="s">
        <v>8</v>
      </c>
      <c r="G343" s="215" t="s">
        <v>42</v>
      </c>
      <c r="H343" s="57">
        <v>26.5068681188643</v>
      </c>
      <c r="I343" s="98" t="s">
        <v>173</v>
      </c>
      <c r="J343" s="127" t="s">
        <v>348</v>
      </c>
      <c r="K343" s="53"/>
      <c r="L343" s="53"/>
      <c r="M343" s="53"/>
      <c r="N343" s="53"/>
      <c r="O343" s="53"/>
      <c r="P343" s="53"/>
      <c r="Q343" s="53"/>
      <c r="R343" s="53"/>
      <c r="S343" s="53"/>
      <c r="T343" s="53"/>
      <c r="U343" s="53"/>
      <c r="V343" s="53"/>
      <c r="W343" s="53"/>
      <c r="X343" s="53"/>
      <c r="Y343" s="53"/>
      <c r="Z343" s="53"/>
      <c r="AA343" s="53"/>
      <c r="AB343" s="53"/>
      <c r="AC343" s="53">
        <v>40</v>
      </c>
      <c r="AD343" s="53">
        <v>80</v>
      </c>
      <c r="AE343" s="53">
        <v>20</v>
      </c>
      <c r="AF343" s="53">
        <v>40</v>
      </c>
      <c r="AG343" s="53"/>
      <c r="AH343" s="54"/>
      <c r="AI343" s="142" t="s">
        <v>115</v>
      </c>
      <c r="AJ343" s="137"/>
      <c r="AK343" s="54"/>
      <c r="AL343" s="53"/>
      <c r="AM343" s="53"/>
      <c r="AN343" s="53"/>
      <c r="AO343" s="53"/>
      <c r="AP343" s="53"/>
      <c r="AQ343" s="53"/>
      <c r="AR343" s="53"/>
      <c r="AS343" s="53"/>
      <c r="AT343" s="53"/>
      <c r="AU343" s="53"/>
      <c r="AV343" s="53"/>
      <c r="AW343" s="54"/>
      <c r="AX343" s="53"/>
      <c r="AY343" s="54"/>
      <c r="AZ343" s="53"/>
      <c r="BA343" s="54"/>
      <c r="BB343" s="111"/>
      <c r="BC343" s="111"/>
      <c r="BD343" s="111"/>
      <c r="BE343" s="111"/>
      <c r="BF343" s="111"/>
      <c r="BG343" s="111"/>
      <c r="BH343" s="53"/>
      <c r="BI343" s="54"/>
      <c r="BJ343" s="111">
        <v>160</v>
      </c>
      <c r="BK343" s="111">
        <v>320</v>
      </c>
      <c r="BL343" s="111"/>
      <c r="BM343" s="136"/>
      <c r="BN343" s="142" t="s">
        <v>115</v>
      </c>
      <c r="BO343" s="137"/>
      <c r="BP343" s="56"/>
      <c r="BQ343" s="55"/>
      <c r="BR343" s="53"/>
      <c r="BS343" s="53"/>
      <c r="BT343" s="53"/>
      <c r="BU343" s="53"/>
      <c r="BV343" s="53"/>
      <c r="BW343" s="53"/>
      <c r="BX343" s="53"/>
      <c r="BY343" s="53"/>
      <c r="BZ343" s="53"/>
      <c r="CA343" s="53"/>
      <c r="CB343" s="53"/>
      <c r="CC343" s="53"/>
      <c r="CD343" s="53"/>
      <c r="CE343" s="53">
        <v>160</v>
      </c>
      <c r="CF343" s="53">
        <v>320</v>
      </c>
      <c r="CG343" s="55"/>
      <c r="CH343" s="53"/>
      <c r="CI343" s="53"/>
      <c r="CJ343" s="53"/>
      <c r="CK343" s="53"/>
      <c r="CL343" s="53"/>
      <c r="CM343" s="53"/>
      <c r="CN343" s="53"/>
      <c r="CO343" s="53"/>
      <c r="CP343" s="53"/>
      <c r="CQ343" s="53"/>
      <c r="CR343" s="53"/>
      <c r="CS343" s="53">
        <v>80</v>
      </c>
      <c r="CT343" s="54">
        <v>160</v>
      </c>
      <c r="CU343" s="142" t="s">
        <v>115</v>
      </c>
      <c r="CV343" s="218">
        <f>Table28211153[[#This Row],[D28 - GD/19]]/Table28211153[[#This Row],[D0 - GD/19]]</f>
        <v>2</v>
      </c>
      <c r="CW343" s="216">
        <f t="shared" si="9"/>
        <v>2</v>
      </c>
      <c r="CX343" s="216">
        <f>Table28211153[[#This Row],[D28 - Phu/13]]/Table28211153[[#This Row],[D0 - Phu/13]]</f>
        <v>2</v>
      </c>
      <c r="CY343" s="216">
        <f>Table28211153[[#This Row],[D28 - WA/19]]/Table28211153[[#This Row],[D0 - WA/19]]</f>
        <v>2</v>
      </c>
      <c r="CZ343" s="216">
        <f>LOG(Table28211153[[#This Row],[GD/19 Fold]],2)</f>
        <v>1</v>
      </c>
      <c r="DA343" s="216">
        <f>LOG(Table28211153[[#This Row],[HK/19 Fold]],2)</f>
        <v>1</v>
      </c>
      <c r="DB343" s="216">
        <f>LOG(Table28211153[[#This Row],[Phu/13 Fold]],2)</f>
        <v>1</v>
      </c>
      <c r="DC343" s="216">
        <f>LOG(Table28211153[[#This Row],[WA/19 Fold]],2)</f>
        <v>1</v>
      </c>
      <c r="DD343" s="217">
        <f>SUM(Table28211153[[#This Row],[GD/19 Log2]:[WA/19 Log2]])</f>
        <v>4</v>
      </c>
    </row>
    <row r="344" spans="1:121" ht="24" customHeight="1">
      <c r="A344" s="60" t="s">
        <v>116</v>
      </c>
      <c r="B344" s="59">
        <v>39143</v>
      </c>
      <c r="C344" s="58">
        <v>13</v>
      </c>
      <c r="D344" s="59">
        <v>44142</v>
      </c>
      <c r="E344" s="58">
        <v>26</v>
      </c>
      <c r="F344" s="4" t="s">
        <v>8</v>
      </c>
      <c r="G344" s="215" t="s">
        <v>42</v>
      </c>
      <c r="H344" s="57">
        <v>17.843133254199401</v>
      </c>
      <c r="I344" s="98" t="s">
        <v>173</v>
      </c>
      <c r="J344" s="127" t="s">
        <v>348</v>
      </c>
      <c r="K344" s="53"/>
      <c r="L344" s="53"/>
      <c r="M344" s="53"/>
      <c r="N344" s="53"/>
      <c r="O344" s="53"/>
      <c r="P344" s="53"/>
      <c r="Q344" s="53"/>
      <c r="R344" s="53"/>
      <c r="S344" s="53"/>
      <c r="T344" s="53"/>
      <c r="U344" s="53"/>
      <c r="V344" s="53"/>
      <c r="W344" s="53"/>
      <c r="X344" s="53"/>
      <c r="Y344" s="53"/>
      <c r="Z344" s="53"/>
      <c r="AA344" s="53"/>
      <c r="AB344" s="53"/>
      <c r="AC344" s="53">
        <v>320</v>
      </c>
      <c r="AD344" s="53">
        <v>320</v>
      </c>
      <c r="AE344" s="53">
        <v>80</v>
      </c>
      <c r="AF344" s="53">
        <v>80</v>
      </c>
      <c r="AG344" s="53"/>
      <c r="AH344" s="54"/>
      <c r="AI344" s="142" t="s">
        <v>116</v>
      </c>
      <c r="AJ344" s="137"/>
      <c r="AK344" s="54"/>
      <c r="AL344" s="53"/>
      <c r="AM344" s="53"/>
      <c r="AN344" s="53"/>
      <c r="AO344" s="53"/>
      <c r="AP344" s="53"/>
      <c r="AQ344" s="53"/>
      <c r="AR344" s="53"/>
      <c r="AS344" s="53"/>
      <c r="AT344" s="53"/>
      <c r="AU344" s="53"/>
      <c r="AV344" s="53"/>
      <c r="AW344" s="54"/>
      <c r="AX344" s="53"/>
      <c r="AY344" s="54"/>
      <c r="AZ344" s="53"/>
      <c r="BA344" s="54"/>
      <c r="BB344" s="111"/>
      <c r="BC344" s="111"/>
      <c r="BD344" s="111"/>
      <c r="BE344" s="111"/>
      <c r="BF344" s="111"/>
      <c r="BG344" s="111"/>
      <c r="BH344" s="53"/>
      <c r="BI344" s="54"/>
      <c r="BJ344" s="111">
        <v>20</v>
      </c>
      <c r="BK344" s="111">
        <v>40</v>
      </c>
      <c r="BL344" s="111"/>
      <c r="BM344" s="136"/>
      <c r="BN344" s="142" t="s">
        <v>116</v>
      </c>
      <c r="BO344" s="137"/>
      <c r="BP344" s="56"/>
      <c r="BQ344" s="55"/>
      <c r="BR344" s="53"/>
      <c r="BS344" s="53"/>
      <c r="BT344" s="53"/>
      <c r="BU344" s="53"/>
      <c r="BV344" s="53"/>
      <c r="BW344" s="53"/>
      <c r="BX344" s="53"/>
      <c r="BY344" s="53"/>
      <c r="BZ344" s="53"/>
      <c r="CA344" s="53"/>
      <c r="CB344" s="53"/>
      <c r="CC344" s="53"/>
      <c r="CD344" s="53"/>
      <c r="CE344" s="53">
        <v>160</v>
      </c>
      <c r="CF344" s="53">
        <v>320</v>
      </c>
      <c r="CG344" s="55"/>
      <c r="CH344" s="53"/>
      <c r="CI344" s="53"/>
      <c r="CJ344" s="53"/>
      <c r="CK344" s="53"/>
      <c r="CL344" s="53"/>
      <c r="CM344" s="53"/>
      <c r="CN344" s="53"/>
      <c r="CO344" s="53"/>
      <c r="CP344" s="53"/>
      <c r="CQ344" s="53"/>
      <c r="CR344" s="53"/>
      <c r="CS344" s="53">
        <v>5</v>
      </c>
      <c r="CT344" s="54">
        <v>20</v>
      </c>
      <c r="CU344" s="142" t="s">
        <v>116</v>
      </c>
      <c r="CV344" s="218">
        <f>Table28211153[[#This Row],[D28 - GD/19]]/Table28211153[[#This Row],[D0 - GD/19]]</f>
        <v>1</v>
      </c>
      <c r="CW344" s="216">
        <f t="shared" si="9"/>
        <v>2</v>
      </c>
      <c r="CX344" s="216">
        <f>Table28211153[[#This Row],[D28 - Phu/13]]/Table28211153[[#This Row],[D0 - Phu/13]]</f>
        <v>2</v>
      </c>
      <c r="CY344" s="216">
        <f>Table28211153[[#This Row],[D28 - WA/19]]/Table28211153[[#This Row],[D0 - WA/19]]</f>
        <v>4</v>
      </c>
      <c r="CZ344" s="216">
        <f>LOG(Table28211153[[#This Row],[GD/19 Fold]],2)</f>
        <v>0</v>
      </c>
      <c r="DA344" s="216">
        <f>LOG(Table28211153[[#This Row],[HK/19 Fold]],2)</f>
        <v>1</v>
      </c>
      <c r="DB344" s="216">
        <f>LOG(Table28211153[[#This Row],[Phu/13 Fold]],2)</f>
        <v>1</v>
      </c>
      <c r="DC344" s="216">
        <f>LOG(Table28211153[[#This Row],[WA/19 Fold]],2)</f>
        <v>2</v>
      </c>
      <c r="DD344" s="217">
        <f>SUM(Table28211153[[#This Row],[GD/19 Log2]:[WA/19 Log2]])</f>
        <v>4</v>
      </c>
    </row>
    <row r="345" spans="1:121" ht="24" customHeight="1">
      <c r="A345" s="60" t="s">
        <v>117</v>
      </c>
      <c r="B345" s="59">
        <v>39626</v>
      </c>
      <c r="C345" s="58">
        <v>12</v>
      </c>
      <c r="D345" s="59">
        <v>44109</v>
      </c>
      <c r="E345" s="58">
        <v>28</v>
      </c>
      <c r="F345" s="3" t="s">
        <v>7</v>
      </c>
      <c r="G345" s="215" t="s">
        <v>42</v>
      </c>
      <c r="H345" s="57">
        <v>33.234725580649503</v>
      </c>
      <c r="I345" s="98" t="s">
        <v>173</v>
      </c>
      <c r="J345" s="127" t="s">
        <v>348</v>
      </c>
      <c r="K345" s="53"/>
      <c r="L345" s="53"/>
      <c r="M345" s="53"/>
      <c r="N345" s="53"/>
      <c r="O345" s="53"/>
      <c r="P345" s="53"/>
      <c r="Q345" s="53"/>
      <c r="R345" s="53"/>
      <c r="S345" s="53"/>
      <c r="T345" s="53"/>
      <c r="U345" s="53"/>
      <c r="V345" s="53"/>
      <c r="W345" s="53"/>
      <c r="X345" s="53"/>
      <c r="Y345" s="53"/>
      <c r="Z345" s="53"/>
      <c r="AA345" s="53"/>
      <c r="AB345" s="53"/>
      <c r="AC345" s="53">
        <v>160</v>
      </c>
      <c r="AD345" s="53">
        <v>320</v>
      </c>
      <c r="AE345" s="53">
        <v>20</v>
      </c>
      <c r="AF345" s="53">
        <v>160</v>
      </c>
      <c r="AG345" s="53"/>
      <c r="AH345" s="54"/>
      <c r="AI345" s="148" t="s">
        <v>117</v>
      </c>
      <c r="AJ345" s="137"/>
      <c r="AK345" s="54"/>
      <c r="AL345" s="53"/>
      <c r="AM345" s="53"/>
      <c r="AN345" s="53"/>
      <c r="AO345" s="53"/>
      <c r="AP345" s="53"/>
      <c r="AQ345" s="53"/>
      <c r="AR345" s="53"/>
      <c r="AS345" s="53"/>
      <c r="AT345" s="53"/>
      <c r="AU345" s="53"/>
      <c r="AV345" s="53"/>
      <c r="AW345" s="54"/>
      <c r="AX345" s="53"/>
      <c r="AY345" s="54"/>
      <c r="AZ345" s="53"/>
      <c r="BA345" s="54"/>
      <c r="BB345" s="111"/>
      <c r="BC345" s="111"/>
      <c r="BD345" s="111"/>
      <c r="BE345" s="111"/>
      <c r="BF345" s="111"/>
      <c r="BG345" s="111"/>
      <c r="BH345" s="53"/>
      <c r="BI345" s="54"/>
      <c r="BJ345" s="111">
        <v>320</v>
      </c>
      <c r="BK345" s="111">
        <v>320</v>
      </c>
      <c r="BL345" s="111"/>
      <c r="BM345" s="136"/>
      <c r="BN345" s="148" t="s">
        <v>117</v>
      </c>
      <c r="BO345" s="137"/>
      <c r="BP345" s="56"/>
      <c r="BQ345" s="55"/>
      <c r="BR345" s="53"/>
      <c r="BS345" s="53"/>
      <c r="BT345" s="53"/>
      <c r="BU345" s="53"/>
      <c r="BV345" s="53"/>
      <c r="BW345" s="53"/>
      <c r="BX345" s="53"/>
      <c r="BY345" s="53"/>
      <c r="BZ345" s="53"/>
      <c r="CA345" s="53"/>
      <c r="CB345" s="53"/>
      <c r="CC345" s="53"/>
      <c r="CD345" s="53"/>
      <c r="CE345" s="53">
        <v>2560</v>
      </c>
      <c r="CF345" s="53">
        <v>2560</v>
      </c>
      <c r="CG345" s="55"/>
      <c r="CH345" s="53"/>
      <c r="CI345" s="53"/>
      <c r="CJ345" s="53"/>
      <c r="CK345" s="53"/>
      <c r="CL345" s="53"/>
      <c r="CM345" s="53"/>
      <c r="CN345" s="53"/>
      <c r="CO345" s="53"/>
      <c r="CP345" s="53"/>
      <c r="CQ345" s="53"/>
      <c r="CR345" s="53"/>
      <c r="CS345" s="53">
        <v>320</v>
      </c>
      <c r="CT345" s="54">
        <v>640</v>
      </c>
      <c r="CU345" s="148" t="s">
        <v>117</v>
      </c>
      <c r="CV345" s="218">
        <f>Table28211153[[#This Row],[D28 - GD/19]]/Table28211153[[#This Row],[D0 - GD/19]]</f>
        <v>8</v>
      </c>
      <c r="CW345" s="216">
        <f t="shared" si="9"/>
        <v>1</v>
      </c>
      <c r="CX345" s="216">
        <f>Table28211153[[#This Row],[D28 - Phu/13]]/Table28211153[[#This Row],[D0 - Phu/13]]</f>
        <v>1</v>
      </c>
      <c r="CY345" s="216">
        <f>Table28211153[[#This Row],[D28 - WA/19]]/Table28211153[[#This Row],[D0 - WA/19]]</f>
        <v>2</v>
      </c>
      <c r="CZ345" s="216">
        <f>LOG(Table28211153[[#This Row],[GD/19 Fold]],2)</f>
        <v>3</v>
      </c>
      <c r="DA345" s="216">
        <f>LOG(Table28211153[[#This Row],[HK/19 Fold]],2)</f>
        <v>0</v>
      </c>
      <c r="DB345" s="216">
        <f>LOG(Table28211153[[#This Row],[Phu/13 Fold]],2)</f>
        <v>0</v>
      </c>
      <c r="DC345" s="216">
        <f>LOG(Table28211153[[#This Row],[WA/19 Fold]],2)</f>
        <v>1</v>
      </c>
      <c r="DD345" s="217">
        <f>SUM(Table28211153[[#This Row],[GD/19 Log2]:[WA/19 Log2]])</f>
        <v>4</v>
      </c>
    </row>
    <row r="346" spans="1:121" ht="12.75" customHeight="1"/>
    <row r="347" spans="1:121" ht="24" customHeight="1">
      <c r="A347" s="621" t="s">
        <v>349</v>
      </c>
      <c r="B347" s="621"/>
      <c r="C347" s="621"/>
      <c r="D347" s="621"/>
      <c r="E347" s="621"/>
      <c r="F347" s="621"/>
      <c r="G347" s="621"/>
      <c r="H347" s="621"/>
      <c r="I347" s="621"/>
      <c r="J347" s="621"/>
      <c r="K347" s="619"/>
      <c r="L347" s="620"/>
      <c r="M347" s="619"/>
      <c r="N347" s="620"/>
      <c r="O347" s="619"/>
      <c r="P347" s="620"/>
      <c r="Q347" s="619"/>
      <c r="R347" s="620"/>
      <c r="S347" s="619"/>
      <c r="T347" s="620"/>
      <c r="U347" s="619"/>
      <c r="V347" s="620"/>
      <c r="W347" s="619"/>
      <c r="X347" s="620"/>
      <c r="Y347" s="619"/>
      <c r="Z347" s="620"/>
      <c r="AA347" s="619"/>
      <c r="AB347" s="620"/>
      <c r="AC347" s="619">
        <v>1280</v>
      </c>
      <c r="AD347" s="620"/>
      <c r="AE347" s="619">
        <v>640</v>
      </c>
      <c r="AF347" s="620"/>
      <c r="AG347" s="619"/>
      <c r="AH347" s="620"/>
      <c r="AI347" s="121" t="s">
        <v>350</v>
      </c>
      <c r="AJ347" s="619"/>
      <c r="AK347" s="620"/>
      <c r="AL347" s="619"/>
      <c r="AM347" s="620"/>
      <c r="AN347" s="619"/>
      <c r="AO347" s="620"/>
      <c r="AP347" s="619"/>
      <c r="AQ347" s="620"/>
      <c r="AR347" s="619"/>
      <c r="AS347" s="620"/>
      <c r="AT347" s="619"/>
      <c r="AU347" s="620"/>
      <c r="AV347" s="619"/>
      <c r="AW347" s="620"/>
      <c r="AX347" s="619"/>
      <c r="AY347" s="620"/>
      <c r="AZ347" s="619"/>
      <c r="BA347" s="620"/>
      <c r="BB347" s="619"/>
      <c r="BC347" s="620"/>
      <c r="BD347" s="619"/>
      <c r="BE347" s="620"/>
      <c r="BF347" s="619"/>
      <c r="BG347" s="620"/>
      <c r="BH347" s="619"/>
      <c r="BI347" s="620"/>
      <c r="BJ347" s="619">
        <v>5</v>
      </c>
      <c r="BK347" s="620"/>
      <c r="BL347" s="619"/>
      <c r="BM347" s="620"/>
      <c r="BN347" s="121" t="s">
        <v>350</v>
      </c>
      <c r="BO347" s="619"/>
      <c r="BP347" s="620"/>
      <c r="BQ347" s="619"/>
      <c r="BR347" s="620"/>
      <c r="BS347" s="619"/>
      <c r="BT347" s="620"/>
      <c r="BU347" s="619"/>
      <c r="BV347" s="620"/>
      <c r="BW347" s="619"/>
      <c r="BX347" s="620"/>
      <c r="BY347" s="619"/>
      <c r="BZ347" s="620"/>
      <c r="CA347" s="619"/>
      <c r="CB347" s="620"/>
      <c r="CC347" s="619"/>
      <c r="CD347" s="620"/>
      <c r="CE347" s="619"/>
      <c r="CF347" s="620"/>
      <c r="CG347" s="619"/>
      <c r="CH347" s="620"/>
      <c r="CI347" s="619"/>
      <c r="CJ347" s="620"/>
      <c r="CK347" s="619"/>
      <c r="CL347" s="620"/>
      <c r="CM347" s="619"/>
      <c r="CN347" s="620"/>
      <c r="CO347" s="619"/>
      <c r="CP347" s="620"/>
      <c r="CQ347" s="619"/>
      <c r="CR347" s="620"/>
      <c r="CS347" s="619">
        <v>20</v>
      </c>
      <c r="CT347" s="620"/>
      <c r="CU347" s="121" t="s">
        <v>350</v>
      </c>
    </row>
    <row r="348" spans="1:121" ht="24" customHeight="1">
      <c r="A348" s="621" t="s">
        <v>351</v>
      </c>
      <c r="B348" s="621"/>
      <c r="C348" s="621"/>
      <c r="D348" s="621"/>
      <c r="E348" s="621"/>
      <c r="F348" s="621"/>
      <c r="G348" s="621"/>
      <c r="H348" s="621"/>
      <c r="I348" s="621"/>
      <c r="J348" s="621"/>
      <c r="K348" s="619"/>
      <c r="L348" s="620"/>
      <c r="M348" s="619"/>
      <c r="N348" s="620"/>
      <c r="O348" s="619"/>
      <c r="P348" s="620"/>
      <c r="Q348" s="619"/>
      <c r="R348" s="620"/>
      <c r="S348" s="619"/>
      <c r="T348" s="620"/>
      <c r="U348" s="619"/>
      <c r="V348" s="620"/>
      <c r="W348" s="619"/>
      <c r="X348" s="620"/>
      <c r="Y348" s="619"/>
      <c r="Z348" s="620"/>
      <c r="AA348" s="619"/>
      <c r="AB348" s="620"/>
      <c r="AC348" s="619">
        <v>5</v>
      </c>
      <c r="AD348" s="620"/>
      <c r="AE348" s="619">
        <v>5</v>
      </c>
      <c r="AF348" s="620"/>
      <c r="AG348" s="619"/>
      <c r="AH348" s="620"/>
      <c r="AI348" s="121" t="s">
        <v>352</v>
      </c>
      <c r="AJ348" s="619"/>
      <c r="AK348" s="620"/>
      <c r="AL348" s="619"/>
      <c r="AM348" s="620"/>
      <c r="AN348" s="619"/>
      <c r="AO348" s="620"/>
      <c r="AP348" s="619"/>
      <c r="AQ348" s="620"/>
      <c r="AR348" s="619"/>
      <c r="AS348" s="620"/>
      <c r="AT348" s="619"/>
      <c r="AU348" s="620"/>
      <c r="AV348" s="619"/>
      <c r="AW348" s="620"/>
      <c r="AX348" s="619"/>
      <c r="AY348" s="620"/>
      <c r="AZ348" s="619"/>
      <c r="BA348" s="620"/>
      <c r="BB348" s="619"/>
      <c r="BC348" s="620"/>
      <c r="BD348" s="619"/>
      <c r="BE348" s="620"/>
      <c r="BF348" s="619"/>
      <c r="BG348" s="620"/>
      <c r="BH348" s="619"/>
      <c r="BI348" s="620"/>
      <c r="BJ348" s="619">
        <v>160</v>
      </c>
      <c r="BK348" s="620"/>
      <c r="BL348" s="619"/>
      <c r="BM348" s="620"/>
      <c r="BN348" s="121" t="s">
        <v>352</v>
      </c>
      <c r="BO348" s="619"/>
      <c r="BP348" s="620"/>
      <c r="BQ348" s="619"/>
      <c r="BR348" s="620"/>
      <c r="BS348" s="619"/>
      <c r="BT348" s="620"/>
      <c r="BU348" s="619"/>
      <c r="BV348" s="620"/>
      <c r="BW348" s="619"/>
      <c r="BX348" s="620"/>
      <c r="BY348" s="619"/>
      <c r="BZ348" s="620"/>
      <c r="CA348" s="619"/>
      <c r="CB348" s="620"/>
      <c r="CC348" s="619"/>
      <c r="CD348" s="620"/>
      <c r="CE348" s="619"/>
      <c r="CF348" s="620"/>
      <c r="CG348" s="619"/>
      <c r="CH348" s="620"/>
      <c r="CI348" s="619"/>
      <c r="CJ348" s="620"/>
      <c r="CK348" s="619"/>
      <c r="CL348" s="620"/>
      <c r="CM348" s="619"/>
      <c r="CN348" s="620"/>
      <c r="CO348" s="619"/>
      <c r="CP348" s="620"/>
      <c r="CQ348" s="619"/>
      <c r="CR348" s="620"/>
      <c r="CS348" s="619">
        <v>5</v>
      </c>
      <c r="CT348" s="620"/>
      <c r="CU348" s="121" t="s">
        <v>352</v>
      </c>
    </row>
    <row r="349" spans="1:121" ht="24" customHeight="1">
      <c r="A349" s="621" t="s">
        <v>300</v>
      </c>
      <c r="B349" s="621"/>
      <c r="C349" s="621"/>
      <c r="D349" s="621"/>
      <c r="E349" s="621"/>
      <c r="F349" s="621"/>
      <c r="G349" s="621"/>
      <c r="H349" s="621"/>
      <c r="I349" s="621"/>
      <c r="J349" s="621"/>
      <c r="K349" s="619"/>
      <c r="L349" s="620"/>
      <c r="M349" s="619"/>
      <c r="N349" s="620"/>
      <c r="O349" s="619"/>
      <c r="P349" s="620"/>
      <c r="Q349" s="619"/>
      <c r="R349" s="620"/>
      <c r="S349" s="619"/>
      <c r="T349" s="620"/>
      <c r="U349" s="619"/>
      <c r="V349" s="620"/>
      <c r="W349" s="619"/>
      <c r="X349" s="620"/>
      <c r="Y349" s="619"/>
      <c r="Z349" s="620"/>
      <c r="AA349" s="619"/>
      <c r="AB349" s="620"/>
      <c r="AC349" s="619">
        <v>5</v>
      </c>
      <c r="AD349" s="620"/>
      <c r="AE349" s="619">
        <v>5</v>
      </c>
      <c r="AF349" s="620"/>
      <c r="AG349" s="619"/>
      <c r="AH349" s="620"/>
      <c r="AI349" s="121" t="s">
        <v>301</v>
      </c>
      <c r="AJ349" s="619"/>
      <c r="AK349" s="620"/>
      <c r="AL349" s="619"/>
      <c r="AM349" s="620"/>
      <c r="AN349" s="619"/>
      <c r="AO349" s="620"/>
      <c r="AP349" s="619"/>
      <c r="AQ349" s="620"/>
      <c r="AR349" s="619"/>
      <c r="AS349" s="620"/>
      <c r="AT349" s="619"/>
      <c r="AU349" s="620"/>
      <c r="AV349" s="619"/>
      <c r="AW349" s="620"/>
      <c r="AX349" s="619"/>
      <c r="AY349" s="620"/>
      <c r="AZ349" s="619"/>
      <c r="BA349" s="620"/>
      <c r="BB349" s="619"/>
      <c r="BC349" s="620"/>
      <c r="BD349" s="619"/>
      <c r="BE349" s="620"/>
      <c r="BF349" s="619"/>
      <c r="BG349" s="620"/>
      <c r="BH349" s="619"/>
      <c r="BI349" s="620"/>
      <c r="BJ349" s="619">
        <v>5</v>
      </c>
      <c r="BK349" s="620"/>
      <c r="BL349" s="619"/>
      <c r="BM349" s="620"/>
      <c r="BN349" s="121" t="s">
        <v>301</v>
      </c>
      <c r="BO349" s="619"/>
      <c r="BP349" s="620"/>
      <c r="BQ349" s="619"/>
      <c r="BR349" s="620"/>
      <c r="BS349" s="619"/>
      <c r="BT349" s="620"/>
      <c r="BU349" s="619"/>
      <c r="BV349" s="620"/>
      <c r="BW349" s="619"/>
      <c r="BX349" s="620"/>
      <c r="BY349" s="619"/>
      <c r="BZ349" s="620"/>
      <c r="CA349" s="619"/>
      <c r="CB349" s="620"/>
      <c r="CC349" s="619"/>
      <c r="CD349" s="620"/>
      <c r="CE349" s="619">
        <v>2560</v>
      </c>
      <c r="CF349" s="620"/>
      <c r="CG349" s="619"/>
      <c r="CH349" s="620"/>
      <c r="CI349" s="619"/>
      <c r="CJ349" s="620"/>
      <c r="CK349" s="619"/>
      <c r="CL349" s="620"/>
      <c r="CM349" s="619"/>
      <c r="CN349" s="620"/>
      <c r="CO349" s="619"/>
      <c r="CP349" s="620"/>
      <c r="CQ349" s="619"/>
      <c r="CR349" s="620"/>
      <c r="CS349" s="619">
        <v>5</v>
      </c>
      <c r="CT349" s="620"/>
      <c r="CU349" s="121" t="s">
        <v>301</v>
      </c>
    </row>
    <row r="350" spans="1:121" ht="24" customHeight="1">
      <c r="A350" s="621" t="s">
        <v>353</v>
      </c>
      <c r="B350" s="621"/>
      <c r="C350" s="621"/>
      <c r="D350" s="621"/>
      <c r="E350" s="621"/>
      <c r="F350" s="621"/>
      <c r="G350" s="621"/>
      <c r="H350" s="621"/>
      <c r="I350" s="621"/>
      <c r="J350" s="621"/>
      <c r="K350" s="619"/>
      <c r="L350" s="620"/>
      <c r="M350" s="619"/>
      <c r="N350" s="620"/>
      <c r="O350" s="619"/>
      <c r="P350" s="620"/>
      <c r="Q350" s="619"/>
      <c r="R350" s="620"/>
      <c r="S350" s="619"/>
      <c r="T350" s="620"/>
      <c r="U350" s="619"/>
      <c r="V350" s="620"/>
      <c r="W350" s="619"/>
      <c r="X350" s="620"/>
      <c r="Y350" s="619"/>
      <c r="Z350" s="620"/>
      <c r="AA350" s="619"/>
      <c r="AB350" s="620"/>
      <c r="AC350" s="619">
        <v>160</v>
      </c>
      <c r="AD350" s="620"/>
      <c r="AE350" s="619">
        <v>80</v>
      </c>
      <c r="AF350" s="620"/>
      <c r="AG350" s="619"/>
      <c r="AH350" s="620"/>
      <c r="AI350" s="221" t="s">
        <v>354</v>
      </c>
      <c r="AJ350" s="619"/>
      <c r="AK350" s="620"/>
      <c r="AL350" s="619"/>
      <c r="AM350" s="620"/>
      <c r="AN350" s="619"/>
      <c r="AO350" s="620"/>
      <c r="AP350" s="619"/>
      <c r="AQ350" s="620"/>
      <c r="AR350" s="619"/>
      <c r="AS350" s="620"/>
      <c r="AT350" s="619"/>
      <c r="AU350" s="620"/>
      <c r="AV350" s="619"/>
      <c r="AW350" s="620"/>
      <c r="AX350" s="619"/>
      <c r="AY350" s="620"/>
      <c r="AZ350" s="619"/>
      <c r="BA350" s="620"/>
      <c r="BB350" s="619"/>
      <c r="BC350" s="620"/>
      <c r="BD350" s="619"/>
      <c r="BE350" s="620"/>
      <c r="BF350" s="619"/>
      <c r="BG350" s="620"/>
      <c r="BH350" s="619"/>
      <c r="BI350" s="620"/>
      <c r="BJ350" s="619">
        <v>5</v>
      </c>
      <c r="BK350" s="620"/>
      <c r="BL350" s="619"/>
      <c r="BM350" s="620"/>
      <c r="BN350" s="221" t="s">
        <v>354</v>
      </c>
      <c r="BO350" s="619"/>
      <c r="BP350" s="620"/>
      <c r="BQ350" s="619"/>
      <c r="BR350" s="620"/>
      <c r="BS350" s="619"/>
      <c r="BT350" s="620"/>
      <c r="BU350" s="619"/>
      <c r="BV350" s="620"/>
      <c r="BW350" s="619"/>
      <c r="BX350" s="620"/>
      <c r="BY350" s="619"/>
      <c r="BZ350" s="620"/>
      <c r="CA350" s="619"/>
      <c r="CB350" s="620"/>
      <c r="CC350" s="619"/>
      <c r="CD350" s="620"/>
      <c r="CE350" s="619">
        <v>5</v>
      </c>
      <c r="CF350" s="620"/>
      <c r="CG350" s="619"/>
      <c r="CH350" s="620"/>
      <c r="CI350" s="619"/>
      <c r="CJ350" s="620"/>
      <c r="CK350" s="619"/>
      <c r="CL350" s="620"/>
      <c r="CM350" s="619"/>
      <c r="CN350" s="620"/>
      <c r="CO350" s="619"/>
      <c r="CP350" s="620"/>
      <c r="CQ350" s="619"/>
      <c r="CR350" s="620"/>
      <c r="CS350" s="619">
        <v>1280</v>
      </c>
      <c r="CT350" s="620"/>
      <c r="CU350" s="221" t="s">
        <v>354</v>
      </c>
    </row>
    <row r="351" spans="1:121" ht="24" customHeight="1">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100"/>
      <c r="AW351" s="100"/>
      <c r="AX351" s="100"/>
      <c r="AY351" s="100"/>
      <c r="AZ351" s="100"/>
      <c r="BA351" s="100"/>
      <c r="BB351" s="100"/>
      <c r="BC351" s="100"/>
      <c r="BD351" s="100"/>
      <c r="BE351" s="100"/>
      <c r="BF351" s="100"/>
      <c r="BG351" s="100"/>
      <c r="BH351" s="100"/>
      <c r="BI351" s="100"/>
      <c r="BJ351" s="100"/>
      <c r="BK351" s="100"/>
      <c r="BL351" s="100"/>
      <c r="BM351" s="100"/>
      <c r="BN351" s="100"/>
      <c r="BO351" s="100"/>
      <c r="BP351" s="100"/>
      <c r="BQ351" s="100"/>
      <c r="BR351" s="100"/>
      <c r="BS351" s="100"/>
      <c r="BT351" s="100"/>
      <c r="BU351" s="100"/>
      <c r="BV351" s="100"/>
      <c r="BW351" s="100"/>
      <c r="BX351" s="100"/>
      <c r="BY351" s="100"/>
      <c r="BZ351" s="100"/>
      <c r="CA351" s="100"/>
      <c r="CB351" s="100"/>
      <c r="CC351" s="100"/>
      <c r="CD351" s="100"/>
      <c r="CE351" s="100"/>
      <c r="CF351" s="100"/>
      <c r="CG351" s="100"/>
      <c r="CH351" s="100"/>
      <c r="CI351" s="100"/>
      <c r="CJ351" s="100"/>
      <c r="CK351" s="100"/>
      <c r="CL351" s="100"/>
      <c r="CM351" s="100"/>
      <c r="CN351" s="100"/>
      <c r="CO351" s="100"/>
      <c r="CP351" s="100"/>
      <c r="CQ351" s="100"/>
      <c r="CR351" s="100"/>
      <c r="CS351" s="100"/>
      <c r="CT351" s="100"/>
      <c r="CU351" s="100"/>
    </row>
    <row r="352" spans="1:121" ht="24" customHeight="1">
      <c r="A352" s="100"/>
      <c r="B352" s="100"/>
      <c r="C352" s="100"/>
      <c r="D352" s="100"/>
      <c r="E352" s="100"/>
      <c r="F352" s="100"/>
      <c r="G352" s="100"/>
      <c r="H352" s="100"/>
      <c r="I352" s="100"/>
      <c r="J352" s="104"/>
      <c r="K352" s="580" t="s">
        <v>237</v>
      </c>
      <c r="L352" s="580"/>
      <c r="M352" s="628" t="s">
        <v>238</v>
      </c>
      <c r="N352" s="629"/>
      <c r="O352" s="585" t="s">
        <v>239</v>
      </c>
      <c r="P352" s="580"/>
      <c r="Q352" s="580" t="s">
        <v>240</v>
      </c>
      <c r="R352" s="580"/>
      <c r="S352" s="580" t="s">
        <v>241</v>
      </c>
      <c r="T352" s="580"/>
      <c r="U352" s="580" t="s">
        <v>242</v>
      </c>
      <c r="V352" s="580"/>
      <c r="W352" s="580" t="s">
        <v>243</v>
      </c>
      <c r="X352" s="580"/>
      <c r="Y352" s="580" t="s">
        <v>244</v>
      </c>
      <c r="Z352" s="580"/>
      <c r="AA352" s="623" t="s">
        <v>245</v>
      </c>
      <c r="AB352" s="624"/>
      <c r="AC352" s="623" t="s">
        <v>246</v>
      </c>
      <c r="AD352" s="624"/>
      <c r="AE352" s="625" t="s">
        <v>247</v>
      </c>
      <c r="AF352" s="625"/>
      <c r="AG352" s="587" t="s">
        <v>248</v>
      </c>
      <c r="AH352" s="587"/>
      <c r="AI352" s="102"/>
      <c r="AJ352" s="626" t="s">
        <v>249</v>
      </c>
      <c r="AK352" s="626"/>
      <c r="AL352" s="627" t="s">
        <v>250</v>
      </c>
      <c r="AM352" s="622"/>
      <c r="AN352" s="622" t="s">
        <v>251</v>
      </c>
      <c r="AO352" s="622"/>
      <c r="AP352" s="622" t="s">
        <v>252</v>
      </c>
      <c r="AQ352" s="622"/>
      <c r="AR352" s="622" t="s">
        <v>253</v>
      </c>
      <c r="AS352" s="622"/>
      <c r="AT352" s="622" t="s">
        <v>254</v>
      </c>
      <c r="AU352" s="622"/>
      <c r="AV352" s="622" t="s">
        <v>255</v>
      </c>
      <c r="AW352" s="622"/>
      <c r="AX352" s="622" t="s">
        <v>256</v>
      </c>
      <c r="AY352" s="622"/>
      <c r="AZ352" s="623" t="s">
        <v>257</v>
      </c>
      <c r="BA352" s="624"/>
      <c r="BB352" s="587" t="s">
        <v>258</v>
      </c>
      <c r="BC352" s="587"/>
      <c r="BD352" s="587" t="s">
        <v>259</v>
      </c>
      <c r="BE352" s="587"/>
      <c r="BF352" s="638" t="s">
        <v>260</v>
      </c>
      <c r="BG352" s="638"/>
      <c r="BH352" s="638" t="s">
        <v>261</v>
      </c>
      <c r="BI352" s="638"/>
      <c r="BJ352" s="639" t="s">
        <v>262</v>
      </c>
      <c r="BK352" s="634"/>
      <c r="BL352" s="587" t="s">
        <v>263</v>
      </c>
      <c r="BM352" s="587"/>
      <c r="BN352" s="102"/>
      <c r="BO352" s="636" t="s">
        <v>129</v>
      </c>
      <c r="BP352" s="636"/>
      <c r="BQ352" s="637" t="s">
        <v>179</v>
      </c>
      <c r="BR352" s="633"/>
      <c r="BS352" s="633" t="s">
        <v>180</v>
      </c>
      <c r="BT352" s="633"/>
      <c r="BU352" s="633" t="s">
        <v>181</v>
      </c>
      <c r="BV352" s="633"/>
      <c r="BW352" s="633" t="s">
        <v>182</v>
      </c>
      <c r="BX352" s="633"/>
      <c r="BY352" s="633" t="s">
        <v>264</v>
      </c>
      <c r="BZ352" s="633"/>
      <c r="CA352" s="633" t="s">
        <v>265</v>
      </c>
      <c r="CB352" s="633"/>
      <c r="CC352" s="633" t="s">
        <v>266</v>
      </c>
      <c r="CD352" s="633"/>
      <c r="CE352" s="634" t="s">
        <v>183</v>
      </c>
      <c r="CF352" s="634"/>
      <c r="CG352" s="635" t="s">
        <v>184</v>
      </c>
      <c r="CH352" s="633"/>
      <c r="CI352" s="633" t="s">
        <v>185</v>
      </c>
      <c r="CJ352" s="633"/>
      <c r="CK352" s="633" t="s">
        <v>186</v>
      </c>
      <c r="CL352" s="633"/>
      <c r="CM352" s="633" t="s">
        <v>187</v>
      </c>
      <c r="CN352" s="633"/>
      <c r="CO352" s="640" t="s">
        <v>188</v>
      </c>
      <c r="CP352" s="640"/>
      <c r="CQ352" s="640" t="s">
        <v>130</v>
      </c>
      <c r="CR352" s="640"/>
      <c r="CS352" s="634" t="s">
        <v>267</v>
      </c>
      <c r="CT352" s="634"/>
      <c r="CU352" s="103"/>
    </row>
    <row r="353" spans="1:109" ht="24" customHeight="1">
      <c r="A353" s="149" t="s">
        <v>355</v>
      </c>
      <c r="H353" s="2"/>
      <c r="I353" s="109" t="s">
        <v>175</v>
      </c>
      <c r="J353" s="107" t="s">
        <v>133</v>
      </c>
      <c r="K353" s="101" t="s">
        <v>291</v>
      </c>
      <c r="L353" s="101" t="s">
        <v>292</v>
      </c>
      <c r="M353" s="105" t="s">
        <v>291</v>
      </c>
      <c r="N353" s="106" t="s">
        <v>292</v>
      </c>
      <c r="O353" s="101" t="s">
        <v>291</v>
      </c>
      <c r="P353" s="101" t="s">
        <v>292</v>
      </c>
      <c r="Q353" s="101" t="s">
        <v>291</v>
      </c>
      <c r="R353" s="101" t="s">
        <v>292</v>
      </c>
      <c r="S353" s="101" t="s">
        <v>291</v>
      </c>
      <c r="T353" s="101" t="s">
        <v>292</v>
      </c>
      <c r="U353" s="101" t="s">
        <v>291</v>
      </c>
      <c r="V353" s="101" t="s">
        <v>292</v>
      </c>
      <c r="W353" s="105" t="s">
        <v>291</v>
      </c>
      <c r="X353" s="106" t="s">
        <v>292</v>
      </c>
      <c r="Y353" s="105" t="s">
        <v>291</v>
      </c>
      <c r="Z353" s="106" t="s">
        <v>292</v>
      </c>
      <c r="AA353" s="105" t="s">
        <v>291</v>
      </c>
      <c r="AB353" s="106" t="s">
        <v>292</v>
      </c>
      <c r="AC353" s="105" t="s">
        <v>291</v>
      </c>
      <c r="AD353" s="106" t="s">
        <v>292</v>
      </c>
      <c r="AE353" s="122" t="s">
        <v>291</v>
      </c>
      <c r="AF353" s="123" t="s">
        <v>292</v>
      </c>
      <c r="AG353" s="122" t="s">
        <v>291</v>
      </c>
      <c r="AH353" s="123" t="s">
        <v>292</v>
      </c>
      <c r="AI353" s="107" t="s">
        <v>133</v>
      </c>
      <c r="AJ353" s="108" t="s">
        <v>291</v>
      </c>
      <c r="AK353" s="106" t="s">
        <v>292</v>
      </c>
      <c r="AL353" s="101" t="s">
        <v>291</v>
      </c>
      <c r="AM353" s="101" t="s">
        <v>292</v>
      </c>
      <c r="AN353" s="101" t="s">
        <v>291</v>
      </c>
      <c r="AO353" s="101" t="s">
        <v>292</v>
      </c>
      <c r="AP353" s="101" t="s">
        <v>291</v>
      </c>
      <c r="AQ353" s="101" t="s">
        <v>292</v>
      </c>
      <c r="AR353" s="101" t="s">
        <v>291</v>
      </c>
      <c r="AS353" s="101" t="s">
        <v>292</v>
      </c>
      <c r="AT353" s="101" t="s">
        <v>291</v>
      </c>
      <c r="AU353" s="101" t="s">
        <v>292</v>
      </c>
      <c r="AV353" s="105" t="s">
        <v>291</v>
      </c>
      <c r="AW353" s="106" t="s">
        <v>292</v>
      </c>
      <c r="AX353" s="105" t="s">
        <v>291</v>
      </c>
      <c r="AY353" s="106" t="s">
        <v>292</v>
      </c>
      <c r="AZ353" s="105" t="s">
        <v>291</v>
      </c>
      <c r="BA353" s="106" t="s">
        <v>292</v>
      </c>
      <c r="BB353" s="122" t="s">
        <v>291</v>
      </c>
      <c r="BC353" s="123" t="s">
        <v>292</v>
      </c>
      <c r="BD353" s="122" t="s">
        <v>291</v>
      </c>
      <c r="BE353" s="123" t="s">
        <v>292</v>
      </c>
      <c r="BF353" s="105" t="s">
        <v>291</v>
      </c>
      <c r="BG353" s="106" t="s">
        <v>292</v>
      </c>
      <c r="BH353" s="105" t="s">
        <v>291</v>
      </c>
      <c r="BI353" s="108" t="s">
        <v>292</v>
      </c>
      <c r="BJ353" s="122" t="s">
        <v>291</v>
      </c>
      <c r="BK353" s="123" t="s">
        <v>292</v>
      </c>
      <c r="BL353" s="122" t="s">
        <v>291</v>
      </c>
      <c r="BM353" s="123" t="s">
        <v>292</v>
      </c>
      <c r="BN353" s="107" t="s">
        <v>133</v>
      </c>
      <c r="BO353" s="101" t="s">
        <v>291</v>
      </c>
      <c r="BP353" s="101" t="s">
        <v>292</v>
      </c>
      <c r="BQ353" s="101" t="s">
        <v>291</v>
      </c>
      <c r="BR353" s="101" t="s">
        <v>292</v>
      </c>
      <c r="BS353" s="101" t="s">
        <v>291</v>
      </c>
      <c r="BT353" s="101" t="s">
        <v>292</v>
      </c>
      <c r="BU353" s="101" t="s">
        <v>291</v>
      </c>
      <c r="BV353" s="101" t="s">
        <v>292</v>
      </c>
      <c r="BW353" s="101" t="s">
        <v>291</v>
      </c>
      <c r="BX353" s="101" t="s">
        <v>292</v>
      </c>
      <c r="BY353" s="101" t="s">
        <v>291</v>
      </c>
      <c r="BZ353" s="101" t="s">
        <v>292</v>
      </c>
      <c r="CA353" s="101" t="s">
        <v>291</v>
      </c>
      <c r="CB353" s="101" t="s">
        <v>292</v>
      </c>
      <c r="CC353" s="105" t="s">
        <v>291</v>
      </c>
      <c r="CD353" s="106" t="s">
        <v>292</v>
      </c>
      <c r="CE353" s="105" t="s">
        <v>291</v>
      </c>
      <c r="CF353" s="106" t="s">
        <v>292</v>
      </c>
      <c r="CG353" s="105" t="s">
        <v>291</v>
      </c>
      <c r="CH353" s="106" t="s">
        <v>292</v>
      </c>
      <c r="CI353" s="105" t="s">
        <v>291</v>
      </c>
      <c r="CJ353" s="106" t="s">
        <v>292</v>
      </c>
      <c r="CK353" s="105" t="s">
        <v>291</v>
      </c>
      <c r="CL353" s="106" t="s">
        <v>292</v>
      </c>
      <c r="CM353" s="105" t="s">
        <v>291</v>
      </c>
      <c r="CN353" s="106" t="s">
        <v>292</v>
      </c>
      <c r="CO353" s="105" t="s">
        <v>291</v>
      </c>
      <c r="CP353" s="106" t="s">
        <v>292</v>
      </c>
      <c r="CQ353" s="105" t="s">
        <v>291</v>
      </c>
      <c r="CR353" s="106" t="s">
        <v>292</v>
      </c>
      <c r="CS353" s="105" t="s">
        <v>291</v>
      </c>
      <c r="CT353" s="108" t="s">
        <v>292</v>
      </c>
      <c r="CU353" s="107" t="s">
        <v>133</v>
      </c>
      <c r="CV353" s="110" t="s">
        <v>175</v>
      </c>
      <c r="CW353" s="8"/>
      <c r="CX353" s="8"/>
      <c r="CY353" s="8"/>
    </row>
    <row r="354" spans="1:109" ht="24" customHeight="1">
      <c r="A354" s="151" t="s">
        <v>356</v>
      </c>
      <c r="H354" s="630" t="s">
        <v>357</v>
      </c>
      <c r="I354" s="16">
        <f>COUNTIF($C$7:$C$345,"&lt;15")</f>
        <v>18</v>
      </c>
      <c r="J354" s="51" t="s">
        <v>190</v>
      </c>
      <c r="K354" s="25" t="e">
        <f>AVERAGEIF($C$7:$C$345,"&lt;15",K$7:K$345)</f>
        <v>#DIV/0!</v>
      </c>
      <c r="L354" s="25" t="e">
        <f>AVERAGEIF($C$7:$C$345,"&lt;15",L$7:L$345)</f>
        <v>#DIV/0!</v>
      </c>
      <c r="M354" s="25" t="e">
        <f>AVERAGEIF($C$7:$C$345,"&lt;15",M$7:M$345)</f>
        <v>#DIV/0!</v>
      </c>
      <c r="N354" s="25" t="e">
        <f>AVERAGEIF($C$7:$C$345,"&lt;15",N$7:N$345)</f>
        <v>#DIV/0!</v>
      </c>
      <c r="O354" s="14"/>
      <c r="P354" s="15"/>
      <c r="Q354" s="14"/>
      <c r="R354" s="15"/>
      <c r="S354" s="14"/>
      <c r="T354" s="15"/>
      <c r="U354" s="14"/>
      <c r="V354" s="15"/>
      <c r="W354" s="25" t="e">
        <f t="shared" ref="W354:AH354" si="10">AVERAGEIF($C$7:$C$345,"&lt;15",W$7:W$345)</f>
        <v>#DIV/0!</v>
      </c>
      <c r="X354" s="25" t="e">
        <f t="shared" si="10"/>
        <v>#DIV/0!</v>
      </c>
      <c r="Y354" s="25" t="e">
        <f t="shared" si="10"/>
        <v>#DIV/0!</v>
      </c>
      <c r="Z354" s="25" t="e">
        <f t="shared" si="10"/>
        <v>#DIV/0!</v>
      </c>
      <c r="AA354" s="25" t="e">
        <f t="shared" si="10"/>
        <v>#DIV/0!</v>
      </c>
      <c r="AB354" s="25" t="e">
        <f t="shared" si="10"/>
        <v>#DIV/0!</v>
      </c>
      <c r="AC354" s="25">
        <f t="shared" si="10"/>
        <v>116.66666666666667</v>
      </c>
      <c r="AD354" s="25">
        <f t="shared" si="10"/>
        <v>175.55555555555554</v>
      </c>
      <c r="AE354" s="25">
        <f t="shared" si="10"/>
        <v>36.388888888888886</v>
      </c>
      <c r="AF354" s="25">
        <f t="shared" si="10"/>
        <v>70</v>
      </c>
      <c r="AG354" s="25" t="e">
        <f t="shared" si="10"/>
        <v>#DIV/0!</v>
      </c>
      <c r="AH354" s="25" t="e">
        <f t="shared" si="10"/>
        <v>#DIV/0!</v>
      </c>
      <c r="AI354" s="51" t="s">
        <v>190</v>
      </c>
      <c r="AJ354" s="25" t="e">
        <f>AVERAGEIF($C$7:$C$345,"&lt;15",AJ$7:AJ$345)</f>
        <v>#DIV/0!</v>
      </c>
      <c r="AK354" s="15" t="e">
        <f>AVERAGEIF($C$7:$C$345,"&lt;15",AK$7:AK$345)</f>
        <v>#DIV/0!</v>
      </c>
      <c r="AL354" s="14"/>
      <c r="AM354" s="15"/>
      <c r="AN354" s="14"/>
      <c r="AO354" s="15"/>
      <c r="AP354" s="14"/>
      <c r="AQ354" s="15"/>
      <c r="AR354" s="14"/>
      <c r="AS354" s="15"/>
      <c r="AT354" s="14"/>
      <c r="AU354" s="15"/>
      <c r="AV354" s="25" t="e">
        <f t="shared" ref="AV354:BC354" si="11">AVERAGEIF($C$7:$C$345,"&lt;15",AV$7:AV$345)</f>
        <v>#DIV/0!</v>
      </c>
      <c r="AW354" s="15" t="e">
        <f t="shared" si="11"/>
        <v>#DIV/0!</v>
      </c>
      <c r="AX354" s="25" t="e">
        <f t="shared" si="11"/>
        <v>#DIV/0!</v>
      </c>
      <c r="AY354" s="15" t="e">
        <f t="shared" si="11"/>
        <v>#DIV/0!</v>
      </c>
      <c r="AZ354" s="25" t="e">
        <f t="shared" si="11"/>
        <v>#DIV/0!</v>
      </c>
      <c r="BA354" s="15" t="e">
        <f t="shared" si="11"/>
        <v>#DIV/0!</v>
      </c>
      <c r="BB354" s="25" t="e">
        <f t="shared" si="11"/>
        <v>#DIV/0!</v>
      </c>
      <c r="BC354" s="15" t="e">
        <f t="shared" si="11"/>
        <v>#DIV/0!</v>
      </c>
      <c r="BD354" s="14"/>
      <c r="BE354" s="15"/>
      <c r="BF354" s="25" t="e">
        <f t="shared" ref="BF354:BK354" si="12">AVERAGEIF($C$7:$C$345,"&lt;15",BF$7:BF$345)</f>
        <v>#DIV/0!</v>
      </c>
      <c r="BG354" s="15" t="e">
        <f t="shared" si="12"/>
        <v>#DIV/0!</v>
      </c>
      <c r="BH354" s="25" t="e">
        <f t="shared" si="12"/>
        <v>#DIV/0!</v>
      </c>
      <c r="BI354" s="15" t="e">
        <f t="shared" si="12"/>
        <v>#DIV/0!</v>
      </c>
      <c r="BJ354" s="25">
        <f t="shared" si="12"/>
        <v>111.11111111111111</v>
      </c>
      <c r="BK354" s="15">
        <f t="shared" si="12"/>
        <v>144.44444444444446</v>
      </c>
      <c r="BL354" s="14"/>
      <c r="BM354" s="15"/>
      <c r="BN354" s="51" t="s">
        <v>190</v>
      </c>
      <c r="BO354" s="25" t="e">
        <f>AVERAGEIF($C$7:$C$345,"&lt;15",BO$7:BO$345)</f>
        <v>#DIV/0!</v>
      </c>
      <c r="BP354" s="15" t="e">
        <f>AVERAGEIF($C$7:$C$345,"&lt;15",BP$7:BP$345)</f>
        <v>#DIV/0!</v>
      </c>
      <c r="BQ354" s="14"/>
      <c r="BR354" s="15"/>
      <c r="BS354" s="14"/>
      <c r="BT354" s="15"/>
      <c r="BU354" s="14"/>
      <c r="BV354" s="15"/>
      <c r="BW354" s="25" t="e">
        <f>AVERAGEIF($C$7:$C$345,"&lt;15",BW$7:BW$345)</f>
        <v>#DIV/0!</v>
      </c>
      <c r="BX354" s="15" t="e">
        <f>AVERAGEIF($C$7:$C$345,"&lt;15",BX$7:BX$345)</f>
        <v>#DIV/0!</v>
      </c>
      <c r="BY354" s="14"/>
      <c r="BZ354" s="15"/>
      <c r="CA354" s="14"/>
      <c r="CB354" s="15"/>
      <c r="CC354" s="25" t="e">
        <f>AVERAGEIF($C$7:$C$345,"&lt;15",CC$7:CC$345)</f>
        <v>#DIV/0!</v>
      </c>
      <c r="CD354" s="15" t="e">
        <f>AVERAGEIF($C$7:$C$345,"&lt;15",CD$7:CD$345)</f>
        <v>#DIV/0!</v>
      </c>
      <c r="CE354" s="25">
        <f>AVERAGEIF($C$7:$C$345,"&lt;15",CE$7:CE$345)</f>
        <v>245.55555555555554</v>
      </c>
      <c r="CF354" s="15">
        <f>AVERAGEIF($C$7:$C$345,"&lt;15",CF$7:CF$345)</f>
        <v>286.66666666666669</v>
      </c>
      <c r="CG354" s="14"/>
      <c r="CH354" s="15"/>
      <c r="CI354" s="14"/>
      <c r="CJ354" s="15"/>
      <c r="CK354" s="14"/>
      <c r="CL354" s="15"/>
      <c r="CM354" s="14"/>
      <c r="CN354" s="15"/>
      <c r="CO354" s="25" t="e">
        <f t="shared" ref="CO354:CT354" si="13">AVERAGEIF($C$7:$C$345,"&lt;15",CO$7:CO$345)</f>
        <v>#DIV/0!</v>
      </c>
      <c r="CP354" s="15" t="e">
        <f t="shared" si="13"/>
        <v>#DIV/0!</v>
      </c>
      <c r="CQ354" s="25" t="e">
        <f t="shared" si="13"/>
        <v>#DIV/0!</v>
      </c>
      <c r="CR354" s="15" t="e">
        <f t="shared" si="13"/>
        <v>#DIV/0!</v>
      </c>
      <c r="CS354" s="25">
        <f t="shared" si="13"/>
        <v>80.277777777777771</v>
      </c>
      <c r="CT354" s="15">
        <f t="shared" si="13"/>
        <v>191.11111111111111</v>
      </c>
      <c r="CU354" s="51" t="s">
        <v>190</v>
      </c>
      <c r="CV354" s="16">
        <f>COUNTIF($C$7:$C$345,"&lt;15")</f>
        <v>18</v>
      </c>
      <c r="CW354" s="630" t="s">
        <v>357</v>
      </c>
      <c r="CX354" s="125"/>
      <c r="CY354" s="125"/>
      <c r="CZ354" s="126"/>
      <c r="DA354" s="126"/>
      <c r="DB354" s="126"/>
      <c r="DC354" s="126"/>
      <c r="DD354" s="126"/>
      <c r="DE354" s="126"/>
    </row>
    <row r="355" spans="1:109" ht="24" customHeight="1">
      <c r="A355" s="151" t="s">
        <v>358</v>
      </c>
      <c r="H355" s="631"/>
      <c r="I355" s="16">
        <f>COUNTIFS($C$7:$C$345,"&gt;14",$C$7:$C$345,"&lt;18")</f>
        <v>51</v>
      </c>
      <c r="J355" s="51" t="s">
        <v>191</v>
      </c>
      <c r="K355" s="27" t="e">
        <f>AVERAGEIFS(K$7:K$345,$C$7:$C$345,"&gt;14",$C$7:$C$345,"&lt;18")</f>
        <v>#DIV/0!</v>
      </c>
      <c r="L355" s="27" t="e">
        <f>AVERAGEIFS(L$7:L$345,$C$7:$C$345,"&gt;14",$C$7:$C$345,"&lt;18")</f>
        <v>#DIV/0!</v>
      </c>
      <c r="M355" s="27" t="e">
        <f>AVERAGEIFS(M$7:M$345,$C$7:$C$345,"&gt;14",$C$7:$C$345,"&lt;18")</f>
        <v>#DIV/0!</v>
      </c>
      <c r="N355" s="27" t="e">
        <f>AVERAGEIFS(N$7:N$345,$C$7:$C$345,"&gt;14",$C$7:$C$345,"&lt;18")</f>
        <v>#DIV/0!</v>
      </c>
      <c r="O355" s="18"/>
      <c r="P355" s="19"/>
      <c r="Q355" s="18"/>
      <c r="R355" s="19"/>
      <c r="S355" s="18"/>
      <c r="T355" s="19"/>
      <c r="U355" s="18"/>
      <c r="V355" s="19"/>
      <c r="W355" s="27" t="e">
        <f t="shared" ref="W355:AH355" si="14">AVERAGEIFS(W$7:W$345,$C$7:$C$345,"&gt;14",$C$7:$C$345,"&lt;18")</f>
        <v>#DIV/0!</v>
      </c>
      <c r="X355" s="27" t="e">
        <f t="shared" si="14"/>
        <v>#DIV/0!</v>
      </c>
      <c r="Y355" s="27" t="e">
        <f t="shared" si="14"/>
        <v>#DIV/0!</v>
      </c>
      <c r="Z355" s="27" t="e">
        <f t="shared" si="14"/>
        <v>#DIV/0!</v>
      </c>
      <c r="AA355" s="27" t="e">
        <f t="shared" si="14"/>
        <v>#DIV/0!</v>
      </c>
      <c r="AB355" s="27" t="e">
        <f t="shared" si="14"/>
        <v>#DIV/0!</v>
      </c>
      <c r="AC355" s="27">
        <f t="shared" si="14"/>
        <v>125.49019607843137</v>
      </c>
      <c r="AD355" s="27">
        <f t="shared" si="14"/>
        <v>196.07843137254903</v>
      </c>
      <c r="AE355" s="27">
        <f t="shared" si="14"/>
        <v>43.333333333333336</v>
      </c>
      <c r="AF355" s="27">
        <f t="shared" si="14"/>
        <v>70.784313725490193</v>
      </c>
      <c r="AG355" s="27" t="e">
        <f t="shared" si="14"/>
        <v>#DIV/0!</v>
      </c>
      <c r="AH355" s="27" t="e">
        <f t="shared" si="14"/>
        <v>#DIV/0!</v>
      </c>
      <c r="AI355" s="51" t="s">
        <v>191</v>
      </c>
      <c r="AJ355" s="27" t="e">
        <f>AVERAGEIFS(AJ$7:AJ$345,$C$7:$C$345,"&gt;14",$C$7:$C$345,"&lt;18")</f>
        <v>#DIV/0!</v>
      </c>
      <c r="AK355" s="19" t="e">
        <f>AVERAGEIFS(AK$7:AK$345,$C$7:$C$345,"&gt;14",$C$7:$C$345,"&lt;18")</f>
        <v>#DIV/0!</v>
      </c>
      <c r="AL355" s="18"/>
      <c r="AM355" s="19"/>
      <c r="AN355" s="18"/>
      <c r="AO355" s="19"/>
      <c r="AP355" s="18"/>
      <c r="AQ355" s="19"/>
      <c r="AR355" s="18"/>
      <c r="AS355" s="19"/>
      <c r="AT355" s="18"/>
      <c r="AU355" s="19"/>
      <c r="AV355" s="27" t="e">
        <f t="shared" ref="AV355:BC355" si="15">AVERAGEIFS(AV$7:AV$345,$C$7:$C$345,"&gt;14",$C$7:$C$345,"&lt;18")</f>
        <v>#DIV/0!</v>
      </c>
      <c r="AW355" s="19" t="e">
        <f t="shared" si="15"/>
        <v>#DIV/0!</v>
      </c>
      <c r="AX355" s="27" t="e">
        <f t="shared" si="15"/>
        <v>#DIV/0!</v>
      </c>
      <c r="AY355" s="19" t="e">
        <f t="shared" si="15"/>
        <v>#DIV/0!</v>
      </c>
      <c r="AZ355" s="27" t="e">
        <f t="shared" si="15"/>
        <v>#DIV/0!</v>
      </c>
      <c r="BA355" s="19" t="e">
        <f t="shared" si="15"/>
        <v>#DIV/0!</v>
      </c>
      <c r="BB355" s="27" t="e">
        <f t="shared" si="15"/>
        <v>#DIV/0!</v>
      </c>
      <c r="BC355" s="19" t="e">
        <f t="shared" si="15"/>
        <v>#DIV/0!</v>
      </c>
      <c r="BD355" s="18"/>
      <c r="BE355" s="19"/>
      <c r="BF355" s="27" t="e">
        <f t="shared" ref="BF355:BK355" si="16">AVERAGEIFS(BF$7:BF$345,$C$7:$C$345,"&gt;14",$C$7:$C$345,"&lt;18")</f>
        <v>#DIV/0!</v>
      </c>
      <c r="BG355" s="19" t="e">
        <f t="shared" si="16"/>
        <v>#DIV/0!</v>
      </c>
      <c r="BH355" s="27" t="e">
        <f t="shared" si="16"/>
        <v>#DIV/0!</v>
      </c>
      <c r="BI355" s="19" t="e">
        <f t="shared" si="16"/>
        <v>#DIV/0!</v>
      </c>
      <c r="BJ355" s="27">
        <f t="shared" si="16"/>
        <v>155.49019607843138</v>
      </c>
      <c r="BK355" s="19">
        <f t="shared" si="16"/>
        <v>287.05882352941177</v>
      </c>
      <c r="BL355" s="18"/>
      <c r="BM355" s="19"/>
      <c r="BN355" s="51" t="s">
        <v>191</v>
      </c>
      <c r="BO355" s="27" t="e">
        <f>AVERAGEIFS(BO$7:BO$345,$C$7:$C$345,"&gt;14",$C$7:$C$345,"&lt;18")</f>
        <v>#DIV/0!</v>
      </c>
      <c r="BP355" s="19" t="e">
        <f>AVERAGEIFS(BP$7:BP$345,$C$7:$C$345,"&gt;14",$C$7:$C$345,"&lt;18")</f>
        <v>#DIV/0!</v>
      </c>
      <c r="BQ355" s="18"/>
      <c r="BR355" s="19"/>
      <c r="BS355" s="18"/>
      <c r="BT355" s="19"/>
      <c r="BU355" s="18"/>
      <c r="BV355" s="19"/>
      <c r="BW355" s="27" t="e">
        <f>AVERAGEIFS(BW$7:BW$345,$C$7:$C$345,"&gt;14",$C$7:$C$345,"&lt;18")</f>
        <v>#DIV/0!</v>
      </c>
      <c r="BX355" s="19" t="e">
        <f>AVERAGEIFS(BX$7:BX$345,$C$7:$C$345,"&gt;14",$C$7:$C$345,"&lt;18")</f>
        <v>#DIV/0!</v>
      </c>
      <c r="BY355" s="18"/>
      <c r="BZ355" s="19"/>
      <c r="CA355" s="18"/>
      <c r="CB355" s="19"/>
      <c r="CC355" s="27" t="e">
        <f>AVERAGEIFS(CC$7:CC$345,$C$7:$C$345,"&gt;14",$C$7:$C$345,"&lt;18")</f>
        <v>#DIV/0!</v>
      </c>
      <c r="CD355" s="19" t="e">
        <f>AVERAGEIFS(CD$7:CD$345,$C$7:$C$345,"&gt;14",$C$7:$C$345,"&lt;18")</f>
        <v>#DIV/0!</v>
      </c>
      <c r="CE355" s="27">
        <f>AVERAGEIFS(CE$7:CE$345,$C$7:$C$345,"&gt;14",$C$7:$C$345,"&lt;18")</f>
        <v>81.17647058823529</v>
      </c>
      <c r="CF355" s="19">
        <f>AVERAGEIFS(CF$7:CF$345,$C$7:$C$345,"&gt;14",$C$7:$C$345,"&lt;18")</f>
        <v>134.50980392156862</v>
      </c>
      <c r="CG355" s="18"/>
      <c r="CH355" s="19"/>
      <c r="CI355" s="18"/>
      <c r="CJ355" s="19"/>
      <c r="CK355" s="18"/>
      <c r="CL355" s="19"/>
      <c r="CM355" s="18"/>
      <c r="CN355" s="19"/>
      <c r="CO355" s="27" t="e">
        <f t="shared" ref="CO355:CT355" si="17">AVERAGEIFS(CO$7:CO$345,$C$7:$C$345,"&gt;14",$C$7:$C$345,"&lt;18")</f>
        <v>#DIV/0!</v>
      </c>
      <c r="CP355" s="19" t="e">
        <f t="shared" si="17"/>
        <v>#DIV/0!</v>
      </c>
      <c r="CQ355" s="27" t="e">
        <f t="shared" si="17"/>
        <v>#DIV/0!</v>
      </c>
      <c r="CR355" s="19" t="e">
        <f t="shared" si="17"/>
        <v>#DIV/0!</v>
      </c>
      <c r="CS355" s="27">
        <f t="shared" si="17"/>
        <v>50.980392156862742</v>
      </c>
      <c r="CT355" s="19">
        <f t="shared" si="17"/>
        <v>114.11764705882354</v>
      </c>
      <c r="CU355" s="51" t="s">
        <v>191</v>
      </c>
      <c r="CV355" s="16">
        <f>COUNTIFS($C$7:$C$345,"&gt;14",$C$7:$C$345,"&lt;18")</f>
        <v>51</v>
      </c>
      <c r="CW355" s="631"/>
      <c r="CX355" s="125"/>
      <c r="CY355" s="125"/>
      <c r="CZ355" s="126"/>
      <c r="DA355" s="126"/>
      <c r="DB355" s="126"/>
      <c r="DC355" s="126"/>
      <c r="DD355" s="126"/>
      <c r="DE355" s="126"/>
    </row>
    <row r="356" spans="1:109" ht="24" customHeight="1">
      <c r="A356" s="151" t="s">
        <v>359</v>
      </c>
      <c r="H356" s="631"/>
      <c r="I356" s="16">
        <f>COUNTIFS($C$7:$C$345,"&gt;17",$C$7:$C$345,"&lt;35")</f>
        <v>58</v>
      </c>
      <c r="J356" s="16" t="s">
        <v>124</v>
      </c>
      <c r="K356" s="27" t="e">
        <f>AVERAGEIFS(K$7:K$345,$C$7:$C$345,"&gt;17",$C$7:$C$345,"&lt;35")</f>
        <v>#DIV/0!</v>
      </c>
      <c r="L356" s="27" t="e">
        <f>AVERAGEIFS(L$7:L$345,$C$7:$C$345,"&gt;17",$C$7:$C$345,"&lt;35")</f>
        <v>#DIV/0!</v>
      </c>
      <c r="M356" s="27" t="e">
        <f>AVERAGEIFS(M$7:M$345,$C$7:$C$345,"&gt;17",$C$7:$C$345,"&lt;35")</f>
        <v>#DIV/0!</v>
      </c>
      <c r="N356" s="27" t="e">
        <f>AVERAGEIFS(N$7:N$345,$C$7:$C$345,"&gt;17",$C$7:$C$345,"&lt;35")</f>
        <v>#DIV/0!</v>
      </c>
      <c r="O356" s="18"/>
      <c r="P356" s="19"/>
      <c r="Q356" s="18"/>
      <c r="R356" s="19"/>
      <c r="S356" s="18"/>
      <c r="T356" s="19"/>
      <c r="U356" s="18"/>
      <c r="V356" s="19"/>
      <c r="W356" s="27" t="e">
        <f t="shared" ref="W356:AH356" si="18">AVERAGEIFS(W$7:W$345,$C$7:$C$345,"&gt;17",$C$7:$C$345,"&lt;35")</f>
        <v>#DIV/0!</v>
      </c>
      <c r="X356" s="27" t="e">
        <f t="shared" si="18"/>
        <v>#DIV/0!</v>
      </c>
      <c r="Y356" s="27" t="e">
        <f t="shared" si="18"/>
        <v>#DIV/0!</v>
      </c>
      <c r="Z356" s="27" t="e">
        <f t="shared" si="18"/>
        <v>#DIV/0!</v>
      </c>
      <c r="AA356" s="27" t="e">
        <f t="shared" si="18"/>
        <v>#DIV/0!</v>
      </c>
      <c r="AB356" s="27" t="e">
        <f t="shared" si="18"/>
        <v>#DIV/0!</v>
      </c>
      <c r="AC356" s="27">
        <f t="shared" si="18"/>
        <v>74.824561403508767</v>
      </c>
      <c r="AD356" s="27">
        <f t="shared" si="18"/>
        <v>115.17857142857143</v>
      </c>
      <c r="AE356" s="27">
        <f t="shared" si="18"/>
        <v>35.614035087719301</v>
      </c>
      <c r="AF356" s="27">
        <f t="shared" si="18"/>
        <v>64.732142857142861</v>
      </c>
      <c r="AG356" s="27" t="e">
        <f t="shared" si="18"/>
        <v>#DIV/0!</v>
      </c>
      <c r="AH356" s="27" t="e">
        <f t="shared" si="18"/>
        <v>#DIV/0!</v>
      </c>
      <c r="AI356" s="16" t="s">
        <v>124</v>
      </c>
      <c r="AJ356" s="27" t="e">
        <f>AVERAGEIFS(AJ$7:AJ$345,$C$7:$C$345,"&gt;17",$C$7:$C$345,"&lt;35")</f>
        <v>#DIV/0!</v>
      </c>
      <c r="AK356" s="19" t="e">
        <f>AVERAGEIFS(AK$7:AK$345,$C$7:$C$345,"&gt;17",$C$7:$C$345,"&lt;35")</f>
        <v>#DIV/0!</v>
      </c>
      <c r="AL356" s="18"/>
      <c r="AM356" s="19"/>
      <c r="AN356" s="18"/>
      <c r="AO356" s="19"/>
      <c r="AP356" s="18"/>
      <c r="AQ356" s="19"/>
      <c r="AR356" s="18"/>
      <c r="AS356" s="19"/>
      <c r="AT356" s="18"/>
      <c r="AU356" s="19"/>
      <c r="AV356" s="27" t="e">
        <f t="shared" ref="AV356:BC356" si="19">AVERAGEIFS(AV$7:AV$345,$C$7:$C$345,"&gt;17",$C$7:$C$345,"&lt;35")</f>
        <v>#DIV/0!</v>
      </c>
      <c r="AW356" s="19" t="e">
        <f t="shared" si="19"/>
        <v>#DIV/0!</v>
      </c>
      <c r="AX356" s="27" t="e">
        <f t="shared" si="19"/>
        <v>#DIV/0!</v>
      </c>
      <c r="AY356" s="19" t="e">
        <f t="shared" si="19"/>
        <v>#DIV/0!</v>
      </c>
      <c r="AZ356" s="27" t="e">
        <f t="shared" si="19"/>
        <v>#DIV/0!</v>
      </c>
      <c r="BA356" s="19" t="e">
        <f t="shared" si="19"/>
        <v>#DIV/0!</v>
      </c>
      <c r="BB356" s="27" t="e">
        <f t="shared" si="19"/>
        <v>#DIV/0!</v>
      </c>
      <c r="BC356" s="19" t="e">
        <f t="shared" si="19"/>
        <v>#DIV/0!</v>
      </c>
      <c r="BD356" s="18"/>
      <c r="BE356" s="19"/>
      <c r="BF356" s="27" t="e">
        <f t="shared" ref="BF356:BK356" si="20">AVERAGEIFS(BF$7:BF$345,$C$7:$C$345,"&gt;17",$C$7:$C$345,"&lt;35")</f>
        <v>#DIV/0!</v>
      </c>
      <c r="BG356" s="19" t="e">
        <f t="shared" si="20"/>
        <v>#DIV/0!</v>
      </c>
      <c r="BH356" s="27" t="e">
        <f t="shared" si="20"/>
        <v>#DIV/0!</v>
      </c>
      <c r="BI356" s="19" t="e">
        <f t="shared" si="20"/>
        <v>#DIV/0!</v>
      </c>
      <c r="BJ356" s="27">
        <f t="shared" si="20"/>
        <v>178.15789473684211</v>
      </c>
      <c r="BK356" s="19">
        <f t="shared" si="20"/>
        <v>241.42857142857142</v>
      </c>
      <c r="BL356" s="18"/>
      <c r="BM356" s="19"/>
      <c r="BN356" s="16" t="s">
        <v>124</v>
      </c>
      <c r="BO356" s="27" t="e">
        <f>AVERAGEIFS(BO$7:BO$345,$C$7:$C$345,"&gt;17",$C$7:$C$345,"&lt;35")</f>
        <v>#DIV/0!</v>
      </c>
      <c r="BP356" s="19" t="e">
        <f>AVERAGEIFS(BP$7:BP$345,$C$7:$C$345,"&gt;17",$C$7:$C$345,"&lt;35")</f>
        <v>#DIV/0!</v>
      </c>
      <c r="BQ356" s="18"/>
      <c r="BR356" s="19"/>
      <c r="BS356" s="18"/>
      <c r="BT356" s="19"/>
      <c r="BU356" s="18"/>
      <c r="BV356" s="19"/>
      <c r="BW356" s="27" t="e">
        <f>AVERAGEIFS(BW$7:BW$345,$C$7:$C$345,"&gt;17",$C$7:$C$345,"&lt;35")</f>
        <v>#DIV/0!</v>
      </c>
      <c r="BX356" s="19" t="e">
        <f>AVERAGEIFS(BX$7:BX$345,$C$7:$C$345,"&gt;17",$C$7:$C$345,"&lt;35")</f>
        <v>#DIV/0!</v>
      </c>
      <c r="BY356" s="18"/>
      <c r="BZ356" s="19"/>
      <c r="CA356" s="18"/>
      <c r="CB356" s="19"/>
      <c r="CC356" s="27" t="e">
        <f>AVERAGEIFS(CC$7:CC$345,$C$7:$C$345,"&gt;17",$C$7:$C$345,"&lt;35")</f>
        <v>#DIV/0!</v>
      </c>
      <c r="CD356" s="19" t="e">
        <f>AVERAGEIFS(CD$7:CD$345,$C$7:$C$345,"&gt;17",$C$7:$C$345,"&lt;35")</f>
        <v>#DIV/0!</v>
      </c>
      <c r="CE356" s="27">
        <f>AVERAGEIFS(CE$7:CE$345,$C$7:$C$345,"&gt;17",$C$7:$C$345,"&lt;35")</f>
        <v>157.01754385964912</v>
      </c>
      <c r="CF356" s="19">
        <f>AVERAGEIFS(CF$7:CF$345,$C$7:$C$345,"&gt;17",$C$7:$C$345,"&lt;35")</f>
        <v>190</v>
      </c>
      <c r="CG356" s="18"/>
      <c r="CH356" s="19"/>
      <c r="CI356" s="18"/>
      <c r="CJ356" s="19"/>
      <c r="CK356" s="18"/>
      <c r="CL356" s="19"/>
      <c r="CM356" s="18"/>
      <c r="CN356" s="19"/>
      <c r="CO356" s="27" t="e">
        <f t="shared" ref="CO356:CT356" si="21">AVERAGEIFS(CO$7:CO$345,$C$7:$C$345,"&gt;17",$C$7:$C$345,"&lt;35")</f>
        <v>#DIV/0!</v>
      </c>
      <c r="CP356" s="19" t="e">
        <f t="shared" si="21"/>
        <v>#DIV/0!</v>
      </c>
      <c r="CQ356" s="27" t="e">
        <f t="shared" si="21"/>
        <v>#DIV/0!</v>
      </c>
      <c r="CR356" s="19" t="e">
        <f t="shared" si="21"/>
        <v>#DIV/0!</v>
      </c>
      <c r="CS356" s="27">
        <f t="shared" si="21"/>
        <v>33.245614035087719</v>
      </c>
      <c r="CT356" s="19">
        <f t="shared" si="21"/>
        <v>78.392857142857139</v>
      </c>
      <c r="CU356" s="16" t="s">
        <v>124</v>
      </c>
      <c r="CV356" s="16">
        <f>COUNTIFS($C$7:$C$345,"&gt;17",$C$7:$C$345,"&lt;35")</f>
        <v>58</v>
      </c>
      <c r="CW356" s="631"/>
      <c r="CX356" s="125"/>
      <c r="CY356" s="125"/>
      <c r="CZ356" s="126"/>
      <c r="DA356" s="126"/>
      <c r="DB356" s="126"/>
      <c r="DC356" s="126"/>
      <c r="DD356" s="126"/>
      <c r="DE356" s="126"/>
    </row>
    <row r="357" spans="1:109" ht="24" customHeight="1">
      <c r="A357" s="151" t="s">
        <v>360</v>
      </c>
      <c r="H357" s="631"/>
      <c r="I357" s="16">
        <f>COUNTIFS($C$7:$C$345,"&gt;34",$C$7:$C$345,"&lt;50")</f>
        <v>61</v>
      </c>
      <c r="J357" s="17" t="s">
        <v>125</v>
      </c>
      <c r="K357" s="27" t="e">
        <f>AVERAGEIFS(K$7:K$345,$C$7:$C$345,"&gt;34",$C$8:$C$346,"&lt;50")</f>
        <v>#DIV/0!</v>
      </c>
      <c r="L357" s="27" t="e">
        <f>AVERAGEIFS(L$7:L$345,$C$7:$C$345,"&gt;34",$C$8:$C$346,"&lt;50")</f>
        <v>#DIV/0!</v>
      </c>
      <c r="M357" s="27" t="e">
        <f>AVERAGEIFS(M$7:M$345,$C$7:$C$345,"&gt;34",$C$8:$C$346,"&lt;50")</f>
        <v>#DIV/0!</v>
      </c>
      <c r="N357" s="27" t="e">
        <f>AVERAGEIFS(N$7:N$345,$C$7:$C$345,"&gt;34",$C$8:$C$346,"&lt;50")</f>
        <v>#DIV/0!</v>
      </c>
      <c r="O357" s="18"/>
      <c r="P357" s="19"/>
      <c r="Q357" s="18"/>
      <c r="R357" s="19"/>
      <c r="S357" s="18"/>
      <c r="T357" s="19"/>
      <c r="U357" s="18"/>
      <c r="V357" s="19"/>
      <c r="W357" s="27" t="e">
        <f t="shared" ref="W357:AH357" si="22">AVERAGEIFS(W$7:W$345,$C$7:$C$345,"&gt;34",$C$8:$C$346,"&lt;50")</f>
        <v>#DIV/0!</v>
      </c>
      <c r="X357" s="27" t="e">
        <f t="shared" si="22"/>
        <v>#DIV/0!</v>
      </c>
      <c r="Y357" s="27" t="e">
        <f t="shared" si="22"/>
        <v>#DIV/0!</v>
      </c>
      <c r="Z357" s="27" t="e">
        <f t="shared" si="22"/>
        <v>#DIV/0!</v>
      </c>
      <c r="AA357" s="27" t="e">
        <f t="shared" si="22"/>
        <v>#DIV/0!</v>
      </c>
      <c r="AB357" s="27" t="e">
        <f t="shared" si="22"/>
        <v>#DIV/0!</v>
      </c>
      <c r="AC357" s="27">
        <f t="shared" si="22"/>
        <v>26.294117647058822</v>
      </c>
      <c r="AD357" s="27">
        <f t="shared" si="22"/>
        <v>62.588235294117645</v>
      </c>
      <c r="AE357" s="27">
        <f t="shared" si="22"/>
        <v>29.529411764705884</v>
      </c>
      <c r="AF357" s="27">
        <f t="shared" si="22"/>
        <v>51.764705882352942</v>
      </c>
      <c r="AG357" s="27" t="e">
        <f t="shared" si="22"/>
        <v>#DIV/0!</v>
      </c>
      <c r="AH357" s="27" t="e">
        <f t="shared" si="22"/>
        <v>#DIV/0!</v>
      </c>
      <c r="AI357" s="17" t="s">
        <v>125</v>
      </c>
      <c r="AJ357" s="27" t="e">
        <f>AVERAGEIFS(AJ$7:AJ$345,$C$7:$C$345,"&gt;34",$C$8:$C$346,"&lt;50")</f>
        <v>#DIV/0!</v>
      </c>
      <c r="AK357" s="19" t="e">
        <f>AVERAGEIFS(AK$7:AK$345,$C$7:$C$345,"&gt;34",$C$8:$C$346,"&lt;50")</f>
        <v>#DIV/0!</v>
      </c>
      <c r="AL357" s="18"/>
      <c r="AM357" s="19"/>
      <c r="AN357" s="18"/>
      <c r="AO357" s="19"/>
      <c r="AP357" s="18"/>
      <c r="AQ357" s="19"/>
      <c r="AR357" s="18"/>
      <c r="AS357" s="19"/>
      <c r="AT357" s="18"/>
      <c r="AU357" s="19"/>
      <c r="AV357" s="27" t="e">
        <f t="shared" ref="AV357:BC357" si="23">AVERAGEIFS(AV$7:AV$345,$C$7:$C$345,"&gt;34",$C$8:$C$346,"&lt;50")</f>
        <v>#DIV/0!</v>
      </c>
      <c r="AW357" s="19" t="e">
        <f t="shared" si="23"/>
        <v>#DIV/0!</v>
      </c>
      <c r="AX357" s="27" t="e">
        <f t="shared" si="23"/>
        <v>#DIV/0!</v>
      </c>
      <c r="AY357" s="19" t="e">
        <f t="shared" si="23"/>
        <v>#DIV/0!</v>
      </c>
      <c r="AZ357" s="27" t="e">
        <f t="shared" si="23"/>
        <v>#DIV/0!</v>
      </c>
      <c r="BA357" s="19" t="e">
        <f t="shared" si="23"/>
        <v>#DIV/0!</v>
      </c>
      <c r="BB357" s="27" t="e">
        <f t="shared" si="23"/>
        <v>#DIV/0!</v>
      </c>
      <c r="BC357" s="19" t="e">
        <f t="shared" si="23"/>
        <v>#DIV/0!</v>
      </c>
      <c r="BD357" s="18"/>
      <c r="BE357" s="19"/>
      <c r="BF357" s="27" t="e">
        <f t="shared" ref="BF357:BK357" si="24">AVERAGEIFS(BF$7:BF$345,$C$7:$C$345,"&gt;34",$C$8:$C$346,"&lt;50")</f>
        <v>#DIV/0!</v>
      </c>
      <c r="BG357" s="19" t="e">
        <f t="shared" si="24"/>
        <v>#DIV/0!</v>
      </c>
      <c r="BH357" s="27" t="e">
        <f t="shared" si="24"/>
        <v>#DIV/0!</v>
      </c>
      <c r="BI357" s="19" t="e">
        <f t="shared" si="24"/>
        <v>#DIV/0!</v>
      </c>
      <c r="BJ357" s="27">
        <f t="shared" si="24"/>
        <v>53.117647058823529</v>
      </c>
      <c r="BK357" s="19">
        <f t="shared" si="24"/>
        <v>121.41176470588235</v>
      </c>
      <c r="BL357" s="18"/>
      <c r="BM357" s="19"/>
      <c r="BN357" s="17" t="s">
        <v>125</v>
      </c>
      <c r="BO357" s="27" t="e">
        <f>AVERAGEIFS(BO$7:BO$345,$C$7:$C$345,"&gt;34",$C$8:$C$346,"&lt;50")</f>
        <v>#DIV/0!</v>
      </c>
      <c r="BP357" s="19" t="e">
        <f>AVERAGEIFS(BP$7:BP$345,$C$7:$C$345,"&gt;34",$C$8:$C$346,"&lt;50")</f>
        <v>#DIV/0!</v>
      </c>
      <c r="BQ357" s="18"/>
      <c r="BR357" s="19"/>
      <c r="BS357" s="18"/>
      <c r="BT357" s="19"/>
      <c r="BU357" s="18"/>
      <c r="BV357" s="19"/>
      <c r="BW357" s="27" t="e">
        <f>AVERAGEIFS(BW$7:BW$345,$C$7:$C$345,"&gt;34",$C$8:$C$346,"&lt;50")</f>
        <v>#DIV/0!</v>
      </c>
      <c r="BX357" s="19" t="e">
        <f>AVERAGEIFS(BX$7:BX$345,$C$7:$C$345,"&gt;34",$C$8:$C$346,"&lt;50")</f>
        <v>#DIV/0!</v>
      </c>
      <c r="BY357" s="18"/>
      <c r="BZ357" s="19"/>
      <c r="CA357" s="18"/>
      <c r="CB357" s="19"/>
      <c r="CC357" s="27" t="e">
        <f>AVERAGEIFS(CC$7:CC$345,$C$7:$C$345,"&gt;34",$C$8:$C$346,"&lt;50")</f>
        <v>#DIV/0!</v>
      </c>
      <c r="CD357" s="19" t="e">
        <f>AVERAGEIFS(CD$7:CD$345,$C$7:$C$345,"&gt;34",$C$8:$C$346,"&lt;50")</f>
        <v>#DIV/0!</v>
      </c>
      <c r="CE357" s="27">
        <f>AVERAGEIFS(CE$7:CE$345,$C$7:$C$345,"&gt;34",$C$8:$C$346,"&lt;50")</f>
        <v>76.82352941176471</v>
      </c>
      <c r="CF357" s="19">
        <f>AVERAGEIFS(CF$7:CF$345,$C$7:$C$345,"&gt;34",$C$8:$C$346,"&lt;50")</f>
        <v>123.88235294117646</v>
      </c>
      <c r="CG357" s="18"/>
      <c r="CH357" s="19"/>
      <c r="CI357" s="18"/>
      <c r="CJ357" s="19"/>
      <c r="CK357" s="18"/>
      <c r="CL357" s="19"/>
      <c r="CM357" s="18"/>
      <c r="CN357" s="19"/>
      <c r="CO357" s="27" t="e">
        <f t="shared" ref="CO357:CT357" si="25">AVERAGEIFS(CO$7:CO$345,$C$7:$C$345,"&gt;34",$C$8:$C$346,"&lt;50")</f>
        <v>#DIV/0!</v>
      </c>
      <c r="CP357" s="19" t="e">
        <f t="shared" si="25"/>
        <v>#DIV/0!</v>
      </c>
      <c r="CQ357" s="27" t="e">
        <f t="shared" si="25"/>
        <v>#DIV/0!</v>
      </c>
      <c r="CR357" s="19" t="e">
        <f t="shared" si="25"/>
        <v>#DIV/0!</v>
      </c>
      <c r="CS357" s="27">
        <f t="shared" si="25"/>
        <v>55.941176470588232</v>
      </c>
      <c r="CT357" s="19">
        <f t="shared" si="25"/>
        <v>94.705882352941174</v>
      </c>
      <c r="CU357" s="17" t="s">
        <v>125</v>
      </c>
      <c r="CV357" s="16">
        <f>COUNTIFS($C$7:$C$345,"&gt;34",$C$7:$C$345,"&lt;50")</f>
        <v>61</v>
      </c>
      <c r="CW357" s="631"/>
      <c r="CX357" s="125"/>
      <c r="CY357" s="125"/>
      <c r="CZ357" s="126"/>
      <c r="DA357" s="126"/>
      <c r="DB357" s="126"/>
      <c r="DC357" s="126"/>
      <c r="DD357" s="126"/>
      <c r="DE357" s="126"/>
    </row>
    <row r="358" spans="1:109" ht="24" customHeight="1">
      <c r="A358" s="151" t="s">
        <v>361</v>
      </c>
      <c r="H358" s="631"/>
      <c r="I358" s="16">
        <f>COUNTIFS($C$7:$C$345,"&gt;49",$C$7:$C$345,"&lt;65")</f>
        <v>68</v>
      </c>
      <c r="J358" s="17" t="s">
        <v>126</v>
      </c>
      <c r="K358" s="27" t="e">
        <f>AVERAGEIFS(K$7:K$345,$C$7:$C$345,"&gt;49",$C$7:$C$345,"&lt;65")</f>
        <v>#DIV/0!</v>
      </c>
      <c r="L358" s="27" t="e">
        <f>AVERAGEIFS(L$7:L$345,$C$7:$C$345,"&gt;49",$C$7:$C$345,"&lt;65")</f>
        <v>#DIV/0!</v>
      </c>
      <c r="M358" s="27" t="e">
        <f>AVERAGEIFS(M$7:M$345,$C$7:$C$345,"&gt;49",$C$7:$C$345,"&lt;65")</f>
        <v>#DIV/0!</v>
      </c>
      <c r="N358" s="27" t="e">
        <f>AVERAGEIFS(N$7:N$345,$C$7:$C$345,"&gt;49",$C$7:$C$345,"&lt;65")</f>
        <v>#DIV/0!</v>
      </c>
      <c r="O358" s="18"/>
      <c r="P358" s="19"/>
      <c r="Q358" s="18"/>
      <c r="R358" s="19"/>
      <c r="S358" s="18"/>
      <c r="T358" s="19"/>
      <c r="U358" s="18"/>
      <c r="V358" s="19"/>
      <c r="W358" s="27" t="e">
        <f t="shared" ref="W358:AH358" si="26">AVERAGEIFS(W$7:W$345,$C$7:$C$345,"&gt;49",$C$7:$C$345,"&lt;65")</f>
        <v>#DIV/0!</v>
      </c>
      <c r="X358" s="27" t="e">
        <f t="shared" si="26"/>
        <v>#DIV/0!</v>
      </c>
      <c r="Y358" s="27" t="e">
        <f t="shared" si="26"/>
        <v>#DIV/0!</v>
      </c>
      <c r="Z358" s="27" t="e">
        <f t="shared" si="26"/>
        <v>#DIV/0!</v>
      </c>
      <c r="AA358" s="27" t="e">
        <f t="shared" si="26"/>
        <v>#DIV/0!</v>
      </c>
      <c r="AB358" s="27" t="e">
        <f t="shared" si="26"/>
        <v>#DIV/0!</v>
      </c>
      <c r="AC358" s="27">
        <f t="shared" si="26"/>
        <v>32.573529411764703</v>
      </c>
      <c r="AD358" s="27">
        <f t="shared" si="26"/>
        <v>64.701492537313428</v>
      </c>
      <c r="AE358" s="27">
        <f t="shared" si="26"/>
        <v>43.455882352941174</v>
      </c>
      <c r="AF358" s="27">
        <f t="shared" si="26"/>
        <v>75.746268656716424</v>
      </c>
      <c r="AG358" s="27" t="e">
        <f t="shared" si="26"/>
        <v>#DIV/0!</v>
      </c>
      <c r="AH358" s="27" t="e">
        <f t="shared" si="26"/>
        <v>#DIV/0!</v>
      </c>
      <c r="AI358" s="17" t="s">
        <v>126</v>
      </c>
      <c r="AJ358" s="27" t="e">
        <f>AVERAGEIFS(AJ$7:AJ$345,$C$7:$C$345,"&gt;49",$C$7:$C$345,"&lt;65")</f>
        <v>#DIV/0!</v>
      </c>
      <c r="AK358" s="19" t="e">
        <f>AVERAGEIFS(AK$7:AK$345,$C$7:$C$345,"&gt;49",$C$7:$C$345,"&lt;65")</f>
        <v>#DIV/0!</v>
      </c>
      <c r="AL358" s="18"/>
      <c r="AM358" s="19"/>
      <c r="AN358" s="18"/>
      <c r="AO358" s="19"/>
      <c r="AP358" s="18"/>
      <c r="AQ358" s="19"/>
      <c r="AR358" s="18"/>
      <c r="AS358" s="19"/>
      <c r="AT358" s="18"/>
      <c r="AU358" s="19"/>
      <c r="AV358" s="27" t="e">
        <f t="shared" ref="AV358:BC358" si="27">AVERAGEIFS(AV$7:AV$345,$C$7:$C$345,"&gt;49",$C$7:$C$345,"&lt;65")</f>
        <v>#DIV/0!</v>
      </c>
      <c r="AW358" s="19" t="e">
        <f t="shared" si="27"/>
        <v>#DIV/0!</v>
      </c>
      <c r="AX358" s="27" t="e">
        <f t="shared" si="27"/>
        <v>#DIV/0!</v>
      </c>
      <c r="AY358" s="19" t="e">
        <f t="shared" si="27"/>
        <v>#DIV/0!</v>
      </c>
      <c r="AZ358" s="27" t="e">
        <f t="shared" si="27"/>
        <v>#DIV/0!</v>
      </c>
      <c r="BA358" s="19" t="e">
        <f t="shared" si="27"/>
        <v>#DIV/0!</v>
      </c>
      <c r="BB358" s="27" t="e">
        <f t="shared" si="27"/>
        <v>#DIV/0!</v>
      </c>
      <c r="BC358" s="19" t="e">
        <f t="shared" si="27"/>
        <v>#DIV/0!</v>
      </c>
      <c r="BD358" s="18"/>
      <c r="BE358" s="19"/>
      <c r="BF358" s="27" t="e">
        <f t="shared" ref="BF358:BK358" si="28">AVERAGEIFS(BF$7:BF$345,$C$7:$C$345,"&gt;49",$C$7:$C$345,"&lt;65")</f>
        <v>#DIV/0!</v>
      </c>
      <c r="BG358" s="19" t="e">
        <f t="shared" si="28"/>
        <v>#DIV/0!</v>
      </c>
      <c r="BH358" s="27" t="e">
        <f t="shared" si="28"/>
        <v>#DIV/0!</v>
      </c>
      <c r="BI358" s="19" t="e">
        <f t="shared" si="28"/>
        <v>#DIV/0!</v>
      </c>
      <c r="BJ358" s="27">
        <f t="shared" si="28"/>
        <v>47.647058823529413</v>
      </c>
      <c r="BK358" s="19">
        <f t="shared" si="28"/>
        <v>117.38805970149254</v>
      </c>
      <c r="BL358" s="18"/>
      <c r="BM358" s="19"/>
      <c r="BN358" s="17" t="s">
        <v>126</v>
      </c>
      <c r="BO358" s="27" t="e">
        <f>AVERAGEIFS(BO$7:BO$345,$C$7:$C$345,"&gt;49",$C$7:$C$345,"&lt;65")</f>
        <v>#DIV/0!</v>
      </c>
      <c r="BP358" s="19" t="e">
        <f>AVERAGEIFS(BP$7:BP$345,$C$7:$C$345,"&gt;49",$C$7:$C$345,"&lt;65")</f>
        <v>#DIV/0!</v>
      </c>
      <c r="BQ358" s="18"/>
      <c r="BR358" s="19"/>
      <c r="BS358" s="18"/>
      <c r="BT358" s="19"/>
      <c r="BU358" s="18"/>
      <c r="BV358" s="19"/>
      <c r="BW358" s="27" t="e">
        <f>AVERAGEIFS(BW$7:BW$345,$C$7:$C$345,"&gt;49",$C$7:$C$345,"&lt;65")</f>
        <v>#DIV/0!</v>
      </c>
      <c r="BX358" s="19" t="e">
        <f>AVERAGEIFS(BX$7:BX$345,$C$7:$C$345,"&gt;49",$C$7:$C$345,"&lt;65")</f>
        <v>#DIV/0!</v>
      </c>
      <c r="BY358" s="18"/>
      <c r="BZ358" s="19"/>
      <c r="CA358" s="18"/>
      <c r="CB358" s="19"/>
      <c r="CC358" s="27" t="e">
        <f>AVERAGEIFS(CC$7:CC$345,$C$7:$C$345,"&gt;49",$C$7:$C$345,"&lt;65")</f>
        <v>#DIV/0!</v>
      </c>
      <c r="CD358" s="19" t="e">
        <f>AVERAGEIFS(CD$7:CD$345,$C$7:$C$345,"&gt;49",$C$7:$C$345,"&lt;65")</f>
        <v>#DIV/0!</v>
      </c>
      <c r="CE358" s="27">
        <f>AVERAGEIFS(CE$7:CE$345,$C$7:$C$345,"&gt;49",$C$7:$C$345,"&lt;65")</f>
        <v>86.25</v>
      </c>
      <c r="CF358" s="19">
        <f>AVERAGEIFS(CF$7:CF$345,$C$7:$C$345,"&gt;49",$C$7:$C$345,"&lt;65")</f>
        <v>112.53731343283582</v>
      </c>
      <c r="CG358" s="18"/>
      <c r="CH358" s="19"/>
      <c r="CI358" s="18"/>
      <c r="CJ358" s="19"/>
      <c r="CK358" s="18"/>
      <c r="CL358" s="19"/>
      <c r="CM358" s="18"/>
      <c r="CN358" s="19"/>
      <c r="CO358" s="27" t="e">
        <f t="shared" ref="CO358:CT358" si="29">AVERAGEIFS(CO$7:CO$345,$C$7:$C$345,"&gt;49",$C$7:$C$345,"&lt;65")</f>
        <v>#DIV/0!</v>
      </c>
      <c r="CP358" s="19" t="e">
        <f t="shared" si="29"/>
        <v>#DIV/0!</v>
      </c>
      <c r="CQ358" s="27" t="e">
        <f t="shared" si="29"/>
        <v>#DIV/0!</v>
      </c>
      <c r="CR358" s="19" t="e">
        <f t="shared" si="29"/>
        <v>#DIV/0!</v>
      </c>
      <c r="CS358" s="27">
        <f t="shared" si="29"/>
        <v>44.926470588235297</v>
      </c>
      <c r="CT358" s="19">
        <f t="shared" si="29"/>
        <v>71.865671641791039</v>
      </c>
      <c r="CU358" s="17" t="s">
        <v>126</v>
      </c>
      <c r="CV358" s="16">
        <f>COUNTIFS($C$7:$C$345,"&gt;49",$C$7:$C$345,"&lt;65")</f>
        <v>68</v>
      </c>
      <c r="CW358" s="631"/>
      <c r="CX358" s="125"/>
      <c r="CY358" s="125"/>
      <c r="CZ358" s="126"/>
      <c r="DA358" s="126"/>
      <c r="DB358" s="126"/>
      <c r="DC358" s="126"/>
      <c r="DD358" s="126"/>
      <c r="DE358" s="126"/>
    </row>
    <row r="359" spans="1:109" ht="24" customHeight="1">
      <c r="A359" s="151" t="s">
        <v>362</v>
      </c>
      <c r="H359" s="631"/>
      <c r="I359" s="23">
        <f>COUNTIF($C$7:$C$345,"&gt;64")</f>
        <v>83</v>
      </c>
      <c r="J359" s="17" t="s">
        <v>176</v>
      </c>
      <c r="K359" s="26" t="e">
        <f>AVERAGEIF($C$7:$C$345,"&gt;64",K$7:K$345)</f>
        <v>#DIV/0!</v>
      </c>
      <c r="L359" s="26" t="e">
        <f>AVERAGEIF($C$7:$C$345,"&gt;64",L$7:L$345)</f>
        <v>#DIV/0!</v>
      </c>
      <c r="M359" s="26" t="e">
        <f>AVERAGEIF($C$7:$C$345,"&gt;64",M$7:M$345)</f>
        <v>#DIV/0!</v>
      </c>
      <c r="N359" s="26" t="e">
        <f>AVERAGEIF($C$7:$C$345,"&gt;64",N$7:N$345)</f>
        <v>#DIV/0!</v>
      </c>
      <c r="O359" s="21"/>
      <c r="P359" s="22"/>
      <c r="Q359" s="21"/>
      <c r="R359" s="22"/>
      <c r="S359" s="21"/>
      <c r="T359" s="22"/>
      <c r="U359" s="21"/>
      <c r="V359" s="22"/>
      <c r="W359" s="26" t="e">
        <f t="shared" ref="W359:AH359" si="30">AVERAGEIF($C$7:$C$345,"&gt;64",W$7:W$345)</f>
        <v>#DIV/0!</v>
      </c>
      <c r="X359" s="26" t="e">
        <f t="shared" si="30"/>
        <v>#DIV/0!</v>
      </c>
      <c r="Y359" s="26" t="e">
        <f t="shared" si="30"/>
        <v>#DIV/0!</v>
      </c>
      <c r="Z359" s="26" t="e">
        <f t="shared" si="30"/>
        <v>#DIV/0!</v>
      </c>
      <c r="AA359" s="26" t="e">
        <f t="shared" si="30"/>
        <v>#DIV/0!</v>
      </c>
      <c r="AB359" s="26" t="e">
        <f t="shared" si="30"/>
        <v>#DIV/0!</v>
      </c>
      <c r="AC359" s="26">
        <f t="shared" si="30"/>
        <v>16.325301204819276</v>
      </c>
      <c r="AD359" s="26">
        <f t="shared" si="30"/>
        <v>40.602409638554214</v>
      </c>
      <c r="AE359" s="26">
        <f t="shared" si="30"/>
        <v>19.638554216867469</v>
      </c>
      <c r="AF359" s="26">
        <f t="shared" si="30"/>
        <v>49.096385542168676</v>
      </c>
      <c r="AG359" s="26" t="e">
        <f t="shared" si="30"/>
        <v>#DIV/0!</v>
      </c>
      <c r="AH359" s="26" t="e">
        <f t="shared" si="30"/>
        <v>#DIV/0!</v>
      </c>
      <c r="AI359" s="17" t="s">
        <v>176</v>
      </c>
      <c r="AJ359" s="26" t="e">
        <f>AVERAGEIF($C$7:$C$345,"&gt;64",AJ$7:AJ$345)</f>
        <v>#DIV/0!</v>
      </c>
      <c r="AK359" s="22" t="e">
        <f>AVERAGEIF($C$7:$C$345,"&gt;64",AK$7:AK$345)</f>
        <v>#DIV/0!</v>
      </c>
      <c r="AL359" s="21"/>
      <c r="AM359" s="22"/>
      <c r="AN359" s="21"/>
      <c r="AO359" s="22"/>
      <c r="AP359" s="21"/>
      <c r="AQ359" s="22"/>
      <c r="AR359" s="21"/>
      <c r="AS359" s="22"/>
      <c r="AT359" s="21"/>
      <c r="AU359" s="22"/>
      <c r="AV359" s="26" t="e">
        <f t="shared" ref="AV359:BC359" si="31">AVERAGEIF($C$7:$C$345,"&gt;64",AV$7:AV$345)</f>
        <v>#DIV/0!</v>
      </c>
      <c r="AW359" s="22" t="e">
        <f t="shared" si="31"/>
        <v>#DIV/0!</v>
      </c>
      <c r="AX359" s="26" t="e">
        <f t="shared" si="31"/>
        <v>#DIV/0!</v>
      </c>
      <c r="AY359" s="22" t="e">
        <f t="shared" si="31"/>
        <v>#DIV/0!</v>
      </c>
      <c r="AZ359" s="26" t="e">
        <f t="shared" si="31"/>
        <v>#DIV/0!</v>
      </c>
      <c r="BA359" s="22" t="e">
        <f t="shared" si="31"/>
        <v>#DIV/0!</v>
      </c>
      <c r="BB359" s="26" t="e">
        <f t="shared" si="31"/>
        <v>#DIV/0!</v>
      </c>
      <c r="BC359" s="22" t="e">
        <f t="shared" si="31"/>
        <v>#DIV/0!</v>
      </c>
      <c r="BD359" s="21"/>
      <c r="BE359" s="22"/>
      <c r="BF359" s="26" t="e">
        <f t="shared" ref="BF359:BK359" si="32">AVERAGEIF($C$7:$C$345,"&gt;64",BF$7:BF$345)</f>
        <v>#DIV/0!</v>
      </c>
      <c r="BG359" s="22" t="e">
        <f t="shared" si="32"/>
        <v>#DIV/0!</v>
      </c>
      <c r="BH359" s="26" t="e">
        <f t="shared" si="32"/>
        <v>#DIV/0!</v>
      </c>
      <c r="BI359" s="22" t="e">
        <f t="shared" si="32"/>
        <v>#DIV/0!</v>
      </c>
      <c r="BJ359" s="26">
        <f t="shared" si="32"/>
        <v>52.7710843373494</v>
      </c>
      <c r="BK359" s="22">
        <f t="shared" si="32"/>
        <v>110.8433734939759</v>
      </c>
      <c r="BL359" s="21"/>
      <c r="BM359" s="22"/>
      <c r="BN359" s="17" t="s">
        <v>176</v>
      </c>
      <c r="BO359" s="26" t="e">
        <f>AVERAGEIF($C$7:$C$345,"&gt;64",BO$7:BO$345)</f>
        <v>#DIV/0!</v>
      </c>
      <c r="BP359" s="22" t="e">
        <f>AVERAGEIF($C$7:$C$345,"&gt;64",BP$7:BP$345)</f>
        <v>#DIV/0!</v>
      </c>
      <c r="BQ359" s="21"/>
      <c r="BR359" s="22"/>
      <c r="BS359" s="21"/>
      <c r="BT359" s="22"/>
      <c r="BU359" s="21"/>
      <c r="BV359" s="22"/>
      <c r="BW359" s="26" t="e">
        <f>AVERAGEIF($C$7:$C$345,"&gt;64",BW$7:BW$345)</f>
        <v>#DIV/0!</v>
      </c>
      <c r="BX359" s="22" t="e">
        <f>AVERAGEIF($C$7:$C$345,"&gt;64",BX$7:BX$345)</f>
        <v>#DIV/0!</v>
      </c>
      <c r="BY359" s="21"/>
      <c r="BZ359" s="22"/>
      <c r="CA359" s="21"/>
      <c r="CB359" s="22"/>
      <c r="CC359" s="26" t="e">
        <f>AVERAGEIF($C$7:$C$345,"&gt;64",CC$7:CC$345)</f>
        <v>#DIV/0!</v>
      </c>
      <c r="CD359" s="22" t="e">
        <f>AVERAGEIF($C$7:$C$345,"&gt;64",CD$7:CD$345)</f>
        <v>#DIV/0!</v>
      </c>
      <c r="CE359" s="26">
        <f>AVERAGEIF($C$7:$C$345,"&gt;64",CE$7:CE$345)</f>
        <v>47.409638554216869</v>
      </c>
      <c r="CF359" s="22">
        <f>AVERAGEIF($C$7:$C$345,"&gt;64",CF$7:CF$345)</f>
        <v>108.55421686746988</v>
      </c>
      <c r="CG359" s="21"/>
      <c r="CH359" s="22"/>
      <c r="CI359" s="21"/>
      <c r="CJ359" s="22"/>
      <c r="CK359" s="21"/>
      <c r="CL359" s="22"/>
      <c r="CM359" s="21"/>
      <c r="CN359" s="22"/>
      <c r="CO359" s="26" t="e">
        <f t="shared" ref="CO359:CT359" si="33">AVERAGEIF($C$7:$C$345,"&gt;64",CO$7:CO$345)</f>
        <v>#DIV/0!</v>
      </c>
      <c r="CP359" s="22" t="e">
        <f t="shared" si="33"/>
        <v>#DIV/0!</v>
      </c>
      <c r="CQ359" s="26" t="e">
        <f t="shared" si="33"/>
        <v>#DIV/0!</v>
      </c>
      <c r="CR359" s="22" t="e">
        <f t="shared" si="33"/>
        <v>#DIV/0!</v>
      </c>
      <c r="CS359" s="26">
        <f t="shared" si="33"/>
        <v>21.3855421686747</v>
      </c>
      <c r="CT359" s="22">
        <f t="shared" si="33"/>
        <v>58.915662650602407</v>
      </c>
      <c r="CU359" s="17" t="s">
        <v>176</v>
      </c>
      <c r="CV359" s="23">
        <f>COUNTIF($C$7:$C$345,"&gt;64")</f>
        <v>83</v>
      </c>
      <c r="CW359" s="631"/>
      <c r="CX359" s="125"/>
      <c r="CY359" s="125"/>
      <c r="CZ359" s="126"/>
      <c r="DA359" s="126"/>
      <c r="DB359" s="126"/>
      <c r="DC359" s="126"/>
      <c r="DD359" s="126"/>
      <c r="DE359" s="126"/>
    </row>
    <row r="360" spans="1:109" ht="24" customHeight="1">
      <c r="A360" s="151" t="s">
        <v>363</v>
      </c>
      <c r="H360" s="631"/>
      <c r="I360" s="12">
        <f>COUNTIFS($C$7:$C$345,"&gt;64",$I$7:$I$345,"*Standard*")</f>
        <v>7</v>
      </c>
      <c r="J360" s="13" t="s">
        <v>177</v>
      </c>
      <c r="K360" s="25" t="e">
        <f>AVERAGEIFS(K$7:K$345,$C$7:$C$345,"&gt;64",$I$7:$I$345,"*Standard*")</f>
        <v>#DIV/0!</v>
      </c>
      <c r="L360" s="25" t="e">
        <f>AVERAGEIFS(L$7:L$345,$C$7:$C$345,"&gt;64",$I$7:$I$345,"*Standard*")</f>
        <v>#DIV/0!</v>
      </c>
      <c r="M360" s="25" t="e">
        <f>AVERAGEIFS(M$7:M$345,$C$7:$C$345,"&gt;64",$I$7:$I$345,"*Standard*")</f>
        <v>#DIV/0!</v>
      </c>
      <c r="N360" s="25" t="e">
        <f>AVERAGEIFS(N$7:N$345,$C$7:$C$345,"&gt;64",$I$7:$I$345,"*Standard*")</f>
        <v>#DIV/0!</v>
      </c>
      <c r="O360" s="25"/>
      <c r="P360" s="15"/>
      <c r="Q360" s="25"/>
      <c r="R360" s="15"/>
      <c r="S360" s="25"/>
      <c r="T360" s="15"/>
      <c r="U360" s="25"/>
      <c r="V360" s="15"/>
      <c r="W360" s="25" t="e">
        <f t="shared" ref="W360:AH360" si="34">AVERAGEIFS(W$7:W$345,$C$7:$C$345,"&gt;64",$I$7:$I$345,"*Standard*")</f>
        <v>#DIV/0!</v>
      </c>
      <c r="X360" s="25" t="e">
        <f t="shared" si="34"/>
        <v>#DIV/0!</v>
      </c>
      <c r="Y360" s="25" t="e">
        <f t="shared" si="34"/>
        <v>#DIV/0!</v>
      </c>
      <c r="Z360" s="25" t="e">
        <f t="shared" si="34"/>
        <v>#DIV/0!</v>
      </c>
      <c r="AA360" s="25" t="e">
        <f t="shared" si="34"/>
        <v>#DIV/0!</v>
      </c>
      <c r="AB360" s="25" t="e">
        <f t="shared" si="34"/>
        <v>#DIV/0!</v>
      </c>
      <c r="AC360" s="25">
        <f t="shared" si="34"/>
        <v>9.2857142857142865</v>
      </c>
      <c r="AD360" s="25">
        <f t="shared" si="34"/>
        <v>19.285714285714285</v>
      </c>
      <c r="AE360" s="25">
        <f t="shared" si="34"/>
        <v>5.7142857142857144</v>
      </c>
      <c r="AF360" s="25">
        <f t="shared" si="34"/>
        <v>17.857142857142858</v>
      </c>
      <c r="AG360" s="25" t="e">
        <f t="shared" si="34"/>
        <v>#DIV/0!</v>
      </c>
      <c r="AH360" s="25" t="e">
        <f t="shared" si="34"/>
        <v>#DIV/0!</v>
      </c>
      <c r="AI360" s="13" t="s">
        <v>177</v>
      </c>
      <c r="AJ360" s="25" t="e">
        <f>AVERAGEIFS(AJ$7:AJ$345,$C$7:$C$345,"&gt;64",$I$7:$I$345,"*Standard*")</f>
        <v>#DIV/0!</v>
      </c>
      <c r="AK360" s="15" t="e">
        <f>AVERAGEIFS(AK$7:AK$345,$C$7:$C$345,"&gt;64",$I$7:$I$345,"*Standard*")</f>
        <v>#DIV/0!</v>
      </c>
      <c r="AL360" s="25"/>
      <c r="AM360" s="15"/>
      <c r="AN360" s="25"/>
      <c r="AO360" s="15"/>
      <c r="AP360" s="25"/>
      <c r="AQ360" s="15"/>
      <c r="AR360" s="25"/>
      <c r="AS360" s="15"/>
      <c r="AT360" s="25"/>
      <c r="AU360" s="15"/>
      <c r="AV360" s="25" t="e">
        <f t="shared" ref="AV360:BC360" si="35">AVERAGEIFS(AV$7:AV$345,$C$7:$C$345,"&gt;64",$I$7:$I$345,"*Standard*")</f>
        <v>#DIV/0!</v>
      </c>
      <c r="AW360" s="15" t="e">
        <f t="shared" si="35"/>
        <v>#DIV/0!</v>
      </c>
      <c r="AX360" s="25" t="e">
        <f t="shared" si="35"/>
        <v>#DIV/0!</v>
      </c>
      <c r="AY360" s="15" t="e">
        <f t="shared" si="35"/>
        <v>#DIV/0!</v>
      </c>
      <c r="AZ360" s="25" t="e">
        <f t="shared" si="35"/>
        <v>#DIV/0!</v>
      </c>
      <c r="BA360" s="15" t="e">
        <f t="shared" si="35"/>
        <v>#DIV/0!</v>
      </c>
      <c r="BB360" s="25" t="e">
        <f t="shared" si="35"/>
        <v>#DIV/0!</v>
      </c>
      <c r="BC360" s="15" t="e">
        <f t="shared" si="35"/>
        <v>#DIV/0!</v>
      </c>
      <c r="BD360" s="14"/>
      <c r="BE360" s="15"/>
      <c r="BF360" s="25" t="e">
        <f t="shared" ref="BF360:BK360" si="36">AVERAGEIFS(BF$7:BF$345,$C$7:$C$345,"&gt;64",$I$7:$I$345,"*Standard*")</f>
        <v>#DIV/0!</v>
      </c>
      <c r="BG360" s="15" t="e">
        <f t="shared" si="36"/>
        <v>#DIV/0!</v>
      </c>
      <c r="BH360" s="25" t="e">
        <f t="shared" si="36"/>
        <v>#DIV/0!</v>
      </c>
      <c r="BI360" s="15" t="e">
        <f t="shared" si="36"/>
        <v>#DIV/0!</v>
      </c>
      <c r="BJ360" s="25">
        <f t="shared" si="36"/>
        <v>27.142857142857142</v>
      </c>
      <c r="BK360" s="15">
        <f t="shared" si="36"/>
        <v>64.285714285714292</v>
      </c>
      <c r="BL360" s="14"/>
      <c r="BM360" s="15"/>
      <c r="BN360" s="13" t="s">
        <v>177</v>
      </c>
      <c r="BO360" s="25" t="e">
        <f>AVERAGEIFS(BO$7:BO$345,$C$7:$C$345,"&gt;64",$I$7:$I$345,"*Standard*")</f>
        <v>#DIV/0!</v>
      </c>
      <c r="BP360" s="15" t="e">
        <f>AVERAGEIFS(BP$7:BP$345,$C$7:$C$345,"&gt;64",$I$7:$I$345,"*Standard*")</f>
        <v>#DIV/0!</v>
      </c>
      <c r="BQ360" s="25"/>
      <c r="BR360" s="15"/>
      <c r="BS360" s="25"/>
      <c r="BT360" s="15"/>
      <c r="BU360" s="25"/>
      <c r="BV360" s="15"/>
      <c r="BW360" s="25" t="e">
        <f>AVERAGEIFS(BW$7:BW$345,$C$7:$C$345,"&gt;64",$I$7:$I$345,"*Standard*")</f>
        <v>#DIV/0!</v>
      </c>
      <c r="BX360" s="15" t="e">
        <f>AVERAGEIFS(BX$7:BX$345,$C$7:$C$345,"&gt;64",$I$7:$I$345,"*Standard*")</f>
        <v>#DIV/0!</v>
      </c>
      <c r="BY360" s="25"/>
      <c r="BZ360" s="15"/>
      <c r="CA360" s="25"/>
      <c r="CB360" s="15"/>
      <c r="CC360" s="25" t="e">
        <f>AVERAGEIFS(CC$7:CC$345,$C$7:$C$345,"&gt;64",$I$7:$I$345,"*Standard*")</f>
        <v>#DIV/0!</v>
      </c>
      <c r="CD360" s="15" t="e">
        <f>AVERAGEIFS(CD$7:CD$345,$C$7:$C$345,"&gt;64",$I$7:$I$345,"*Standard*")</f>
        <v>#DIV/0!</v>
      </c>
      <c r="CE360" s="25">
        <f>AVERAGEIFS(CE$7:CE$345,$C$7:$C$345,"&gt;64",$I$7:$I$345,"*Standard*")</f>
        <v>27.142857142857142</v>
      </c>
      <c r="CF360" s="15">
        <f>AVERAGEIFS(CF$7:CF$345,$C$7:$C$345,"&gt;64",$I$7:$I$345,"*Standard*")</f>
        <v>68.571428571428569</v>
      </c>
      <c r="CG360" s="14"/>
      <c r="CH360" s="15"/>
      <c r="CI360" s="25"/>
      <c r="CJ360" s="15"/>
      <c r="CK360" s="25"/>
      <c r="CL360" s="15"/>
      <c r="CM360" s="25"/>
      <c r="CN360" s="15"/>
      <c r="CO360" s="25" t="e">
        <f t="shared" ref="CO360:CT360" si="37">AVERAGEIFS(CO$7:CO$345,$C$7:$C$345,"&gt;64",$I$7:$I$345,"*Standard*")</f>
        <v>#DIV/0!</v>
      </c>
      <c r="CP360" s="15" t="e">
        <f t="shared" si="37"/>
        <v>#DIV/0!</v>
      </c>
      <c r="CQ360" s="25" t="e">
        <f t="shared" si="37"/>
        <v>#DIV/0!</v>
      </c>
      <c r="CR360" s="15" t="e">
        <f t="shared" si="37"/>
        <v>#DIV/0!</v>
      </c>
      <c r="CS360" s="25">
        <f t="shared" si="37"/>
        <v>17.142857142857142</v>
      </c>
      <c r="CT360" s="15">
        <f t="shared" si="37"/>
        <v>39.285714285714285</v>
      </c>
      <c r="CU360" s="13" t="s">
        <v>177</v>
      </c>
      <c r="CV360" s="12">
        <f>COUNTIFS($C$7:$C$345,"&gt;64",$I$7:$I$345,"*Standard*")</f>
        <v>7</v>
      </c>
      <c r="CW360" s="631"/>
      <c r="CX360" s="125"/>
      <c r="CY360" s="125"/>
      <c r="CZ360" s="126"/>
      <c r="DA360" s="126"/>
      <c r="DB360" s="126"/>
      <c r="DC360" s="126"/>
      <c r="DD360" s="126"/>
      <c r="DE360" s="126"/>
    </row>
    <row r="361" spans="1:109" ht="24" customHeight="1">
      <c r="A361" s="151" t="s">
        <v>364</v>
      </c>
      <c r="H361" s="632"/>
      <c r="I361" s="23">
        <f>COUNTIFS($C$7:$C$345,"&gt;64",$I$7:$I$345,"*High*")</f>
        <v>76</v>
      </c>
      <c r="J361" s="20" t="s">
        <v>178</v>
      </c>
      <c r="K361" s="26" t="e">
        <f>AVERAGEIFS(K$7:K$345,$C$7:$C$345,"&gt;64",$I$7:$I$345,"*High*")</f>
        <v>#DIV/0!</v>
      </c>
      <c r="L361" s="26" t="e">
        <f>AVERAGEIFS(L$7:L$345,$C$7:$C$345,"&gt;64",$I$7:$I$345,"*High*")</f>
        <v>#DIV/0!</v>
      </c>
      <c r="M361" s="26" t="e">
        <f>AVERAGEIFS(M$7:M$345,$C$7:$C$345,"&gt;64",$I$7:$I$345,"*High*")</f>
        <v>#DIV/0!</v>
      </c>
      <c r="N361" s="26" t="e">
        <f>AVERAGEIFS(N$7:N$345,$C$7:$C$345,"&gt;64",$I$7:$I$345,"*High*")</f>
        <v>#DIV/0!</v>
      </c>
      <c r="O361" s="26"/>
      <c r="P361" s="22"/>
      <c r="Q361" s="26"/>
      <c r="R361" s="22"/>
      <c r="S361" s="26"/>
      <c r="T361" s="22"/>
      <c r="U361" s="26"/>
      <c r="V361" s="22"/>
      <c r="W361" s="26" t="e">
        <f t="shared" ref="W361:AH361" si="38">AVERAGEIFS(W$7:W$345,$C$7:$C$345,"&gt;64",$I$7:$I$345,"*High*")</f>
        <v>#DIV/0!</v>
      </c>
      <c r="X361" s="26" t="e">
        <f t="shared" si="38"/>
        <v>#DIV/0!</v>
      </c>
      <c r="Y361" s="26" t="e">
        <f t="shared" si="38"/>
        <v>#DIV/0!</v>
      </c>
      <c r="Z361" s="26" t="e">
        <f t="shared" si="38"/>
        <v>#DIV/0!</v>
      </c>
      <c r="AA361" s="26" t="e">
        <f t="shared" si="38"/>
        <v>#DIV/0!</v>
      </c>
      <c r="AB361" s="26" t="e">
        <f t="shared" si="38"/>
        <v>#DIV/0!</v>
      </c>
      <c r="AC361" s="26">
        <f t="shared" si="38"/>
        <v>16.973684210526315</v>
      </c>
      <c r="AD361" s="26">
        <f t="shared" si="38"/>
        <v>42.565789473684212</v>
      </c>
      <c r="AE361" s="26">
        <f t="shared" si="38"/>
        <v>20.921052631578949</v>
      </c>
      <c r="AF361" s="26">
        <f t="shared" si="38"/>
        <v>51.973684210526315</v>
      </c>
      <c r="AG361" s="26" t="e">
        <f t="shared" si="38"/>
        <v>#DIV/0!</v>
      </c>
      <c r="AH361" s="26" t="e">
        <f t="shared" si="38"/>
        <v>#DIV/0!</v>
      </c>
      <c r="AI361" s="20" t="s">
        <v>178</v>
      </c>
      <c r="AJ361" s="26" t="e">
        <f>AVERAGEIFS(AJ$7:AJ$345,$C$7:$C$345,"&gt;64",$I$7:$I$345,"*High*")</f>
        <v>#DIV/0!</v>
      </c>
      <c r="AK361" s="22" t="e">
        <f>AVERAGEIFS(AK$7:AK$345,$C$7:$C$345,"&gt;64",$I$7:$I$345,"*High*")</f>
        <v>#DIV/0!</v>
      </c>
      <c r="AL361" s="26"/>
      <c r="AM361" s="22"/>
      <c r="AN361" s="26"/>
      <c r="AO361" s="22"/>
      <c r="AP361" s="26"/>
      <c r="AQ361" s="22"/>
      <c r="AR361" s="26"/>
      <c r="AS361" s="22"/>
      <c r="AT361" s="26"/>
      <c r="AU361" s="22"/>
      <c r="AV361" s="26" t="e">
        <f t="shared" ref="AV361:BC361" si="39">AVERAGEIFS(AV$7:AV$345,$C$7:$C$345,"&gt;64",$I$7:$I$345,"*High*")</f>
        <v>#DIV/0!</v>
      </c>
      <c r="AW361" s="22" t="e">
        <f t="shared" si="39"/>
        <v>#DIV/0!</v>
      </c>
      <c r="AX361" s="26" t="e">
        <f t="shared" si="39"/>
        <v>#DIV/0!</v>
      </c>
      <c r="AY361" s="22" t="e">
        <f t="shared" si="39"/>
        <v>#DIV/0!</v>
      </c>
      <c r="AZ361" s="26" t="e">
        <f t="shared" si="39"/>
        <v>#DIV/0!</v>
      </c>
      <c r="BA361" s="22" t="e">
        <f t="shared" si="39"/>
        <v>#DIV/0!</v>
      </c>
      <c r="BB361" s="26" t="e">
        <f t="shared" si="39"/>
        <v>#DIV/0!</v>
      </c>
      <c r="BC361" s="22" t="e">
        <f t="shared" si="39"/>
        <v>#DIV/0!</v>
      </c>
      <c r="BD361" s="21"/>
      <c r="BE361" s="22"/>
      <c r="BF361" s="26" t="e">
        <f t="shared" ref="BF361:BK361" si="40">AVERAGEIFS(BF$7:BF$345,$C$7:$C$345,"&gt;64",$I$7:$I$345,"*High*")</f>
        <v>#DIV/0!</v>
      </c>
      <c r="BG361" s="22" t="e">
        <f t="shared" si="40"/>
        <v>#DIV/0!</v>
      </c>
      <c r="BH361" s="26" t="e">
        <f t="shared" si="40"/>
        <v>#DIV/0!</v>
      </c>
      <c r="BI361" s="22" t="e">
        <f t="shared" si="40"/>
        <v>#DIV/0!</v>
      </c>
      <c r="BJ361" s="26">
        <f t="shared" si="40"/>
        <v>55.131578947368418</v>
      </c>
      <c r="BK361" s="22">
        <f t="shared" si="40"/>
        <v>115.13157894736842</v>
      </c>
      <c r="BL361" s="21"/>
      <c r="BM361" s="22"/>
      <c r="BN361" s="20" t="s">
        <v>178</v>
      </c>
      <c r="BO361" s="26" t="e">
        <f>AVERAGEIFS(BO$7:BO$345,$C$7:$C$345,"&gt;64",$I$7:$I$345,"*High*")</f>
        <v>#DIV/0!</v>
      </c>
      <c r="BP361" s="22" t="e">
        <f>AVERAGEIFS(BP$7:BP$345,$C$7:$C$345,"&gt;64",$I$7:$I$345,"*High*")</f>
        <v>#DIV/0!</v>
      </c>
      <c r="BQ361" s="26"/>
      <c r="BR361" s="22"/>
      <c r="BS361" s="26"/>
      <c r="BT361" s="22"/>
      <c r="BU361" s="26"/>
      <c r="BV361" s="22"/>
      <c r="BW361" s="26" t="e">
        <f>AVERAGEIFS(BW$7:BW$345,$C$7:$C$345,"&gt;64",$I$7:$I$345,"*High*")</f>
        <v>#DIV/0!</v>
      </c>
      <c r="BX361" s="22" t="e">
        <f>AVERAGEIFS(BX$7:BX$345,$C$7:$C$345,"&gt;64",$I$7:$I$345,"*High*")</f>
        <v>#DIV/0!</v>
      </c>
      <c r="BY361" s="26"/>
      <c r="BZ361" s="22"/>
      <c r="CA361" s="26"/>
      <c r="CB361" s="22"/>
      <c r="CC361" s="26" t="e">
        <f>AVERAGEIFS(CC$7:CC$345,$C$7:$C$345,"&gt;64",$I$7:$I$345,"*High*")</f>
        <v>#DIV/0!</v>
      </c>
      <c r="CD361" s="22" t="e">
        <f>AVERAGEIFS(CD$7:CD$345,$C$7:$C$345,"&gt;64",$I$7:$I$345,"*High*")</f>
        <v>#DIV/0!</v>
      </c>
      <c r="CE361" s="26">
        <f>AVERAGEIFS(CE$7:CE$345,$C$7:$C$345,"&gt;64",$I$7:$I$345,"*High*")</f>
        <v>49.276315789473685</v>
      </c>
      <c r="CF361" s="22">
        <f>AVERAGEIFS(CF$7:CF$345,$C$7:$C$345,"&gt;64",$I$7:$I$345,"*High*")</f>
        <v>112.23684210526316</v>
      </c>
      <c r="CG361" s="21"/>
      <c r="CH361" s="22"/>
      <c r="CI361" s="26"/>
      <c r="CJ361" s="22"/>
      <c r="CK361" s="26"/>
      <c r="CL361" s="22"/>
      <c r="CM361" s="26"/>
      <c r="CN361" s="22"/>
      <c r="CO361" s="26" t="e">
        <f t="shared" ref="CO361:CT361" si="41">AVERAGEIFS(CO$7:CO$345,$C$7:$C$345,"&gt;64",$I$7:$I$345,"*High*")</f>
        <v>#DIV/0!</v>
      </c>
      <c r="CP361" s="22" t="e">
        <f t="shared" si="41"/>
        <v>#DIV/0!</v>
      </c>
      <c r="CQ361" s="26" t="e">
        <f t="shared" si="41"/>
        <v>#DIV/0!</v>
      </c>
      <c r="CR361" s="22" t="e">
        <f t="shared" si="41"/>
        <v>#DIV/0!</v>
      </c>
      <c r="CS361" s="26">
        <f t="shared" si="41"/>
        <v>21.776315789473685</v>
      </c>
      <c r="CT361" s="22">
        <f t="shared" si="41"/>
        <v>60.723684210526315</v>
      </c>
      <c r="CU361" s="20" t="s">
        <v>178</v>
      </c>
      <c r="CV361" s="23">
        <f>COUNTIFS($C$7:$C$345,"&gt;64",$I$7:$I$345,"*High*")</f>
        <v>76</v>
      </c>
      <c r="CW361" s="632"/>
      <c r="CX361" s="125"/>
      <c r="CY361" s="125"/>
      <c r="CZ361" s="126"/>
      <c r="DA361" s="126"/>
      <c r="DB361" s="126"/>
      <c r="DC361" s="126"/>
      <c r="DD361" s="126"/>
      <c r="DE361" s="126"/>
    </row>
    <row r="362" spans="1:109" ht="24" customHeight="1">
      <c r="L362" s="1" t="s">
        <v>302</v>
      </c>
      <c r="N362" s="1" t="s">
        <v>302</v>
      </c>
      <c r="X362" s="1" t="s">
        <v>302</v>
      </c>
      <c r="Z362" s="1" t="s">
        <v>302</v>
      </c>
      <c r="AB362" s="1" t="s">
        <v>302</v>
      </c>
      <c r="AD362" s="1" t="s">
        <v>302</v>
      </c>
      <c r="AF362" s="1" t="s">
        <v>302</v>
      </c>
      <c r="AH362" s="1" t="s">
        <v>302</v>
      </c>
      <c r="AI362" s="107" t="s">
        <v>133</v>
      </c>
      <c r="AK362" s="1" t="s">
        <v>302</v>
      </c>
      <c r="AW362" s="1" t="s">
        <v>302</v>
      </c>
      <c r="AY362" s="1" t="s">
        <v>302</v>
      </c>
      <c r="BA362" s="1" t="s">
        <v>302</v>
      </c>
      <c r="BC362" s="1" t="s">
        <v>302</v>
      </c>
      <c r="BE362" s="1" t="s">
        <v>302</v>
      </c>
      <c r="BG362" s="1" t="s">
        <v>302</v>
      </c>
      <c r="BI362" s="1" t="s">
        <v>302</v>
      </c>
      <c r="BK362" s="1" t="s">
        <v>302</v>
      </c>
      <c r="BM362" s="1" t="s">
        <v>302</v>
      </c>
      <c r="BN362" s="107" t="s">
        <v>133</v>
      </c>
      <c r="BP362" s="1" t="s">
        <v>302</v>
      </c>
      <c r="BX362" s="1" t="s">
        <v>302</v>
      </c>
      <c r="CD362" s="1" t="s">
        <v>302</v>
      </c>
      <c r="CF362" s="1" t="s">
        <v>302</v>
      </c>
      <c r="CP362" s="1" t="s">
        <v>302</v>
      </c>
      <c r="CR362" s="1" t="s">
        <v>302</v>
      </c>
      <c r="CT362" s="1" t="s">
        <v>302</v>
      </c>
      <c r="CU362" s="107" t="s">
        <v>133</v>
      </c>
    </row>
    <row r="363" spans="1:109" ht="24" customHeight="1">
      <c r="L363" s="52" t="e">
        <f>L354/K354</f>
        <v>#DIV/0!</v>
      </c>
      <c r="N363" s="52" t="e">
        <f>N354/M354</f>
        <v>#DIV/0!</v>
      </c>
      <c r="X363" s="52" t="e">
        <f>X354/W354</f>
        <v>#DIV/0!</v>
      </c>
      <c r="Z363" s="52" t="e">
        <f>Z354/Y354</f>
        <v>#DIV/0!</v>
      </c>
      <c r="AB363" s="52" t="e">
        <f>AB354/AA354</f>
        <v>#DIV/0!</v>
      </c>
      <c r="AD363" s="52">
        <f>AD354/AC354</f>
        <v>1.5047619047619045</v>
      </c>
      <c r="AF363" s="52">
        <f>AF354/AE354</f>
        <v>1.9236641221374047</v>
      </c>
      <c r="AH363" s="52" t="e">
        <f>AH354/AG354</f>
        <v>#DIV/0!</v>
      </c>
      <c r="AI363" s="51" t="s">
        <v>190</v>
      </c>
      <c r="AK363" s="52" t="e">
        <f>AK354/AJ354</f>
        <v>#DIV/0!</v>
      </c>
      <c r="AW363" s="52" t="e">
        <f>AW354/AV354</f>
        <v>#DIV/0!</v>
      </c>
      <c r="AY363" s="52" t="e">
        <f>AY354/AX354</f>
        <v>#DIV/0!</v>
      </c>
      <c r="BA363" s="52" t="e">
        <f>BA354/AZ354</f>
        <v>#DIV/0!</v>
      </c>
      <c r="BC363" s="52" t="e">
        <f>BC354/BB354</f>
        <v>#DIV/0!</v>
      </c>
      <c r="BE363" s="52"/>
      <c r="BG363" s="52" t="e">
        <f>BG354/BF354</f>
        <v>#DIV/0!</v>
      </c>
      <c r="BI363" s="52" t="e">
        <f>BI354/BH354</f>
        <v>#DIV/0!</v>
      </c>
      <c r="BK363" s="52">
        <f>BK354/BJ354</f>
        <v>1.3</v>
      </c>
      <c r="BM363" s="52"/>
      <c r="BN363" s="51" t="s">
        <v>190</v>
      </c>
      <c r="BP363" s="52" t="e">
        <f>BP354/BO354</f>
        <v>#DIV/0!</v>
      </c>
      <c r="BX363" s="52" t="e">
        <f>BX354/BW354</f>
        <v>#DIV/0!</v>
      </c>
      <c r="CD363" s="52" t="e">
        <f>CD354/CC354</f>
        <v>#DIV/0!</v>
      </c>
      <c r="CF363" s="52">
        <f>CF354/CE354</f>
        <v>1.1674208144796381</v>
      </c>
      <c r="CP363" s="52" t="e">
        <f>CP354/CO354</f>
        <v>#DIV/0!</v>
      </c>
      <c r="CR363" s="52" t="e">
        <f>CR354/CQ354</f>
        <v>#DIV/0!</v>
      </c>
      <c r="CT363" s="52">
        <f>CT354/CS354</f>
        <v>2.3806228373702423</v>
      </c>
      <c r="CU363" s="51" t="s">
        <v>190</v>
      </c>
    </row>
    <row r="364" spans="1:109" ht="24" customHeight="1">
      <c r="L364" s="52" t="e">
        <f t="shared" ref="L364:L370" si="42">L355/K355</f>
        <v>#DIV/0!</v>
      </c>
      <c r="N364" s="52" t="e">
        <f t="shared" ref="N364:N370" si="43">N355/M355</f>
        <v>#DIV/0!</v>
      </c>
      <c r="X364" s="52" t="e">
        <f t="shared" ref="X364:X370" si="44">X355/W355</f>
        <v>#DIV/0!</v>
      </c>
      <c r="Z364" s="52" t="e">
        <f t="shared" ref="Z364:Z370" si="45">Z355/Y355</f>
        <v>#DIV/0!</v>
      </c>
      <c r="AB364" s="52" t="e">
        <f t="shared" ref="AB364:AB370" si="46">AB355/AA355</f>
        <v>#DIV/0!</v>
      </c>
      <c r="AD364" s="52">
        <f t="shared" ref="AD364:AD370" si="47">AD355/AC355</f>
        <v>1.5625000000000002</v>
      </c>
      <c r="AF364" s="52">
        <f t="shared" ref="AF364:AF370" si="48">AF355/AE355</f>
        <v>1.6334841628959273</v>
      </c>
      <c r="AH364" s="52" t="e">
        <f t="shared" ref="AH364:AH370" si="49">AH355/AG355</f>
        <v>#DIV/0!</v>
      </c>
      <c r="AI364" s="51" t="s">
        <v>191</v>
      </c>
      <c r="AK364" s="52" t="e">
        <f t="shared" ref="AK364:AK370" si="50">AK355/AJ355</f>
        <v>#DIV/0!</v>
      </c>
      <c r="AW364" s="52" t="e">
        <f t="shared" ref="AW364:AW370" si="51">AW355/AV355</f>
        <v>#DIV/0!</v>
      </c>
      <c r="AY364" s="52" t="e">
        <f t="shared" ref="AY364:AY370" si="52">AY355/AX355</f>
        <v>#DIV/0!</v>
      </c>
      <c r="BA364" s="52" t="e">
        <f t="shared" ref="BA364:BA370" si="53">BA355/AZ355</f>
        <v>#DIV/0!</v>
      </c>
      <c r="BC364" s="52" t="e">
        <f t="shared" ref="BC364:BC370" si="54">BC355/BB355</f>
        <v>#DIV/0!</v>
      </c>
      <c r="BE364" s="52"/>
      <c r="BG364" s="52" t="e">
        <f t="shared" ref="BG364:BG370" si="55">BG355/BF355</f>
        <v>#DIV/0!</v>
      </c>
      <c r="BI364" s="52" t="e">
        <f t="shared" ref="BI364:BI370" si="56">BI355/BH355</f>
        <v>#DIV/0!</v>
      </c>
      <c r="BK364" s="52">
        <f t="shared" ref="BK364:BK370" si="57">BK355/BJ355</f>
        <v>1.846153846153846</v>
      </c>
      <c r="BM364" s="52"/>
      <c r="BN364" s="51" t="s">
        <v>191</v>
      </c>
      <c r="BP364" s="52" t="e">
        <f t="shared" ref="BP364:BP370" si="58">BP355/BO355</f>
        <v>#DIV/0!</v>
      </c>
      <c r="BX364" s="52" t="e">
        <f t="shared" ref="BX364:BX370" si="59">BX355/BW355</f>
        <v>#DIV/0!</v>
      </c>
      <c r="CD364" s="52" t="e">
        <f t="shared" ref="CD364:CD370" si="60">CD355/CC355</f>
        <v>#DIV/0!</v>
      </c>
      <c r="CF364" s="52">
        <f t="shared" ref="CF364:CF370" si="61">CF355/CE355</f>
        <v>1.6570048309178744</v>
      </c>
      <c r="CP364" s="52" t="e">
        <f t="shared" ref="CP364:CP370" si="62">CP355/CO355</f>
        <v>#DIV/0!</v>
      </c>
      <c r="CR364" s="52" t="e">
        <f t="shared" ref="CR364:CR370" si="63">CR355/CQ355</f>
        <v>#DIV/0!</v>
      </c>
      <c r="CT364" s="52">
        <f t="shared" ref="CT364:CT370" si="64">CT355/CS355</f>
        <v>2.2384615384615389</v>
      </c>
      <c r="CU364" s="51" t="s">
        <v>191</v>
      </c>
    </row>
    <row r="365" spans="1:109" ht="24" customHeight="1">
      <c r="I365" s="189"/>
      <c r="L365" s="52" t="e">
        <f t="shared" si="42"/>
        <v>#DIV/0!</v>
      </c>
      <c r="N365" s="52" t="e">
        <f t="shared" si="43"/>
        <v>#DIV/0!</v>
      </c>
      <c r="X365" s="52" t="e">
        <f t="shared" si="44"/>
        <v>#DIV/0!</v>
      </c>
      <c r="Z365" s="52" t="e">
        <f t="shared" si="45"/>
        <v>#DIV/0!</v>
      </c>
      <c r="AB365" s="52" t="e">
        <f t="shared" si="46"/>
        <v>#DIV/0!</v>
      </c>
      <c r="AD365" s="52">
        <f t="shared" si="47"/>
        <v>1.5393150226092782</v>
      </c>
      <c r="AF365" s="52">
        <f t="shared" si="48"/>
        <v>1.8176020408163265</v>
      </c>
      <c r="AH365" s="52" t="e">
        <f t="shared" si="49"/>
        <v>#DIV/0!</v>
      </c>
      <c r="AI365" s="16" t="s">
        <v>124</v>
      </c>
      <c r="AK365" s="52" t="e">
        <f t="shared" si="50"/>
        <v>#DIV/0!</v>
      </c>
      <c r="AW365" s="52" t="e">
        <f t="shared" si="51"/>
        <v>#DIV/0!</v>
      </c>
      <c r="AY365" s="52" t="e">
        <f t="shared" si="52"/>
        <v>#DIV/0!</v>
      </c>
      <c r="BA365" s="52" t="e">
        <f t="shared" si="53"/>
        <v>#DIV/0!</v>
      </c>
      <c r="BC365" s="52" t="e">
        <f t="shared" si="54"/>
        <v>#DIV/0!</v>
      </c>
      <c r="BE365" s="52"/>
      <c r="BG365" s="52" t="e">
        <f t="shared" si="55"/>
        <v>#DIV/0!</v>
      </c>
      <c r="BI365" s="52" t="e">
        <f t="shared" si="56"/>
        <v>#DIV/0!</v>
      </c>
      <c r="BK365" s="52">
        <f t="shared" si="57"/>
        <v>1.3551382148132516</v>
      </c>
      <c r="BM365" s="52"/>
      <c r="BN365" s="16" t="s">
        <v>124</v>
      </c>
      <c r="BP365" s="52" t="e">
        <f t="shared" si="58"/>
        <v>#DIV/0!</v>
      </c>
      <c r="BX365" s="52" t="e">
        <f t="shared" si="59"/>
        <v>#DIV/0!</v>
      </c>
      <c r="CD365" s="52" t="e">
        <f t="shared" si="60"/>
        <v>#DIV/0!</v>
      </c>
      <c r="CF365" s="52">
        <f t="shared" si="61"/>
        <v>1.2100558659217877</v>
      </c>
      <c r="CP365" s="52" t="e">
        <f t="shared" si="62"/>
        <v>#DIV/0!</v>
      </c>
      <c r="CR365" s="52" t="e">
        <f t="shared" si="63"/>
        <v>#DIV/0!</v>
      </c>
      <c r="CT365" s="52">
        <f t="shared" si="64"/>
        <v>2.3579909536373913</v>
      </c>
      <c r="CU365" s="16" t="s">
        <v>124</v>
      </c>
    </row>
    <row r="366" spans="1:109" ht="24" customHeight="1">
      <c r="I366" s="190"/>
      <c r="L366" s="52" t="e">
        <f t="shared" si="42"/>
        <v>#DIV/0!</v>
      </c>
      <c r="N366" s="52" t="e">
        <f t="shared" si="43"/>
        <v>#DIV/0!</v>
      </c>
      <c r="X366" s="52" t="e">
        <f t="shared" si="44"/>
        <v>#DIV/0!</v>
      </c>
      <c r="Z366" s="52" t="e">
        <f t="shared" si="45"/>
        <v>#DIV/0!</v>
      </c>
      <c r="AB366" s="52" t="e">
        <f t="shared" si="46"/>
        <v>#DIV/0!</v>
      </c>
      <c r="AD366" s="52">
        <f t="shared" si="47"/>
        <v>2.3803131991051454</v>
      </c>
      <c r="AF366" s="52">
        <f t="shared" si="48"/>
        <v>1.7529880478087649</v>
      </c>
      <c r="AH366" s="52" t="e">
        <f t="shared" si="49"/>
        <v>#DIV/0!</v>
      </c>
      <c r="AI366" s="17" t="s">
        <v>125</v>
      </c>
      <c r="AK366" s="52" t="e">
        <f t="shared" si="50"/>
        <v>#DIV/0!</v>
      </c>
      <c r="AW366" s="52" t="e">
        <f t="shared" si="51"/>
        <v>#DIV/0!</v>
      </c>
      <c r="AY366" s="52" t="e">
        <f t="shared" si="52"/>
        <v>#DIV/0!</v>
      </c>
      <c r="BA366" s="52" t="e">
        <f t="shared" si="53"/>
        <v>#DIV/0!</v>
      </c>
      <c r="BC366" s="52" t="e">
        <f t="shared" si="54"/>
        <v>#DIV/0!</v>
      </c>
      <c r="BE366" s="52"/>
      <c r="BG366" s="52" t="e">
        <f t="shared" si="55"/>
        <v>#DIV/0!</v>
      </c>
      <c r="BI366" s="52" t="e">
        <f t="shared" si="56"/>
        <v>#DIV/0!</v>
      </c>
      <c r="BK366" s="52">
        <f t="shared" si="57"/>
        <v>2.2857142857142856</v>
      </c>
      <c r="BM366" s="52"/>
      <c r="BN366" s="17" t="s">
        <v>125</v>
      </c>
      <c r="BP366" s="52" t="e">
        <f t="shared" si="58"/>
        <v>#DIV/0!</v>
      </c>
      <c r="BX366" s="52" t="e">
        <f t="shared" si="59"/>
        <v>#DIV/0!</v>
      </c>
      <c r="CD366" s="52" t="e">
        <f t="shared" si="60"/>
        <v>#DIV/0!</v>
      </c>
      <c r="CF366" s="52">
        <f t="shared" si="61"/>
        <v>1.6125574272588052</v>
      </c>
      <c r="CP366" s="52" t="e">
        <f t="shared" si="62"/>
        <v>#DIV/0!</v>
      </c>
      <c r="CR366" s="52" t="e">
        <f t="shared" si="63"/>
        <v>#DIV/0!</v>
      </c>
      <c r="CT366" s="52">
        <f t="shared" si="64"/>
        <v>1.6929547844374344</v>
      </c>
      <c r="CU366" s="17" t="s">
        <v>125</v>
      </c>
    </row>
    <row r="367" spans="1:109" ht="24" customHeight="1">
      <c r="I367" s="190"/>
      <c r="L367" s="52" t="e">
        <f t="shared" si="42"/>
        <v>#DIV/0!</v>
      </c>
      <c r="N367" s="52" t="e">
        <f t="shared" si="43"/>
        <v>#DIV/0!</v>
      </c>
      <c r="X367" s="52" t="e">
        <f t="shared" si="44"/>
        <v>#DIV/0!</v>
      </c>
      <c r="Z367" s="52" t="e">
        <f t="shared" si="45"/>
        <v>#DIV/0!</v>
      </c>
      <c r="AB367" s="52" t="e">
        <f t="shared" si="46"/>
        <v>#DIV/0!</v>
      </c>
      <c r="AD367" s="52">
        <f t="shared" si="47"/>
        <v>1.9863212155924665</v>
      </c>
      <c r="AF367" s="52">
        <f t="shared" si="48"/>
        <v>1.743061343031038</v>
      </c>
      <c r="AH367" s="52" t="e">
        <f t="shared" si="49"/>
        <v>#DIV/0!</v>
      </c>
      <c r="AI367" s="17" t="s">
        <v>126</v>
      </c>
      <c r="AK367" s="52" t="e">
        <f t="shared" si="50"/>
        <v>#DIV/0!</v>
      </c>
      <c r="AW367" s="52" t="e">
        <f t="shared" si="51"/>
        <v>#DIV/0!</v>
      </c>
      <c r="AY367" s="52" t="e">
        <f t="shared" si="52"/>
        <v>#DIV/0!</v>
      </c>
      <c r="BA367" s="52" t="e">
        <f t="shared" si="53"/>
        <v>#DIV/0!</v>
      </c>
      <c r="BC367" s="52" t="e">
        <f t="shared" si="54"/>
        <v>#DIV/0!</v>
      </c>
      <c r="BE367" s="52"/>
      <c r="BG367" s="52" t="e">
        <f t="shared" si="55"/>
        <v>#DIV/0!</v>
      </c>
      <c r="BI367" s="52" t="e">
        <f t="shared" si="56"/>
        <v>#DIV/0!</v>
      </c>
      <c r="BK367" s="52">
        <f t="shared" si="57"/>
        <v>2.4637000184263864</v>
      </c>
      <c r="BM367" s="52"/>
      <c r="BN367" s="17" t="s">
        <v>126</v>
      </c>
      <c r="BP367" s="52" t="e">
        <f t="shared" si="58"/>
        <v>#DIV/0!</v>
      </c>
      <c r="BX367" s="52" t="e">
        <f t="shared" si="59"/>
        <v>#DIV/0!</v>
      </c>
      <c r="CD367" s="52" t="e">
        <f t="shared" si="60"/>
        <v>#DIV/0!</v>
      </c>
      <c r="CF367" s="52">
        <f t="shared" si="61"/>
        <v>1.3047804455980965</v>
      </c>
      <c r="CP367" s="52" t="e">
        <f t="shared" si="62"/>
        <v>#DIV/0!</v>
      </c>
      <c r="CR367" s="52" t="e">
        <f t="shared" si="63"/>
        <v>#DIV/0!</v>
      </c>
      <c r="CT367" s="52">
        <f t="shared" si="64"/>
        <v>1.5996286977550869</v>
      </c>
      <c r="CU367" s="17" t="s">
        <v>126</v>
      </c>
    </row>
    <row r="368" spans="1:109" ht="24" customHeight="1">
      <c r="I368" s="190"/>
      <c r="L368" s="52" t="e">
        <f t="shared" si="42"/>
        <v>#DIV/0!</v>
      </c>
      <c r="N368" s="52" t="e">
        <f t="shared" si="43"/>
        <v>#DIV/0!</v>
      </c>
      <c r="X368" s="52" t="e">
        <f t="shared" si="44"/>
        <v>#DIV/0!</v>
      </c>
      <c r="Z368" s="52" t="e">
        <f t="shared" si="45"/>
        <v>#DIV/0!</v>
      </c>
      <c r="AB368" s="52" t="e">
        <f t="shared" si="46"/>
        <v>#DIV/0!</v>
      </c>
      <c r="AD368" s="52">
        <f t="shared" si="47"/>
        <v>2.4870848708487086</v>
      </c>
      <c r="AF368" s="52">
        <f t="shared" si="48"/>
        <v>2.5</v>
      </c>
      <c r="AH368" s="52" t="e">
        <f t="shared" si="49"/>
        <v>#DIV/0!</v>
      </c>
      <c r="AI368" s="17" t="s">
        <v>176</v>
      </c>
      <c r="AK368" s="52" t="e">
        <f t="shared" si="50"/>
        <v>#DIV/0!</v>
      </c>
      <c r="AW368" s="52" t="e">
        <f t="shared" si="51"/>
        <v>#DIV/0!</v>
      </c>
      <c r="AY368" s="52" t="e">
        <f t="shared" si="52"/>
        <v>#DIV/0!</v>
      </c>
      <c r="BA368" s="52" t="e">
        <f t="shared" si="53"/>
        <v>#DIV/0!</v>
      </c>
      <c r="BC368" s="52" t="e">
        <f t="shared" si="54"/>
        <v>#DIV/0!</v>
      </c>
      <c r="BE368" s="52"/>
      <c r="BG368" s="52" t="e">
        <f t="shared" si="55"/>
        <v>#DIV/0!</v>
      </c>
      <c r="BI368" s="52" t="e">
        <f t="shared" si="56"/>
        <v>#DIV/0!</v>
      </c>
      <c r="BK368" s="52">
        <f t="shared" si="57"/>
        <v>2.1004566210045663</v>
      </c>
      <c r="BM368" s="52"/>
      <c r="BN368" s="17" t="s">
        <v>176</v>
      </c>
      <c r="BP368" s="52" t="e">
        <f t="shared" si="58"/>
        <v>#DIV/0!</v>
      </c>
      <c r="BX368" s="52" t="e">
        <f t="shared" si="59"/>
        <v>#DIV/0!</v>
      </c>
      <c r="CD368" s="52" t="e">
        <f t="shared" si="60"/>
        <v>#DIV/0!</v>
      </c>
      <c r="CF368" s="52">
        <f t="shared" si="61"/>
        <v>2.289707750952986</v>
      </c>
      <c r="CP368" s="52" t="e">
        <f t="shared" si="62"/>
        <v>#DIV/0!</v>
      </c>
      <c r="CR368" s="52" t="e">
        <f t="shared" si="63"/>
        <v>#DIV/0!</v>
      </c>
      <c r="CT368" s="52">
        <f t="shared" si="64"/>
        <v>2.7549295774647886</v>
      </c>
      <c r="CU368" s="17" t="s">
        <v>176</v>
      </c>
    </row>
    <row r="369" spans="1:99" ht="24" customHeight="1">
      <c r="I369" s="191"/>
      <c r="L369" s="52" t="e">
        <f t="shared" si="42"/>
        <v>#DIV/0!</v>
      </c>
      <c r="N369" s="52" t="e">
        <f t="shared" si="43"/>
        <v>#DIV/0!</v>
      </c>
      <c r="X369" s="52" t="e">
        <f t="shared" si="44"/>
        <v>#DIV/0!</v>
      </c>
      <c r="Z369" s="52" t="e">
        <f t="shared" si="45"/>
        <v>#DIV/0!</v>
      </c>
      <c r="AB369" s="52" t="e">
        <f t="shared" si="46"/>
        <v>#DIV/0!</v>
      </c>
      <c r="AD369" s="52">
        <f t="shared" si="47"/>
        <v>2.0769230769230766</v>
      </c>
      <c r="AF369" s="52">
        <f t="shared" si="48"/>
        <v>3.125</v>
      </c>
      <c r="AH369" s="52" t="e">
        <f t="shared" si="49"/>
        <v>#DIV/0!</v>
      </c>
      <c r="AI369" s="13" t="s">
        <v>177</v>
      </c>
      <c r="AK369" s="52" t="e">
        <f t="shared" si="50"/>
        <v>#DIV/0!</v>
      </c>
      <c r="AW369" s="52" t="e">
        <f t="shared" si="51"/>
        <v>#DIV/0!</v>
      </c>
      <c r="AY369" s="52" t="e">
        <f t="shared" si="52"/>
        <v>#DIV/0!</v>
      </c>
      <c r="BA369" s="52" t="e">
        <f t="shared" si="53"/>
        <v>#DIV/0!</v>
      </c>
      <c r="BC369" s="52" t="e">
        <f t="shared" si="54"/>
        <v>#DIV/0!</v>
      </c>
      <c r="BE369" s="52"/>
      <c r="BG369" s="52" t="e">
        <f t="shared" si="55"/>
        <v>#DIV/0!</v>
      </c>
      <c r="BI369" s="52" t="e">
        <f t="shared" si="56"/>
        <v>#DIV/0!</v>
      </c>
      <c r="BK369" s="52">
        <f t="shared" si="57"/>
        <v>2.3684210526315792</v>
      </c>
      <c r="BM369" s="52"/>
      <c r="BN369" s="13" t="s">
        <v>177</v>
      </c>
      <c r="BP369" s="52" t="e">
        <f t="shared" si="58"/>
        <v>#DIV/0!</v>
      </c>
      <c r="BX369" s="52" t="e">
        <f t="shared" si="59"/>
        <v>#DIV/0!</v>
      </c>
      <c r="CD369" s="52" t="e">
        <f t="shared" si="60"/>
        <v>#DIV/0!</v>
      </c>
      <c r="CF369" s="52">
        <f t="shared" si="61"/>
        <v>2.5263157894736841</v>
      </c>
      <c r="CP369" s="52" t="e">
        <f t="shared" si="62"/>
        <v>#DIV/0!</v>
      </c>
      <c r="CR369" s="52" t="e">
        <f t="shared" si="63"/>
        <v>#DIV/0!</v>
      </c>
      <c r="CT369" s="52">
        <f t="shared" si="64"/>
        <v>2.2916666666666665</v>
      </c>
      <c r="CU369" s="13" t="s">
        <v>177</v>
      </c>
    </row>
    <row r="370" spans="1:99" ht="24" customHeight="1">
      <c r="I370" s="191"/>
      <c r="L370" s="52" t="e">
        <f t="shared" si="42"/>
        <v>#DIV/0!</v>
      </c>
      <c r="N370" s="52" t="e">
        <f t="shared" si="43"/>
        <v>#DIV/0!</v>
      </c>
      <c r="X370" s="52" t="e">
        <f t="shared" si="44"/>
        <v>#DIV/0!</v>
      </c>
      <c r="Z370" s="52" t="e">
        <f t="shared" si="45"/>
        <v>#DIV/0!</v>
      </c>
      <c r="AB370" s="52" t="e">
        <f t="shared" si="46"/>
        <v>#DIV/0!</v>
      </c>
      <c r="AD370" s="52">
        <f t="shared" si="47"/>
        <v>2.5077519379844961</v>
      </c>
      <c r="AF370" s="52">
        <f t="shared" si="48"/>
        <v>2.4842767295597481</v>
      </c>
      <c r="AH370" s="52" t="e">
        <f t="shared" si="49"/>
        <v>#DIV/0!</v>
      </c>
      <c r="AI370" s="20" t="s">
        <v>178</v>
      </c>
      <c r="AK370" s="52" t="e">
        <f t="shared" si="50"/>
        <v>#DIV/0!</v>
      </c>
      <c r="AW370" s="52" t="e">
        <f t="shared" si="51"/>
        <v>#DIV/0!</v>
      </c>
      <c r="AY370" s="52" t="e">
        <f t="shared" si="52"/>
        <v>#DIV/0!</v>
      </c>
      <c r="BA370" s="52" t="e">
        <f t="shared" si="53"/>
        <v>#DIV/0!</v>
      </c>
      <c r="BC370" s="52" t="e">
        <f t="shared" si="54"/>
        <v>#DIV/0!</v>
      </c>
      <c r="BE370" s="52"/>
      <c r="BG370" s="52" t="e">
        <f t="shared" si="55"/>
        <v>#DIV/0!</v>
      </c>
      <c r="BI370" s="52" t="e">
        <f t="shared" si="56"/>
        <v>#DIV/0!</v>
      </c>
      <c r="BK370" s="52">
        <f t="shared" si="57"/>
        <v>2.0883054892601436</v>
      </c>
      <c r="BM370" s="52"/>
      <c r="BN370" s="20" t="s">
        <v>178</v>
      </c>
      <c r="BP370" s="52" t="e">
        <f t="shared" si="58"/>
        <v>#DIV/0!</v>
      </c>
      <c r="BX370" s="52" t="e">
        <f t="shared" si="59"/>
        <v>#DIV/0!</v>
      </c>
      <c r="CD370" s="52" t="e">
        <f t="shared" si="60"/>
        <v>#DIV/0!</v>
      </c>
      <c r="CF370" s="52">
        <f t="shared" si="61"/>
        <v>2.2777036048064088</v>
      </c>
      <c r="CP370" s="52" t="e">
        <f t="shared" si="62"/>
        <v>#DIV/0!</v>
      </c>
      <c r="CR370" s="52" t="e">
        <f t="shared" si="63"/>
        <v>#DIV/0!</v>
      </c>
      <c r="CT370" s="52">
        <f t="shared" si="64"/>
        <v>2.7885196374622354</v>
      </c>
      <c r="CU370" s="20" t="s">
        <v>178</v>
      </c>
    </row>
    <row r="371" spans="1:99" ht="24" customHeight="1">
      <c r="I371" s="192"/>
    </row>
    <row r="372" spans="1:99" ht="24" customHeight="1">
      <c r="I372" s="192"/>
    </row>
    <row r="374" spans="1:99" ht="24" customHeight="1">
      <c r="A374" s="149" t="s">
        <v>365</v>
      </c>
    </row>
    <row r="375" spans="1:99" ht="24" customHeight="1">
      <c r="A375" s="193" t="s">
        <v>131</v>
      </c>
      <c r="B375" s="194" t="s">
        <v>1</v>
      </c>
      <c r="C375" s="194" t="s">
        <v>133</v>
      </c>
      <c r="D375" s="194" t="s">
        <v>132</v>
      </c>
      <c r="E375" s="160" t="s">
        <v>313</v>
      </c>
      <c r="F375" s="194" t="s">
        <v>2</v>
      </c>
      <c r="G375" s="194" t="s">
        <v>134</v>
      </c>
      <c r="H375" s="194" t="s">
        <v>189</v>
      </c>
      <c r="I375" s="194" t="s">
        <v>135</v>
      </c>
    </row>
    <row r="376" spans="1:99" ht="24" customHeight="1">
      <c r="A376" s="195">
        <v>125</v>
      </c>
      <c r="B376" s="196">
        <v>17950</v>
      </c>
      <c r="C376" s="197">
        <v>71</v>
      </c>
      <c r="D376" s="196">
        <v>44084</v>
      </c>
      <c r="E376" s="197" t="s">
        <v>366</v>
      </c>
      <c r="F376" s="198" t="s">
        <v>7</v>
      </c>
      <c r="G376" s="199" t="s">
        <v>42</v>
      </c>
      <c r="H376" s="200">
        <v>34.668682287729901</v>
      </c>
      <c r="I376" s="201" t="s">
        <v>174</v>
      </c>
    </row>
    <row r="377" spans="1:99" ht="24" customHeight="1">
      <c r="A377" s="202">
        <v>419</v>
      </c>
      <c r="B377" s="203">
        <v>36357</v>
      </c>
      <c r="C377" s="204">
        <v>21</v>
      </c>
      <c r="D377" s="203">
        <v>44174</v>
      </c>
      <c r="E377" s="204" t="s">
        <v>366</v>
      </c>
      <c r="F377" s="198" t="s">
        <v>7</v>
      </c>
      <c r="G377" s="199" t="s">
        <v>42</v>
      </c>
      <c r="H377" s="200">
        <v>24.913648644027202</v>
      </c>
      <c r="I377" s="205" t="s">
        <v>173</v>
      </c>
    </row>
    <row r="378" spans="1:99" ht="24" customHeight="1">
      <c r="A378" s="206">
        <v>429</v>
      </c>
      <c r="B378" s="207">
        <v>30667</v>
      </c>
      <c r="C378" s="208">
        <v>36</v>
      </c>
      <c r="D378" s="207">
        <v>44153</v>
      </c>
      <c r="E378" s="208" t="s">
        <v>366</v>
      </c>
      <c r="F378" s="198" t="s">
        <v>7</v>
      </c>
      <c r="G378" s="199" t="s">
        <v>42</v>
      </c>
      <c r="H378" s="200">
        <v>30.411693126844501</v>
      </c>
      <c r="I378" s="205" t="s">
        <v>173</v>
      </c>
    </row>
    <row r="379" spans="1:99" ht="24" customHeight="1">
      <c r="A379" s="209">
        <v>445</v>
      </c>
      <c r="B379" s="210">
        <v>29020</v>
      </c>
      <c r="C379" s="211">
        <v>41</v>
      </c>
      <c r="D379" s="210">
        <v>44145</v>
      </c>
      <c r="E379" s="211" t="s">
        <v>366</v>
      </c>
      <c r="F379" s="212" t="s">
        <v>8</v>
      </c>
      <c r="G379" s="199" t="s">
        <v>329</v>
      </c>
      <c r="H379" s="213">
        <v>22.467465685692801</v>
      </c>
      <c r="I379" s="214" t="s">
        <v>173</v>
      </c>
    </row>
    <row r="380" spans="1:99" ht="24" customHeight="1">
      <c r="A380" s="209">
        <v>446</v>
      </c>
      <c r="B380" s="210">
        <v>29424</v>
      </c>
      <c r="C380" s="211">
        <v>40</v>
      </c>
      <c r="D380" s="210">
        <v>44145</v>
      </c>
      <c r="E380" s="211" t="s">
        <v>366</v>
      </c>
      <c r="F380" s="212" t="s">
        <v>8</v>
      </c>
      <c r="G380" s="199" t="s">
        <v>42</v>
      </c>
      <c r="H380" s="213">
        <v>21.7805172606013</v>
      </c>
      <c r="I380" s="214" t="s">
        <v>173</v>
      </c>
    </row>
    <row r="382" spans="1:99" ht="24" customHeight="1">
      <c r="A382" s="153"/>
      <c r="B382" s="154"/>
    </row>
    <row r="383" spans="1:99" ht="24" customHeight="1">
      <c r="A383" s="155"/>
      <c r="B383" s="154"/>
    </row>
    <row r="384" spans="1:99" ht="24" customHeight="1">
      <c r="A384" s="155"/>
      <c r="B384" s="154"/>
    </row>
    <row r="385" spans="1:2" ht="24" customHeight="1">
      <c r="A385" s="155"/>
      <c r="B385" s="154"/>
    </row>
    <row r="386" spans="1:2" ht="24" customHeight="1">
      <c r="A386" s="155"/>
      <c r="B386" s="154"/>
    </row>
    <row r="387" spans="1:2" ht="24" customHeight="1">
      <c r="A387" s="155"/>
      <c r="B387" s="154"/>
    </row>
    <row r="388" spans="1:2" ht="24" customHeight="1">
      <c r="A388" s="154"/>
      <c r="B388" s="154"/>
    </row>
    <row r="389" spans="1:2" ht="24" customHeight="1">
      <c r="A389" s="154"/>
      <c r="B389" s="154"/>
    </row>
  </sheetData>
  <mergeCells count="371">
    <mergeCell ref="CW354:CW361"/>
    <mergeCell ref="CK352:CL352"/>
    <mergeCell ref="CM352:CN352"/>
    <mergeCell ref="CO352:CP352"/>
    <mergeCell ref="CQ352:CR352"/>
    <mergeCell ref="CS352:CT352"/>
    <mergeCell ref="CQ349:CR349"/>
    <mergeCell ref="CS349:CT349"/>
    <mergeCell ref="CO348:CP348"/>
    <mergeCell ref="CQ348:CR348"/>
    <mergeCell ref="CS348:CT348"/>
    <mergeCell ref="H354:H361"/>
    <mergeCell ref="BY352:BZ352"/>
    <mergeCell ref="CA352:CB352"/>
    <mergeCell ref="CC352:CD352"/>
    <mergeCell ref="CE352:CF352"/>
    <mergeCell ref="CG352:CH352"/>
    <mergeCell ref="CI352:CJ352"/>
    <mergeCell ref="BL352:BM352"/>
    <mergeCell ref="BO352:BP352"/>
    <mergeCell ref="BQ352:BR352"/>
    <mergeCell ref="BS352:BT352"/>
    <mergeCell ref="BU352:BV352"/>
    <mergeCell ref="BW352:BX352"/>
    <mergeCell ref="AZ352:BA352"/>
    <mergeCell ref="BB352:BC352"/>
    <mergeCell ref="BD352:BE352"/>
    <mergeCell ref="BF352:BG352"/>
    <mergeCell ref="BH352:BI352"/>
    <mergeCell ref="BJ352:BK352"/>
    <mergeCell ref="AN352:AO352"/>
    <mergeCell ref="AP352:AQ352"/>
    <mergeCell ref="AR352:AS352"/>
    <mergeCell ref="AT352:AU352"/>
    <mergeCell ref="AV352:AW352"/>
    <mergeCell ref="AX352:AY352"/>
    <mergeCell ref="AA352:AB352"/>
    <mergeCell ref="AC352:AD352"/>
    <mergeCell ref="AE352:AF352"/>
    <mergeCell ref="AG352:AH352"/>
    <mergeCell ref="AJ352:AK352"/>
    <mergeCell ref="AL352:AM352"/>
    <mergeCell ref="K352:L352"/>
    <mergeCell ref="M352:N352"/>
    <mergeCell ref="O352:P352"/>
    <mergeCell ref="Q352:R352"/>
    <mergeCell ref="S352:T352"/>
    <mergeCell ref="U352:V352"/>
    <mergeCell ref="W352:X352"/>
    <mergeCell ref="Y352:Z352"/>
    <mergeCell ref="CI350:CJ350"/>
    <mergeCell ref="CK350:CL350"/>
    <mergeCell ref="CM350:CN350"/>
    <mergeCell ref="CO350:CP350"/>
    <mergeCell ref="CQ350:CR350"/>
    <mergeCell ref="CS350:CT350"/>
    <mergeCell ref="BW350:BX350"/>
    <mergeCell ref="BY350:BZ350"/>
    <mergeCell ref="CA350:CB350"/>
    <mergeCell ref="CC350:CD350"/>
    <mergeCell ref="CE350:CF350"/>
    <mergeCell ref="CG350:CH350"/>
    <mergeCell ref="BJ350:BK350"/>
    <mergeCell ref="BL350:BM350"/>
    <mergeCell ref="BO350:BP350"/>
    <mergeCell ref="BQ350:BR350"/>
    <mergeCell ref="BS350:BT350"/>
    <mergeCell ref="BU350:BV350"/>
    <mergeCell ref="AX350:AY350"/>
    <mergeCell ref="AZ350:BA350"/>
    <mergeCell ref="BB350:BC350"/>
    <mergeCell ref="BD350:BE350"/>
    <mergeCell ref="BF350:BG350"/>
    <mergeCell ref="BH350:BI350"/>
    <mergeCell ref="AL350:AM350"/>
    <mergeCell ref="AN350:AO350"/>
    <mergeCell ref="AP350:AQ350"/>
    <mergeCell ref="AR350:AS350"/>
    <mergeCell ref="AT350:AU350"/>
    <mergeCell ref="AV350:AW350"/>
    <mergeCell ref="Y350:Z350"/>
    <mergeCell ref="AA350:AB350"/>
    <mergeCell ref="AC350:AD350"/>
    <mergeCell ref="AE350:AF350"/>
    <mergeCell ref="AG350:AH350"/>
    <mergeCell ref="AJ350:AK350"/>
    <mergeCell ref="A350:J350"/>
    <mergeCell ref="K350:L350"/>
    <mergeCell ref="M350:N350"/>
    <mergeCell ref="O350:P350"/>
    <mergeCell ref="Q350:R350"/>
    <mergeCell ref="S350:T350"/>
    <mergeCell ref="U350:V350"/>
    <mergeCell ref="W350:X350"/>
    <mergeCell ref="CE349:CF349"/>
    <mergeCell ref="BF349:BG349"/>
    <mergeCell ref="BH349:BI349"/>
    <mergeCell ref="BJ349:BK349"/>
    <mergeCell ref="BL349:BM349"/>
    <mergeCell ref="BO349:BP349"/>
    <mergeCell ref="BQ349:BR349"/>
    <mergeCell ref="AT349:AU349"/>
    <mergeCell ref="AV349:AW349"/>
    <mergeCell ref="AX349:AY349"/>
    <mergeCell ref="AZ349:BA349"/>
    <mergeCell ref="BB349:BC349"/>
    <mergeCell ref="BD349:BE349"/>
    <mergeCell ref="AG349:AH349"/>
    <mergeCell ref="AJ349:AK349"/>
    <mergeCell ref="AL349:AM349"/>
    <mergeCell ref="CG349:CH349"/>
    <mergeCell ref="CI349:CJ349"/>
    <mergeCell ref="CK349:CL349"/>
    <mergeCell ref="CM349:CN349"/>
    <mergeCell ref="CO349:CP349"/>
    <mergeCell ref="BS349:BT349"/>
    <mergeCell ref="BU349:BV349"/>
    <mergeCell ref="BW349:BX349"/>
    <mergeCell ref="BY349:BZ349"/>
    <mergeCell ref="CA349:CB349"/>
    <mergeCell ref="CC349:CD349"/>
    <mergeCell ref="AN349:AO349"/>
    <mergeCell ref="AP349:AQ349"/>
    <mergeCell ref="AR349:AS349"/>
    <mergeCell ref="U349:V349"/>
    <mergeCell ref="W349:X349"/>
    <mergeCell ref="Y349:Z349"/>
    <mergeCell ref="AA349:AB349"/>
    <mergeCell ref="AC349:AD349"/>
    <mergeCell ref="AE349:AF349"/>
    <mergeCell ref="A349:J349"/>
    <mergeCell ref="K349:L349"/>
    <mergeCell ref="M349:N349"/>
    <mergeCell ref="O349:P349"/>
    <mergeCell ref="Q349:R349"/>
    <mergeCell ref="S349:T349"/>
    <mergeCell ref="CI348:CJ348"/>
    <mergeCell ref="CK348:CL348"/>
    <mergeCell ref="CM348:CN348"/>
    <mergeCell ref="BW348:BX348"/>
    <mergeCell ref="BY348:BZ348"/>
    <mergeCell ref="CA348:CB348"/>
    <mergeCell ref="CC348:CD348"/>
    <mergeCell ref="CE348:CF348"/>
    <mergeCell ref="CG348:CH348"/>
    <mergeCell ref="BJ348:BK348"/>
    <mergeCell ref="BL348:BM348"/>
    <mergeCell ref="BO348:BP348"/>
    <mergeCell ref="BQ348:BR348"/>
    <mergeCell ref="BS348:BT348"/>
    <mergeCell ref="BU348:BV348"/>
    <mergeCell ref="AX348:AY348"/>
    <mergeCell ref="AZ348:BA348"/>
    <mergeCell ref="BB348:BC348"/>
    <mergeCell ref="BD348:BE348"/>
    <mergeCell ref="BF348:BG348"/>
    <mergeCell ref="BH348:BI348"/>
    <mergeCell ref="AL348:AM348"/>
    <mergeCell ref="AN348:AO348"/>
    <mergeCell ref="AP348:AQ348"/>
    <mergeCell ref="AR348:AS348"/>
    <mergeCell ref="AT348:AU348"/>
    <mergeCell ref="AV348:AW348"/>
    <mergeCell ref="Y348:Z348"/>
    <mergeCell ref="AA348:AB348"/>
    <mergeCell ref="AC348:AD348"/>
    <mergeCell ref="AE348:AF348"/>
    <mergeCell ref="AG348:AH348"/>
    <mergeCell ref="AJ348:AK348"/>
    <mergeCell ref="CQ347:CR347"/>
    <mergeCell ref="CS347:CT347"/>
    <mergeCell ref="A348:J348"/>
    <mergeCell ref="K348:L348"/>
    <mergeCell ref="M348:N348"/>
    <mergeCell ref="O348:P348"/>
    <mergeCell ref="Q348:R348"/>
    <mergeCell ref="S348:T348"/>
    <mergeCell ref="U348:V348"/>
    <mergeCell ref="W348:X348"/>
    <mergeCell ref="CE347:CF347"/>
    <mergeCell ref="CG347:CH347"/>
    <mergeCell ref="CI347:CJ347"/>
    <mergeCell ref="CK347:CL347"/>
    <mergeCell ref="CM347:CN347"/>
    <mergeCell ref="CO347:CP347"/>
    <mergeCell ref="BS347:BT347"/>
    <mergeCell ref="BU347:BV347"/>
    <mergeCell ref="BW347:BX347"/>
    <mergeCell ref="BY347:BZ347"/>
    <mergeCell ref="CA347:CB347"/>
    <mergeCell ref="CC347:CD347"/>
    <mergeCell ref="BF347:BG347"/>
    <mergeCell ref="BH347:BI347"/>
    <mergeCell ref="BJ347:BK347"/>
    <mergeCell ref="BL347:BM347"/>
    <mergeCell ref="BO347:BP347"/>
    <mergeCell ref="BQ347:BR347"/>
    <mergeCell ref="AT347:AU347"/>
    <mergeCell ref="AV347:AW347"/>
    <mergeCell ref="AX347:AY347"/>
    <mergeCell ref="AZ347:BA347"/>
    <mergeCell ref="BB347:BC347"/>
    <mergeCell ref="BD347:BE347"/>
    <mergeCell ref="AG347:AH347"/>
    <mergeCell ref="AJ347:AK347"/>
    <mergeCell ref="AL347:AM347"/>
    <mergeCell ref="AN347:AO347"/>
    <mergeCell ref="AP347:AQ347"/>
    <mergeCell ref="AR347:AS347"/>
    <mergeCell ref="U347:V347"/>
    <mergeCell ref="W347:X347"/>
    <mergeCell ref="Y347:Z347"/>
    <mergeCell ref="AA347:AB347"/>
    <mergeCell ref="AC347:AD347"/>
    <mergeCell ref="AE347:AF347"/>
    <mergeCell ref="A347:J347"/>
    <mergeCell ref="K347:L347"/>
    <mergeCell ref="M347:N347"/>
    <mergeCell ref="O347:P347"/>
    <mergeCell ref="Q347:R347"/>
    <mergeCell ref="S347:T347"/>
    <mergeCell ref="DZ7:EE7"/>
    <mergeCell ref="CV5:CY5"/>
    <mergeCell ref="CZ5:DD5"/>
    <mergeCell ref="DF7:DG7"/>
    <mergeCell ref="DH7:DM7"/>
    <mergeCell ref="DN7:DS7"/>
    <mergeCell ref="DT7:DY7"/>
    <mergeCell ref="CI5:CJ5"/>
    <mergeCell ref="CK5:CL5"/>
    <mergeCell ref="CM5:CN5"/>
    <mergeCell ref="CO5:CP5"/>
    <mergeCell ref="CQ5:CR5"/>
    <mergeCell ref="CS5:CT5"/>
    <mergeCell ref="BW5:BX5"/>
    <mergeCell ref="BY5:BZ5"/>
    <mergeCell ref="CA5:CB5"/>
    <mergeCell ref="CC5:CD5"/>
    <mergeCell ref="CE5:CF5"/>
    <mergeCell ref="CG5:CH5"/>
    <mergeCell ref="BJ5:BK5"/>
    <mergeCell ref="BL5:BM5"/>
    <mergeCell ref="BO5:BP5"/>
    <mergeCell ref="BQ5:BR5"/>
    <mergeCell ref="BS5:BT5"/>
    <mergeCell ref="BU5:BV5"/>
    <mergeCell ref="BD5:BE5"/>
    <mergeCell ref="BF5:BG5"/>
    <mergeCell ref="BH5:BI5"/>
    <mergeCell ref="AL5:AM5"/>
    <mergeCell ref="AN5:AO5"/>
    <mergeCell ref="AP5:AQ5"/>
    <mergeCell ref="AR5:AS5"/>
    <mergeCell ref="AT5:AU5"/>
    <mergeCell ref="AV5:AW5"/>
    <mergeCell ref="AA5:AB5"/>
    <mergeCell ref="AC5:AD5"/>
    <mergeCell ref="AE5:AF5"/>
    <mergeCell ref="AG5:AH5"/>
    <mergeCell ref="AJ5:AK5"/>
    <mergeCell ref="CQ4:CR4"/>
    <mergeCell ref="CS4:CT4"/>
    <mergeCell ref="CV4:DD4"/>
    <mergeCell ref="CI4:CJ4"/>
    <mergeCell ref="CK4:CL4"/>
    <mergeCell ref="CM4:CN4"/>
    <mergeCell ref="CO4:CP4"/>
    <mergeCell ref="AZ4:BA4"/>
    <mergeCell ref="BB4:BC4"/>
    <mergeCell ref="BD4:BE4"/>
    <mergeCell ref="AG4:AH4"/>
    <mergeCell ref="AJ4:AK4"/>
    <mergeCell ref="AL4:AM4"/>
    <mergeCell ref="AN4:AO4"/>
    <mergeCell ref="AP4:AQ4"/>
    <mergeCell ref="AR4:AS4"/>
    <mergeCell ref="AX5:AY5"/>
    <mergeCell ref="AZ5:BA5"/>
    <mergeCell ref="BB5:BC5"/>
    <mergeCell ref="CE4:CF4"/>
    <mergeCell ref="CG4:CH4"/>
    <mergeCell ref="BS4:BT4"/>
    <mergeCell ref="BU4:BV4"/>
    <mergeCell ref="BW4:BX4"/>
    <mergeCell ref="BY4:BZ4"/>
    <mergeCell ref="CA4:CB4"/>
    <mergeCell ref="CC4:CD4"/>
    <mergeCell ref="BF4:BG4"/>
    <mergeCell ref="BH4:BI4"/>
    <mergeCell ref="BJ4:BK4"/>
    <mergeCell ref="BL4:BM4"/>
    <mergeCell ref="BO4:BP4"/>
    <mergeCell ref="BQ4:BR4"/>
    <mergeCell ref="CO3:CP3"/>
    <mergeCell ref="CQ3:CR3"/>
    <mergeCell ref="CS3:CT3"/>
    <mergeCell ref="CG3:CH3"/>
    <mergeCell ref="CI3:CJ3"/>
    <mergeCell ref="CK3:CL3"/>
    <mergeCell ref="CM3:CN3"/>
    <mergeCell ref="AX3:AY3"/>
    <mergeCell ref="AZ3:BA3"/>
    <mergeCell ref="BB3:BC3"/>
    <mergeCell ref="BO3:BP3"/>
    <mergeCell ref="BD3:BE3"/>
    <mergeCell ref="CA3:CB3"/>
    <mergeCell ref="AR3:AS3"/>
    <mergeCell ref="AT3:AU3"/>
    <mergeCell ref="AV3:AW3"/>
    <mergeCell ref="U4:V4"/>
    <mergeCell ref="W4:X4"/>
    <mergeCell ref="Y4:Z4"/>
    <mergeCell ref="AA4:AB4"/>
    <mergeCell ref="AC4:AD4"/>
    <mergeCell ref="AE4:AF4"/>
    <mergeCell ref="AE3:AF3"/>
    <mergeCell ref="AG3:AH3"/>
    <mergeCell ref="AJ3:AK3"/>
    <mergeCell ref="AL3:AM3"/>
    <mergeCell ref="AN3:AO3"/>
    <mergeCell ref="AP3:AQ3"/>
    <mergeCell ref="AT4:AU4"/>
    <mergeCell ref="AV4:AW4"/>
    <mergeCell ref="Y5:Z5"/>
    <mergeCell ref="AX4:AY4"/>
    <mergeCell ref="BO1:BP2"/>
    <mergeCell ref="BQ1:CF2"/>
    <mergeCell ref="CG1:CT2"/>
    <mergeCell ref="CU1:CU5"/>
    <mergeCell ref="K3:L3"/>
    <mergeCell ref="M3:N3"/>
    <mergeCell ref="O3:P3"/>
    <mergeCell ref="Q3:R3"/>
    <mergeCell ref="S3:T3"/>
    <mergeCell ref="U3:V3"/>
    <mergeCell ref="K4:L4"/>
    <mergeCell ref="M4:N4"/>
    <mergeCell ref="O4:P4"/>
    <mergeCell ref="Q4:R4"/>
    <mergeCell ref="S4:T4"/>
    <mergeCell ref="CC3:CD3"/>
    <mergeCell ref="CE3:CF3"/>
    <mergeCell ref="BQ3:BR3"/>
    <mergeCell ref="BS3:BT3"/>
    <mergeCell ref="BU3:BV3"/>
    <mergeCell ref="BW3:BX3"/>
    <mergeCell ref="BY3:BZ3"/>
    <mergeCell ref="H4:I4"/>
    <mergeCell ref="A1:I3"/>
    <mergeCell ref="J1:J2"/>
    <mergeCell ref="K1:AH2"/>
    <mergeCell ref="AI1:AI5"/>
    <mergeCell ref="AJ1:BM2"/>
    <mergeCell ref="BN1:BN5"/>
    <mergeCell ref="W3:X3"/>
    <mergeCell ref="Y3:Z3"/>
    <mergeCell ref="AA3:AB3"/>
    <mergeCell ref="AC3:AD3"/>
    <mergeCell ref="B4:E4"/>
    <mergeCell ref="F4:G4"/>
    <mergeCell ref="BF3:BG3"/>
    <mergeCell ref="BH3:BI3"/>
    <mergeCell ref="BJ3:BK3"/>
    <mergeCell ref="BL3:BM3"/>
    <mergeCell ref="K5:L5"/>
    <mergeCell ref="M5:N5"/>
    <mergeCell ref="O5:P5"/>
    <mergeCell ref="Q5:R5"/>
    <mergeCell ref="S5:T5"/>
    <mergeCell ref="U5:V5"/>
    <mergeCell ref="W5:X5"/>
  </mergeCells>
  <conditionalFormatting sqref="AD7:AD345 BI7:BI345 X7:X345 Z7:Z345 AB7:AB345 BG7:BG345 CF7:CF345 CR7:CR345 CP7:CP345 CD7:CD345 BC7:BC345 BA7:BA345 CT7:CT345 L7:L345 N7:N345 AF7:AH345 BE7:BE345 BK7:BK345 BM7:BM345 AY7:AY345 AW7:AW345 AK7:AK345 BX7:BX345 BP7:BP345">
    <cfRule type="expression" dxfId="5" priority="121">
      <formula>AND(L7/K7&gt;=4,L7&gt;=40)</formula>
    </cfRule>
  </conditionalFormatting>
  <conditionalFormatting sqref="W7:AH345 AV7:BM345 CC7:CF345 CO7:CT345 K7:N345 AJ7:AK345 BW7:BX345 BO7:BP345">
    <cfRule type="expression" dxfId="4" priority="122">
      <formula>NOT(OR(K7=5, K7=10, K7=20, K7=40, K7=80, K7=160, K7=320,K7=640,K7=1280,K7=2560,K7=5120,K7=10240,K7=20480))</formula>
    </cfRule>
    <cfRule type="cellIs" dxfId="3" priority="123" operator="greaterThanOrEqual">
      <formula>40</formula>
    </cfRule>
  </conditionalFormatting>
  <conditionalFormatting sqref="O354:V361">
    <cfRule type="colorScale" priority="91">
      <colorScale>
        <cfvo type="min"/>
        <cfvo type="max"/>
        <color rgb="FFFCFCFF"/>
        <color theme="5"/>
      </colorScale>
    </cfRule>
  </conditionalFormatting>
  <conditionalFormatting sqref="AL354:AU361">
    <cfRule type="colorScale" priority="124">
      <colorScale>
        <cfvo type="min"/>
        <cfvo type="max"/>
        <color rgb="FFFCFCFF"/>
        <color rgb="FF63BE7B"/>
      </colorScale>
    </cfRule>
  </conditionalFormatting>
  <conditionalFormatting sqref="CE354:CN361 CQ354:CT361">
    <cfRule type="colorScale" priority="125">
      <colorScale>
        <cfvo type="min"/>
        <cfvo type="max"/>
        <color rgb="FFFCFCFF"/>
        <color rgb="FF0070C0"/>
      </colorScale>
    </cfRule>
  </conditionalFormatting>
  <conditionalFormatting sqref="CE363:CN370 AL363:AU370 O363:V370 BF363:BI370 BB363:BC370 AC363:AD370 CQ363:CT370">
    <cfRule type="colorScale" priority="126">
      <colorScale>
        <cfvo type="min"/>
        <cfvo type="max"/>
        <color rgb="FFFCFCFF"/>
        <color rgb="FFFFC000"/>
      </colorScale>
    </cfRule>
  </conditionalFormatting>
  <conditionalFormatting sqref="BD354:BE361">
    <cfRule type="colorScale" priority="79">
      <colorScale>
        <cfvo type="min"/>
        <cfvo type="max"/>
        <color rgb="FFFCFCFF"/>
        <color rgb="FF63BE7B"/>
      </colorScale>
    </cfRule>
  </conditionalFormatting>
  <conditionalFormatting sqref="BD363:BE370">
    <cfRule type="colorScale" priority="80">
      <colorScale>
        <cfvo type="min"/>
        <cfvo type="max"/>
        <color rgb="FFFCFCFF"/>
        <color rgb="FFFFC000"/>
      </colorScale>
    </cfRule>
  </conditionalFormatting>
  <conditionalFormatting sqref="BL354:BM361">
    <cfRule type="colorScale" priority="77">
      <colorScale>
        <cfvo type="min"/>
        <cfvo type="max"/>
        <color rgb="FFFCFCFF"/>
        <color rgb="FF63BE7B"/>
      </colorScale>
    </cfRule>
  </conditionalFormatting>
  <conditionalFormatting sqref="BL363:BM370">
    <cfRule type="colorScale" priority="78">
      <colorScale>
        <cfvo type="min"/>
        <cfvo type="max"/>
        <color rgb="FFFCFCFF"/>
        <color rgb="FFFFC000"/>
      </colorScale>
    </cfRule>
  </conditionalFormatting>
  <conditionalFormatting sqref="DD7:DD345">
    <cfRule type="cellIs" dxfId="2" priority="51" operator="greaterThanOrEqual">
      <formula>8</formula>
    </cfRule>
    <cfRule type="cellIs" dxfId="1" priority="52" operator="between">
      <formula>4</formula>
      <formula>8</formula>
    </cfRule>
  </conditionalFormatting>
  <conditionalFormatting sqref="BW363:BX370">
    <cfRule type="colorScale" priority="50">
      <colorScale>
        <cfvo type="min"/>
        <cfvo type="max"/>
        <color rgb="FFFCFCFF"/>
        <color rgb="FFFFC000"/>
      </colorScale>
    </cfRule>
  </conditionalFormatting>
  <conditionalFormatting sqref="AZ363:BA370">
    <cfRule type="colorScale" priority="48">
      <colorScale>
        <cfvo type="min"/>
        <cfvo type="max"/>
        <color rgb="FFFCFCFF"/>
        <color rgb="FFFFC000"/>
      </colorScale>
    </cfRule>
  </conditionalFormatting>
  <conditionalFormatting sqref="AX363:AY370">
    <cfRule type="colorScale" priority="46">
      <colorScale>
        <cfvo type="min"/>
        <cfvo type="max"/>
        <color rgb="FFFCFCFF"/>
        <color rgb="FFFFC000"/>
      </colorScale>
    </cfRule>
  </conditionalFormatting>
  <conditionalFormatting sqref="AV363:AW370">
    <cfRule type="colorScale" priority="44">
      <colorScale>
        <cfvo type="min"/>
        <cfvo type="max"/>
        <color rgb="FFFCFCFF"/>
        <color rgb="FFFFC000"/>
      </colorScale>
    </cfRule>
  </conditionalFormatting>
  <conditionalFormatting sqref="AJ363:AK370">
    <cfRule type="colorScale" priority="42">
      <colorScale>
        <cfvo type="min"/>
        <cfvo type="max"/>
        <color rgb="FFFCFCFF"/>
        <color rgb="FFFFC000"/>
      </colorScale>
    </cfRule>
  </conditionalFormatting>
  <conditionalFormatting sqref="AA363:AB370">
    <cfRule type="colorScale" priority="40">
      <colorScale>
        <cfvo type="min"/>
        <cfvo type="max"/>
        <color rgb="FFFCFCFF"/>
        <color rgb="FFFFC000"/>
      </colorScale>
    </cfRule>
  </conditionalFormatting>
  <conditionalFormatting sqref="Y363:Z370">
    <cfRule type="colorScale" priority="38">
      <colorScale>
        <cfvo type="min"/>
        <cfvo type="max"/>
        <color rgb="FFFCFCFF"/>
        <color rgb="FFFFC000"/>
      </colorScale>
    </cfRule>
  </conditionalFormatting>
  <conditionalFormatting sqref="W363:X370">
    <cfRule type="colorScale" priority="36">
      <colorScale>
        <cfvo type="min"/>
        <cfvo type="max"/>
        <color rgb="FFFCFCFF"/>
        <color rgb="FFFFC000"/>
      </colorScale>
    </cfRule>
  </conditionalFormatting>
  <conditionalFormatting sqref="K363:L370">
    <cfRule type="colorScale" priority="34">
      <colorScale>
        <cfvo type="min"/>
        <cfvo type="max"/>
        <color rgb="FFFCFCFF"/>
        <color rgb="FFFFC000"/>
      </colorScale>
    </cfRule>
  </conditionalFormatting>
  <conditionalFormatting sqref="BO363:BP370">
    <cfRule type="colorScale" priority="32">
      <colorScale>
        <cfvo type="min"/>
        <cfvo type="max"/>
        <color rgb="FFFCFCFF"/>
        <color rgb="FFFFC000"/>
      </colorScale>
    </cfRule>
  </conditionalFormatting>
  <conditionalFormatting sqref="AE354:AF361">
    <cfRule type="colorScale" priority="29">
      <colorScale>
        <cfvo type="min"/>
        <cfvo type="max"/>
        <color rgb="FFFCFCFF"/>
        <color theme="5"/>
      </colorScale>
    </cfRule>
  </conditionalFormatting>
  <conditionalFormatting sqref="AE363:AF370">
    <cfRule type="colorScale" priority="30">
      <colorScale>
        <cfvo type="min"/>
        <cfvo type="max"/>
        <color rgb="FFFCFCFF"/>
        <color rgb="FFFFC000"/>
      </colorScale>
    </cfRule>
  </conditionalFormatting>
  <conditionalFormatting sqref="BJ354:BK361">
    <cfRule type="colorScale" priority="27">
      <colorScale>
        <cfvo type="min"/>
        <cfvo type="max"/>
        <color rgb="FFFCFCFF"/>
        <color rgb="FF63BE7B"/>
      </colorScale>
    </cfRule>
  </conditionalFormatting>
  <conditionalFormatting sqref="BJ363:BK370">
    <cfRule type="colorScale" priority="28">
      <colorScale>
        <cfvo type="min"/>
        <cfvo type="max"/>
        <color rgb="FFFCFCFF"/>
        <color rgb="FFFFC000"/>
      </colorScale>
    </cfRule>
  </conditionalFormatting>
  <conditionalFormatting sqref="CC363:CD370">
    <cfRule type="colorScale" priority="26">
      <colorScale>
        <cfvo type="min"/>
        <cfvo type="max"/>
        <color rgb="FFFCFCFF"/>
        <color rgb="FFFFC000"/>
      </colorScale>
    </cfRule>
  </conditionalFormatting>
  <conditionalFormatting sqref="CO363:CP370">
    <cfRule type="colorScale" priority="24">
      <colorScale>
        <cfvo type="min"/>
        <cfvo type="max"/>
        <color rgb="FFFCFCFF"/>
        <color rgb="FFFFC000"/>
      </colorScale>
    </cfRule>
  </conditionalFormatting>
  <conditionalFormatting sqref="M363:N370">
    <cfRule type="colorScale" priority="22">
      <colorScale>
        <cfvo type="min"/>
        <cfvo type="max"/>
        <color rgb="FFFCFCFF"/>
        <color rgb="FFFFC000"/>
      </colorScale>
    </cfRule>
  </conditionalFormatting>
  <conditionalFormatting sqref="AG363:AH370">
    <cfRule type="colorScale" priority="20">
      <colorScale>
        <cfvo type="min"/>
        <cfvo type="max"/>
        <color rgb="FFFCFCFF"/>
        <color rgb="FFFFC000"/>
      </colorScale>
    </cfRule>
  </conditionalFormatting>
  <conditionalFormatting sqref="AC354:AD361">
    <cfRule type="colorScale" priority="18">
      <colorScale>
        <cfvo type="min"/>
        <cfvo type="max"/>
        <color rgb="FFFCFCFF"/>
        <color theme="5"/>
      </colorScale>
    </cfRule>
  </conditionalFormatting>
  <conditionalFormatting sqref="AA354:AB361">
    <cfRule type="colorScale" priority="17">
      <colorScale>
        <cfvo type="min"/>
        <cfvo type="max"/>
        <color rgb="FFFCFCFF"/>
        <color theme="5"/>
      </colorScale>
    </cfRule>
  </conditionalFormatting>
  <conditionalFormatting sqref="Y354:Z361">
    <cfRule type="colorScale" priority="16">
      <colorScale>
        <cfvo type="min"/>
        <cfvo type="max"/>
        <color rgb="FFFCFCFF"/>
        <color theme="5"/>
      </colorScale>
    </cfRule>
  </conditionalFormatting>
  <conditionalFormatting sqref="W354:X361">
    <cfRule type="colorScale" priority="15">
      <colorScale>
        <cfvo type="min"/>
        <cfvo type="max"/>
        <color rgb="FFFCFCFF"/>
        <color theme="5"/>
      </colorScale>
    </cfRule>
  </conditionalFormatting>
  <conditionalFormatting sqref="M354:N361">
    <cfRule type="colorScale" priority="14">
      <colorScale>
        <cfvo type="min"/>
        <cfvo type="max"/>
        <color rgb="FFFCFCFF"/>
        <color theme="5"/>
      </colorScale>
    </cfRule>
  </conditionalFormatting>
  <conditionalFormatting sqref="K354:L361">
    <cfRule type="colorScale" priority="13">
      <colorScale>
        <cfvo type="min"/>
        <cfvo type="max"/>
        <color rgb="FFFCFCFF"/>
        <color theme="5"/>
      </colorScale>
    </cfRule>
  </conditionalFormatting>
  <conditionalFormatting sqref="AG354:AH361">
    <cfRule type="colorScale" priority="12">
      <colorScale>
        <cfvo type="min"/>
        <cfvo type="max"/>
        <color rgb="FFFCFCFF"/>
        <color theme="5"/>
      </colorScale>
    </cfRule>
  </conditionalFormatting>
  <conditionalFormatting sqref="BH354:BI361">
    <cfRule type="colorScale" priority="11">
      <colorScale>
        <cfvo type="min"/>
        <cfvo type="max"/>
        <color rgb="FFFCFCFF"/>
        <color rgb="FF63BE7B"/>
      </colorScale>
    </cfRule>
  </conditionalFormatting>
  <conditionalFormatting sqref="BF354:BG361">
    <cfRule type="colorScale" priority="10">
      <colorScale>
        <cfvo type="min"/>
        <cfvo type="max"/>
        <color rgb="FFFCFCFF"/>
        <color rgb="FF63BE7B"/>
      </colorScale>
    </cfRule>
  </conditionalFormatting>
  <conditionalFormatting sqref="BB354:BC361">
    <cfRule type="colorScale" priority="9">
      <colorScale>
        <cfvo type="min"/>
        <cfvo type="max"/>
        <color rgb="FFFCFCFF"/>
        <color rgb="FF63BE7B"/>
      </colorScale>
    </cfRule>
  </conditionalFormatting>
  <conditionalFormatting sqref="AZ354:BA361">
    <cfRule type="colorScale" priority="8">
      <colorScale>
        <cfvo type="min"/>
        <cfvo type="max"/>
        <color rgb="FFFCFCFF"/>
        <color rgb="FF63BE7B"/>
      </colorScale>
    </cfRule>
  </conditionalFormatting>
  <conditionalFormatting sqref="AX354:AY361">
    <cfRule type="colorScale" priority="7">
      <colorScale>
        <cfvo type="min"/>
        <cfvo type="max"/>
        <color rgb="FFFCFCFF"/>
        <color rgb="FF63BE7B"/>
      </colorScale>
    </cfRule>
  </conditionalFormatting>
  <conditionalFormatting sqref="AV354:AW361">
    <cfRule type="colorScale" priority="6">
      <colorScale>
        <cfvo type="min"/>
        <cfvo type="max"/>
        <color rgb="FFFCFCFF"/>
        <color rgb="FF63BE7B"/>
      </colorScale>
    </cfRule>
  </conditionalFormatting>
  <conditionalFormatting sqref="AJ354:AK361">
    <cfRule type="colorScale" priority="5">
      <colorScale>
        <cfvo type="min"/>
        <cfvo type="max"/>
        <color rgb="FFFCFCFF"/>
        <color rgb="FF63BE7B"/>
      </colorScale>
    </cfRule>
  </conditionalFormatting>
  <conditionalFormatting sqref="CC354:CD361">
    <cfRule type="colorScale" priority="4">
      <colorScale>
        <cfvo type="min"/>
        <cfvo type="max"/>
        <color rgb="FFFCFCFF"/>
        <color rgb="FF0070C0"/>
      </colorScale>
    </cfRule>
  </conditionalFormatting>
  <conditionalFormatting sqref="BW354:BX361">
    <cfRule type="colorScale" priority="3">
      <colorScale>
        <cfvo type="min"/>
        <cfvo type="max"/>
        <color rgb="FFFCFCFF"/>
        <color rgb="FF0070C0"/>
      </colorScale>
    </cfRule>
  </conditionalFormatting>
  <conditionalFormatting sqref="BO354:BP361">
    <cfRule type="colorScale" priority="2">
      <colorScale>
        <cfvo type="min"/>
        <cfvo type="max"/>
        <color rgb="FFFCFCFF"/>
        <color rgb="FF0070C0"/>
      </colorScale>
    </cfRule>
  </conditionalFormatting>
  <conditionalFormatting sqref="CO354:CP361">
    <cfRule type="colorScale" priority="1">
      <colorScale>
        <cfvo type="min"/>
        <cfvo type="max"/>
        <color rgb="FFFCFCFF"/>
        <color rgb="FF0070C0"/>
      </colorScale>
    </cfRule>
  </conditionalFormatting>
  <printOptions horizontalCentered="1" verticalCentered="1"/>
  <pageMargins left="0.45" right="0.45" top="0.7" bottom="0.7" header="0.3" footer="0.3"/>
  <pageSetup scale="43" orientation="landscape"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B32D9-FFD9-2F4A-B529-9E1154C7968D}">
  <sheetPr>
    <tabColor theme="4" tint="-0.499984740745262"/>
  </sheetPr>
  <dimension ref="A1:AY372"/>
  <sheetViews>
    <sheetView zoomScale="90" zoomScaleNormal="75" workbookViewId="0">
      <pane ySplit="5" topLeftCell="A98" activePane="bottomLeft" state="frozen"/>
      <selection pane="bottomLeft" activeCell="B4" sqref="B4"/>
    </sheetView>
  </sheetViews>
  <sheetFormatPr defaultColWidth="10.77734375" defaultRowHeight="24" customHeight="1"/>
  <cols>
    <col min="1" max="1" width="11.77734375" style="7" customWidth="1"/>
    <col min="2" max="2" width="13.44140625" style="7" customWidth="1"/>
    <col min="3" max="3" width="11.44140625" style="7" customWidth="1"/>
    <col min="4" max="5" width="15.44140625" style="7" customWidth="1"/>
    <col min="6" max="6" width="10.77734375" style="7"/>
    <col min="7" max="7" width="23.6640625" style="7" bestFit="1" customWidth="1"/>
    <col min="8" max="8" width="14" style="7" customWidth="1"/>
    <col min="9" max="9" width="14.44140625" style="7" bestFit="1" customWidth="1"/>
    <col min="10" max="10" width="17.6640625" style="7" customWidth="1"/>
    <col min="11" max="31" width="12.109375" style="7" customWidth="1"/>
    <col min="32" max="16384" width="10.77734375" style="7"/>
  </cols>
  <sheetData>
    <row r="1" spans="1:51" ht="64.05" customHeight="1" thickBot="1">
      <c r="A1" s="680" t="s">
        <v>431</v>
      </c>
      <c r="B1" s="681"/>
      <c r="C1" s="681"/>
      <c r="D1" s="681"/>
      <c r="E1" s="681"/>
      <c r="F1" s="681"/>
      <c r="G1" s="681"/>
      <c r="H1" s="681"/>
      <c r="I1" s="682"/>
      <c r="J1" s="443"/>
      <c r="K1" s="652" t="s">
        <v>430</v>
      </c>
      <c r="L1" s="652"/>
      <c r="M1" s="652"/>
      <c r="N1" s="652"/>
      <c r="O1" s="652"/>
      <c r="P1" s="652"/>
      <c r="Q1" s="652"/>
      <c r="R1" s="652"/>
      <c r="S1" s="652"/>
      <c r="T1" s="652"/>
      <c r="U1" s="652"/>
      <c r="V1" s="652"/>
      <c r="W1" s="652"/>
      <c r="X1" s="652"/>
      <c r="Y1" s="652"/>
      <c r="Z1" s="652"/>
      <c r="AA1" s="652"/>
      <c r="AB1" s="652"/>
      <c r="AC1" s="652"/>
      <c r="AD1" s="652"/>
      <c r="AE1" s="652"/>
      <c r="AF1" s="442"/>
      <c r="AG1" s="652" t="s">
        <v>429</v>
      </c>
      <c r="AH1" s="652"/>
      <c r="AI1" s="652"/>
      <c r="AJ1" s="652"/>
      <c r="AK1" s="652"/>
      <c r="AL1" s="652"/>
      <c r="AM1" s="652"/>
      <c r="AN1" s="652"/>
      <c r="AO1" s="652"/>
      <c r="AP1" s="652"/>
      <c r="AQ1" s="652"/>
      <c r="AR1" s="652"/>
      <c r="AS1" s="652"/>
      <c r="AT1" s="652"/>
      <c r="AU1" s="652"/>
      <c r="AV1" s="652"/>
      <c r="AW1" s="652"/>
      <c r="AX1" s="653"/>
      <c r="AY1" s="441"/>
    </row>
    <row r="2" spans="1:51" s="6" customFormat="1" ht="57" customHeight="1">
      <c r="A2" s="683"/>
      <c r="B2" s="684"/>
      <c r="C2" s="684"/>
      <c r="D2" s="684"/>
      <c r="E2" s="684"/>
      <c r="F2" s="684"/>
      <c r="G2" s="684"/>
      <c r="H2" s="684"/>
      <c r="I2" s="685"/>
      <c r="J2" s="440"/>
      <c r="K2" s="669" t="s">
        <v>428</v>
      </c>
      <c r="L2" s="670"/>
      <c r="M2" s="671"/>
      <c r="N2" s="674" t="s">
        <v>427</v>
      </c>
      <c r="O2" s="675"/>
      <c r="P2" s="675"/>
      <c r="Q2" s="675"/>
      <c r="R2" s="675"/>
      <c r="S2" s="676"/>
      <c r="T2" s="677" t="s">
        <v>426</v>
      </c>
      <c r="U2" s="665"/>
      <c r="V2" s="665"/>
      <c r="W2" s="665"/>
      <c r="X2" s="665"/>
      <c r="Y2" s="678"/>
      <c r="Z2" s="665" t="s">
        <v>425</v>
      </c>
      <c r="AA2" s="665"/>
      <c r="AB2" s="665"/>
      <c r="AC2" s="665"/>
      <c r="AD2" s="650" t="s">
        <v>424</v>
      </c>
      <c r="AE2" s="679"/>
      <c r="AF2" s="439"/>
      <c r="AG2" s="674" t="s">
        <v>423</v>
      </c>
      <c r="AH2" s="675"/>
      <c r="AI2" s="675"/>
      <c r="AJ2" s="675"/>
      <c r="AK2" s="675"/>
      <c r="AL2" s="676"/>
      <c r="AM2" s="677" t="s">
        <v>422</v>
      </c>
      <c r="AN2" s="665"/>
      <c r="AO2" s="665"/>
      <c r="AP2" s="665"/>
      <c r="AQ2" s="665"/>
      <c r="AR2" s="678"/>
      <c r="AS2" s="665" t="s">
        <v>421</v>
      </c>
      <c r="AT2" s="665"/>
      <c r="AU2" s="665"/>
      <c r="AV2" s="665"/>
      <c r="AW2" s="650" t="s">
        <v>420</v>
      </c>
      <c r="AX2" s="651"/>
      <c r="AY2" s="431"/>
    </row>
    <row r="3" spans="1:51" ht="75" customHeight="1">
      <c r="A3" s="438" t="s">
        <v>233</v>
      </c>
      <c r="B3" s="672" t="s">
        <v>419</v>
      </c>
      <c r="C3" s="672"/>
      <c r="D3" s="672"/>
      <c r="E3" s="673"/>
      <c r="F3" s="437" t="s">
        <v>418</v>
      </c>
      <c r="G3" s="436" t="s">
        <v>417</v>
      </c>
      <c r="H3" s="435" t="s">
        <v>416</v>
      </c>
      <c r="I3" s="434" t="s">
        <v>415</v>
      </c>
      <c r="J3" s="433" t="s">
        <v>414</v>
      </c>
      <c r="K3" s="660"/>
      <c r="L3" s="661"/>
      <c r="M3" s="662"/>
      <c r="N3" s="661"/>
      <c r="O3" s="666"/>
      <c r="P3" s="646"/>
      <c r="Q3" s="647"/>
      <c r="R3" s="646"/>
      <c r="S3" s="648"/>
      <c r="T3" s="649"/>
      <c r="U3" s="647"/>
      <c r="V3" s="646"/>
      <c r="W3" s="647"/>
      <c r="X3" s="646"/>
      <c r="Y3" s="648"/>
      <c r="Z3" s="649"/>
      <c r="AA3" s="647"/>
      <c r="AB3" s="646"/>
      <c r="AC3" s="654"/>
      <c r="AD3" s="655"/>
      <c r="AE3" s="667"/>
      <c r="AF3" s="432"/>
      <c r="AG3" s="661"/>
      <c r="AH3" s="666"/>
      <c r="AI3" s="646"/>
      <c r="AJ3" s="647"/>
      <c r="AK3" s="646"/>
      <c r="AL3" s="648"/>
      <c r="AM3" s="649"/>
      <c r="AN3" s="647"/>
      <c r="AO3" s="646"/>
      <c r="AP3" s="647"/>
      <c r="AQ3" s="646"/>
      <c r="AR3" s="648"/>
      <c r="AS3" s="649"/>
      <c r="AT3" s="647"/>
      <c r="AU3" s="646"/>
      <c r="AV3" s="654"/>
      <c r="AW3" s="655"/>
      <c r="AX3" s="656"/>
      <c r="AY3" s="431"/>
    </row>
    <row r="4" spans="1:51" s="418" customFormat="1" ht="43.95" customHeight="1">
      <c r="A4" s="430" t="s">
        <v>413</v>
      </c>
      <c r="B4" s="429" t="s">
        <v>190</v>
      </c>
      <c r="C4" s="428" t="s">
        <v>191</v>
      </c>
      <c r="D4" s="427" t="s">
        <v>124</v>
      </c>
      <c r="E4" s="426" t="s">
        <v>125</v>
      </c>
      <c r="F4" s="425" t="s">
        <v>126</v>
      </c>
      <c r="G4" s="424" t="s">
        <v>127</v>
      </c>
      <c r="H4" s="423" t="s">
        <v>128</v>
      </c>
      <c r="I4" s="422" t="s">
        <v>312</v>
      </c>
      <c r="J4" s="421" t="s">
        <v>412</v>
      </c>
      <c r="K4" s="657" t="s">
        <v>411</v>
      </c>
      <c r="L4" s="658"/>
      <c r="M4" s="659"/>
      <c r="N4" s="575" t="s">
        <v>245</v>
      </c>
      <c r="O4" s="594"/>
      <c r="P4" s="663" t="s">
        <v>246</v>
      </c>
      <c r="Q4" s="663"/>
      <c r="R4" s="641" t="s">
        <v>247</v>
      </c>
      <c r="S4" s="642"/>
      <c r="T4" s="664" t="s">
        <v>410</v>
      </c>
      <c r="U4" s="663"/>
      <c r="V4" s="663" t="s">
        <v>260</v>
      </c>
      <c r="W4" s="663"/>
      <c r="X4" s="641" t="s">
        <v>409</v>
      </c>
      <c r="Y4" s="645"/>
      <c r="Z4" s="575" t="s">
        <v>130</v>
      </c>
      <c r="AA4" s="594"/>
      <c r="AB4" s="641" t="s">
        <v>267</v>
      </c>
      <c r="AC4" s="642"/>
      <c r="AD4" s="643" t="s">
        <v>183</v>
      </c>
      <c r="AE4" s="668"/>
      <c r="AF4" s="420"/>
      <c r="AG4" s="575" t="s">
        <v>245</v>
      </c>
      <c r="AH4" s="594"/>
      <c r="AI4" s="663" t="s">
        <v>246</v>
      </c>
      <c r="AJ4" s="663"/>
      <c r="AK4" s="641" t="s">
        <v>247</v>
      </c>
      <c r="AL4" s="642"/>
      <c r="AM4" s="664" t="s">
        <v>410</v>
      </c>
      <c r="AN4" s="663"/>
      <c r="AO4" s="663" t="s">
        <v>260</v>
      </c>
      <c r="AP4" s="663"/>
      <c r="AQ4" s="641" t="s">
        <v>409</v>
      </c>
      <c r="AR4" s="645"/>
      <c r="AS4" s="575" t="s">
        <v>130</v>
      </c>
      <c r="AT4" s="594"/>
      <c r="AU4" s="641" t="s">
        <v>267</v>
      </c>
      <c r="AV4" s="642"/>
      <c r="AW4" s="643" t="s">
        <v>183</v>
      </c>
      <c r="AX4" s="644"/>
      <c r="AY4" s="419"/>
    </row>
    <row r="5" spans="1:51" s="392" customFormat="1" ht="39.75" customHeight="1" thickBot="1">
      <c r="A5" s="417" t="s">
        <v>131</v>
      </c>
      <c r="B5" s="416" t="s">
        <v>1</v>
      </c>
      <c r="C5" s="416" t="s">
        <v>133</v>
      </c>
      <c r="D5" s="416" t="s">
        <v>132</v>
      </c>
      <c r="E5" s="416" t="s">
        <v>313</v>
      </c>
      <c r="F5" s="415" t="s">
        <v>2</v>
      </c>
      <c r="G5" s="415" t="s">
        <v>134</v>
      </c>
      <c r="H5" s="415" t="s">
        <v>189</v>
      </c>
      <c r="I5" s="415" t="s">
        <v>135</v>
      </c>
      <c r="J5" s="414" t="s">
        <v>314</v>
      </c>
      <c r="K5" s="413" t="s">
        <v>369</v>
      </c>
      <c r="L5" s="412" t="s">
        <v>368</v>
      </c>
      <c r="M5" s="412" t="s">
        <v>367</v>
      </c>
      <c r="N5" s="411" t="s">
        <v>408</v>
      </c>
      <c r="O5" s="409" t="s">
        <v>407</v>
      </c>
      <c r="P5" s="410" t="s">
        <v>406</v>
      </c>
      <c r="Q5" s="409" t="s">
        <v>405</v>
      </c>
      <c r="R5" s="408" t="s">
        <v>404</v>
      </c>
      <c r="S5" s="407" t="s">
        <v>403</v>
      </c>
      <c r="T5" s="406" t="s">
        <v>402</v>
      </c>
      <c r="U5" s="405" t="s">
        <v>401</v>
      </c>
      <c r="V5" s="406" t="s">
        <v>400</v>
      </c>
      <c r="W5" s="405" t="s">
        <v>399</v>
      </c>
      <c r="X5" s="404" t="s">
        <v>398</v>
      </c>
      <c r="Y5" s="403" t="s">
        <v>397</v>
      </c>
      <c r="Z5" s="402" t="s">
        <v>396</v>
      </c>
      <c r="AA5" s="402" t="s">
        <v>395</v>
      </c>
      <c r="AB5" s="400" t="s">
        <v>394</v>
      </c>
      <c r="AC5" s="400" t="s">
        <v>393</v>
      </c>
      <c r="AD5" s="401" t="s">
        <v>392</v>
      </c>
      <c r="AE5" s="400" t="s">
        <v>391</v>
      </c>
      <c r="AF5" s="399" t="s">
        <v>390</v>
      </c>
      <c r="AG5" s="393" t="s">
        <v>389</v>
      </c>
      <c r="AH5" s="393" t="s">
        <v>388</v>
      </c>
      <c r="AI5" s="393" t="s">
        <v>387</v>
      </c>
      <c r="AJ5" s="393" t="s">
        <v>386</v>
      </c>
      <c r="AK5" s="394" t="s">
        <v>385</v>
      </c>
      <c r="AL5" s="394" t="s">
        <v>384</v>
      </c>
      <c r="AM5" s="398" t="s">
        <v>383</v>
      </c>
      <c r="AN5" s="397" t="s">
        <v>382</v>
      </c>
      <c r="AO5" s="397" t="s">
        <v>381</v>
      </c>
      <c r="AP5" s="397" t="s">
        <v>380</v>
      </c>
      <c r="AQ5" s="396" t="s">
        <v>379</v>
      </c>
      <c r="AR5" s="395" t="s">
        <v>378</v>
      </c>
      <c r="AS5" s="393" t="s">
        <v>377</v>
      </c>
      <c r="AT5" s="393" t="s">
        <v>376</v>
      </c>
      <c r="AU5" s="394" t="s">
        <v>375</v>
      </c>
      <c r="AV5" s="394" t="s">
        <v>374</v>
      </c>
      <c r="AW5" s="394" t="s">
        <v>373</v>
      </c>
      <c r="AX5" s="394" t="s">
        <v>372</v>
      </c>
      <c r="AY5" s="393" t="s">
        <v>371</v>
      </c>
    </row>
    <row r="6" spans="1:51" s="9" customFormat="1" ht="24" customHeight="1">
      <c r="A6" s="337">
        <v>1</v>
      </c>
      <c r="B6" s="336">
        <v>32100</v>
      </c>
      <c r="C6" s="335">
        <v>32</v>
      </c>
      <c r="D6" s="336">
        <v>44110</v>
      </c>
      <c r="E6" s="335">
        <v>29</v>
      </c>
      <c r="F6" s="3" t="s">
        <v>7</v>
      </c>
      <c r="G6" s="277" t="s">
        <v>42</v>
      </c>
      <c r="H6" s="57">
        <v>36.925545077284603</v>
      </c>
      <c r="I6" s="10" t="s">
        <v>173</v>
      </c>
      <c r="J6" s="219" t="s">
        <v>321</v>
      </c>
      <c r="K6" s="391">
        <v>4.6449999999999996</v>
      </c>
      <c r="L6" s="390">
        <v>4.26</v>
      </c>
      <c r="M6" s="321"/>
      <c r="N6" s="389"/>
      <c r="O6" s="385"/>
      <c r="P6" s="387"/>
      <c r="Q6" s="385"/>
      <c r="R6" s="387">
        <v>107072</v>
      </c>
      <c r="S6" s="385">
        <v>102695</v>
      </c>
      <c r="T6" s="387"/>
      <c r="U6" s="385"/>
      <c r="V6" s="387"/>
      <c r="W6" s="385"/>
      <c r="X6" s="387">
        <v>44209</v>
      </c>
      <c r="Y6" s="385">
        <v>46802</v>
      </c>
      <c r="Z6" s="387"/>
      <c r="AA6" s="385"/>
      <c r="AB6" s="387">
        <v>32809</v>
      </c>
      <c r="AC6" s="385">
        <v>45289</v>
      </c>
      <c r="AD6" s="387">
        <v>239238</v>
      </c>
      <c r="AE6" s="388">
        <v>265528</v>
      </c>
      <c r="AF6" s="128">
        <v>1</v>
      </c>
      <c r="AG6" s="387"/>
      <c r="AH6" s="385"/>
      <c r="AI6" s="386"/>
      <c r="AJ6" s="385"/>
      <c r="AK6" s="386">
        <v>2787</v>
      </c>
      <c r="AL6" s="385">
        <v>2913</v>
      </c>
      <c r="AM6" s="386"/>
      <c r="AN6" s="385"/>
      <c r="AO6" s="386"/>
      <c r="AP6" s="385"/>
      <c r="AQ6" s="386">
        <v>1487</v>
      </c>
      <c r="AR6" s="385">
        <v>2047</v>
      </c>
      <c r="AS6" s="386"/>
      <c r="AT6" s="385"/>
      <c r="AU6" s="386">
        <v>3691</v>
      </c>
      <c r="AV6" s="385">
        <v>4696</v>
      </c>
      <c r="AW6" s="386">
        <v>8225</v>
      </c>
      <c r="AX6" s="385">
        <v>9732</v>
      </c>
      <c r="AY6" s="128">
        <v>1</v>
      </c>
    </row>
    <row r="7" spans="1:51" s="9" customFormat="1" ht="24" customHeight="1">
      <c r="A7" s="337">
        <v>5</v>
      </c>
      <c r="B7" s="336">
        <v>33566</v>
      </c>
      <c r="C7" s="335">
        <v>28</v>
      </c>
      <c r="D7" s="336">
        <v>44103</v>
      </c>
      <c r="E7" s="335">
        <v>28</v>
      </c>
      <c r="F7" s="3" t="s">
        <v>7</v>
      </c>
      <c r="G7" s="277" t="s">
        <v>42</v>
      </c>
      <c r="H7" s="57">
        <v>22.032526692249402</v>
      </c>
      <c r="I7" s="10" t="s">
        <v>173</v>
      </c>
      <c r="J7" s="219" t="s">
        <v>327</v>
      </c>
      <c r="K7" s="322">
        <v>0.51900000000000002</v>
      </c>
      <c r="L7" s="275">
        <v>0.54269999999999996</v>
      </c>
      <c r="M7" s="321"/>
      <c r="N7" s="308"/>
      <c r="O7" s="306"/>
      <c r="P7" s="308"/>
      <c r="Q7" s="306"/>
      <c r="R7" s="308">
        <v>30954</v>
      </c>
      <c r="S7" s="306">
        <v>38734</v>
      </c>
      <c r="T7" s="308"/>
      <c r="U7" s="306"/>
      <c r="V7" s="308"/>
      <c r="W7" s="306"/>
      <c r="X7" s="308">
        <v>27031</v>
      </c>
      <c r="Y7" s="306">
        <v>25938</v>
      </c>
      <c r="Z7" s="308"/>
      <c r="AA7" s="306"/>
      <c r="AB7" s="308">
        <v>20990</v>
      </c>
      <c r="AC7" s="306">
        <v>22055</v>
      </c>
      <c r="AD7" s="308">
        <v>50339</v>
      </c>
      <c r="AE7" s="309">
        <v>59063</v>
      </c>
      <c r="AF7" s="128">
        <v>5</v>
      </c>
      <c r="AG7" s="361"/>
      <c r="AH7" s="359"/>
      <c r="AI7" s="360"/>
      <c r="AJ7" s="359"/>
      <c r="AK7" s="360">
        <v>737.8</v>
      </c>
      <c r="AL7" s="359">
        <v>972.4</v>
      </c>
      <c r="AM7" s="360"/>
      <c r="AN7" s="359"/>
      <c r="AO7" s="360"/>
      <c r="AP7" s="359"/>
      <c r="AQ7" s="360">
        <v>245.1</v>
      </c>
      <c r="AR7" s="359">
        <v>223.4</v>
      </c>
      <c r="AS7" s="360"/>
      <c r="AT7" s="359"/>
      <c r="AU7" s="360">
        <v>1266</v>
      </c>
      <c r="AV7" s="359">
        <v>1617</v>
      </c>
      <c r="AW7" s="360">
        <v>2056</v>
      </c>
      <c r="AX7" s="359">
        <v>2152</v>
      </c>
      <c r="AY7" s="128">
        <v>5</v>
      </c>
    </row>
    <row r="8" spans="1:51" s="9" customFormat="1" ht="24" customHeight="1">
      <c r="A8" s="346">
        <v>8</v>
      </c>
      <c r="B8" s="345">
        <v>25772</v>
      </c>
      <c r="C8" s="344">
        <v>50</v>
      </c>
      <c r="D8" s="345">
        <v>44117</v>
      </c>
      <c r="E8" s="344">
        <v>28</v>
      </c>
      <c r="F8" s="3" t="s">
        <v>7</v>
      </c>
      <c r="G8" s="277" t="s">
        <v>9</v>
      </c>
      <c r="H8" s="57">
        <v>38.461538461538403</v>
      </c>
      <c r="I8" s="10" t="s">
        <v>173</v>
      </c>
      <c r="J8" s="219" t="s">
        <v>327</v>
      </c>
      <c r="K8" s="322">
        <v>0.68810000000000004</v>
      </c>
      <c r="L8" s="275">
        <v>2.6059999999999999</v>
      </c>
      <c r="M8" s="321">
        <v>0.63870000000000005</v>
      </c>
      <c r="N8" s="308"/>
      <c r="O8" s="306"/>
      <c r="P8" s="308"/>
      <c r="Q8" s="306"/>
      <c r="R8" s="308"/>
      <c r="S8" s="306"/>
      <c r="T8" s="308"/>
      <c r="U8" s="306"/>
      <c r="V8" s="308"/>
      <c r="W8" s="306"/>
      <c r="X8" s="308"/>
      <c r="Y8" s="306"/>
      <c r="Z8" s="308"/>
      <c r="AA8" s="306"/>
      <c r="AB8" s="308"/>
      <c r="AC8" s="306"/>
      <c r="AD8" s="308"/>
      <c r="AE8" s="309"/>
      <c r="AF8" s="130">
        <v>8</v>
      </c>
      <c r="AG8" s="361"/>
      <c r="AH8" s="359"/>
      <c r="AI8" s="360"/>
      <c r="AJ8" s="359"/>
      <c r="AK8" s="360"/>
      <c r="AL8" s="359"/>
      <c r="AM8" s="360"/>
      <c r="AN8" s="359"/>
      <c r="AO8" s="360"/>
      <c r="AP8" s="359"/>
      <c r="AQ8" s="360"/>
      <c r="AR8" s="359"/>
      <c r="AS8" s="360"/>
      <c r="AT8" s="359"/>
      <c r="AU8" s="360"/>
      <c r="AV8" s="359"/>
      <c r="AW8" s="360"/>
      <c r="AX8" s="359"/>
      <c r="AY8" s="130">
        <v>8</v>
      </c>
    </row>
    <row r="9" spans="1:51" s="9" customFormat="1" ht="24" customHeight="1">
      <c r="A9" s="337">
        <v>11</v>
      </c>
      <c r="B9" s="336">
        <v>33298</v>
      </c>
      <c r="C9" s="335">
        <v>29</v>
      </c>
      <c r="D9" s="336">
        <v>44131</v>
      </c>
      <c r="E9" s="335">
        <v>27</v>
      </c>
      <c r="F9" s="3" t="s">
        <v>7</v>
      </c>
      <c r="G9" s="277" t="s">
        <v>42</v>
      </c>
      <c r="H9" s="57">
        <v>49.223492022431401</v>
      </c>
      <c r="I9" s="10" t="s">
        <v>173</v>
      </c>
      <c r="J9" s="219" t="s">
        <v>327</v>
      </c>
      <c r="K9" s="322">
        <v>0.49609999999999999</v>
      </c>
      <c r="L9" s="275">
        <v>0.3019</v>
      </c>
      <c r="M9" s="321"/>
      <c r="N9" s="308"/>
      <c r="O9" s="306"/>
      <c r="P9" s="308"/>
      <c r="Q9" s="306"/>
      <c r="R9" s="308"/>
      <c r="S9" s="306"/>
      <c r="T9" s="308"/>
      <c r="U9" s="306"/>
      <c r="V9" s="308"/>
      <c r="W9" s="306"/>
      <c r="X9" s="308"/>
      <c r="Y9" s="306"/>
      <c r="Z9" s="308"/>
      <c r="AA9" s="306"/>
      <c r="AB9" s="308"/>
      <c r="AC9" s="306"/>
      <c r="AD9" s="308"/>
      <c r="AE9" s="309"/>
      <c r="AF9" s="128">
        <v>11</v>
      </c>
      <c r="AG9" s="361"/>
      <c r="AH9" s="359"/>
      <c r="AI9" s="360"/>
      <c r="AJ9" s="359"/>
      <c r="AK9" s="360"/>
      <c r="AL9" s="359"/>
      <c r="AM9" s="360"/>
      <c r="AN9" s="359"/>
      <c r="AO9" s="360"/>
      <c r="AP9" s="359"/>
      <c r="AQ9" s="360"/>
      <c r="AR9" s="359"/>
      <c r="AS9" s="360"/>
      <c r="AT9" s="359"/>
      <c r="AU9" s="360"/>
      <c r="AV9" s="359"/>
      <c r="AW9" s="360"/>
      <c r="AX9" s="359"/>
      <c r="AY9" s="128">
        <v>11</v>
      </c>
    </row>
    <row r="10" spans="1:51" s="9" customFormat="1" ht="24" customHeight="1">
      <c r="A10" s="342">
        <v>14</v>
      </c>
      <c r="B10" s="341">
        <v>20114</v>
      </c>
      <c r="C10" s="340">
        <v>65</v>
      </c>
      <c r="D10" s="341">
        <v>44102</v>
      </c>
      <c r="E10" s="340">
        <v>28</v>
      </c>
      <c r="F10" s="3" t="s">
        <v>7</v>
      </c>
      <c r="G10" s="277" t="s">
        <v>42</v>
      </c>
      <c r="H10" s="57">
        <v>26.886811887169699</v>
      </c>
      <c r="I10" s="5" t="s">
        <v>174</v>
      </c>
      <c r="J10" s="219" t="s">
        <v>328</v>
      </c>
      <c r="K10" s="322">
        <v>0.214</v>
      </c>
      <c r="L10" s="275">
        <v>0.18479999999999999</v>
      </c>
      <c r="M10" s="321"/>
      <c r="N10" s="308"/>
      <c r="O10" s="306"/>
      <c r="P10" s="308"/>
      <c r="Q10" s="306"/>
      <c r="R10" s="308"/>
      <c r="S10" s="306"/>
      <c r="T10" s="308"/>
      <c r="U10" s="306"/>
      <c r="V10" s="308"/>
      <c r="W10" s="306"/>
      <c r="X10" s="308"/>
      <c r="Y10" s="306"/>
      <c r="Z10" s="308"/>
      <c r="AA10" s="306"/>
      <c r="AB10" s="308"/>
      <c r="AC10" s="306"/>
      <c r="AD10" s="308"/>
      <c r="AE10" s="309"/>
      <c r="AF10" s="131">
        <v>14</v>
      </c>
      <c r="AG10" s="361"/>
      <c r="AH10" s="359"/>
      <c r="AI10" s="360"/>
      <c r="AJ10" s="359"/>
      <c r="AK10" s="360"/>
      <c r="AL10" s="359"/>
      <c r="AM10" s="360"/>
      <c r="AN10" s="359"/>
      <c r="AO10" s="360"/>
      <c r="AP10" s="359"/>
      <c r="AQ10" s="360"/>
      <c r="AR10" s="359"/>
      <c r="AS10" s="360"/>
      <c r="AT10" s="359"/>
      <c r="AU10" s="360"/>
      <c r="AV10" s="359"/>
      <c r="AW10" s="360"/>
      <c r="AX10" s="359"/>
      <c r="AY10" s="131">
        <v>14</v>
      </c>
    </row>
    <row r="11" spans="1:51" s="9" customFormat="1" ht="24" customHeight="1">
      <c r="A11" s="343">
        <v>16</v>
      </c>
      <c r="B11" s="279">
        <v>28741</v>
      </c>
      <c r="C11" s="280">
        <v>42</v>
      </c>
      <c r="D11" s="279">
        <v>44116</v>
      </c>
      <c r="E11" s="280">
        <v>28</v>
      </c>
      <c r="F11" s="3" t="s">
        <v>7</v>
      </c>
      <c r="G11" s="277" t="s">
        <v>329</v>
      </c>
      <c r="H11" s="57">
        <v>27.84008972921</v>
      </c>
      <c r="I11" s="10" t="s">
        <v>173</v>
      </c>
      <c r="J11" s="219" t="s">
        <v>327</v>
      </c>
      <c r="K11" s="322">
        <v>0.25380000000000003</v>
      </c>
      <c r="L11" s="275">
        <v>0.50980000000000003</v>
      </c>
      <c r="M11" s="321"/>
      <c r="N11" s="308"/>
      <c r="O11" s="306"/>
      <c r="P11" s="308"/>
      <c r="Q11" s="306"/>
      <c r="R11" s="308"/>
      <c r="S11" s="306"/>
      <c r="T11" s="308"/>
      <c r="U11" s="306"/>
      <c r="V11" s="308"/>
      <c r="W11" s="306"/>
      <c r="X11" s="308"/>
      <c r="Y11" s="306"/>
      <c r="Z11" s="308"/>
      <c r="AA11" s="306"/>
      <c r="AB11" s="308"/>
      <c r="AC11" s="306"/>
      <c r="AD11" s="308"/>
      <c r="AE11" s="309"/>
      <c r="AF11" s="129">
        <v>16</v>
      </c>
      <c r="AG11" s="361"/>
      <c r="AH11" s="359"/>
      <c r="AI11" s="360"/>
      <c r="AJ11" s="359"/>
      <c r="AK11" s="360"/>
      <c r="AL11" s="359"/>
      <c r="AM11" s="360"/>
      <c r="AN11" s="359"/>
      <c r="AO11" s="360"/>
      <c r="AP11" s="359"/>
      <c r="AQ11" s="360"/>
      <c r="AR11" s="359"/>
      <c r="AS11" s="360"/>
      <c r="AT11" s="359"/>
      <c r="AU11" s="360"/>
      <c r="AV11" s="359"/>
      <c r="AW11" s="360"/>
      <c r="AX11" s="359"/>
      <c r="AY11" s="129">
        <v>16</v>
      </c>
    </row>
    <row r="12" spans="1:51" s="9" customFormat="1" ht="24" customHeight="1">
      <c r="A12" s="346">
        <v>17</v>
      </c>
      <c r="B12" s="345">
        <v>23833</v>
      </c>
      <c r="C12" s="344">
        <v>55</v>
      </c>
      <c r="D12" s="345">
        <v>44105</v>
      </c>
      <c r="E12" s="344">
        <v>28</v>
      </c>
      <c r="F12" s="4" t="s">
        <v>8</v>
      </c>
      <c r="G12" s="277" t="s">
        <v>42</v>
      </c>
      <c r="H12" s="57">
        <v>33.191342247716697</v>
      </c>
      <c r="I12" s="10" t="s">
        <v>173</v>
      </c>
      <c r="J12" s="219" t="s">
        <v>327</v>
      </c>
      <c r="K12" s="322">
        <v>8.1979999999999997E-2</v>
      </c>
      <c r="L12" s="275">
        <v>0.43070000000000003</v>
      </c>
      <c r="M12" s="321"/>
      <c r="N12" s="308"/>
      <c r="O12" s="306"/>
      <c r="P12" s="308"/>
      <c r="Q12" s="306"/>
      <c r="R12" s="308">
        <v>48845</v>
      </c>
      <c r="S12" s="306">
        <v>50555</v>
      </c>
      <c r="T12" s="308"/>
      <c r="U12" s="306"/>
      <c r="V12" s="308"/>
      <c r="W12" s="306"/>
      <c r="X12" s="308">
        <v>49982</v>
      </c>
      <c r="Y12" s="306">
        <v>46854</v>
      </c>
      <c r="Z12" s="308"/>
      <c r="AA12" s="306"/>
      <c r="AB12" s="308">
        <v>29473</v>
      </c>
      <c r="AC12" s="306">
        <v>33053</v>
      </c>
      <c r="AD12" s="308">
        <v>49436</v>
      </c>
      <c r="AE12" s="309">
        <v>51083</v>
      </c>
      <c r="AF12" s="130">
        <v>17</v>
      </c>
      <c r="AG12" s="361"/>
      <c r="AH12" s="359"/>
      <c r="AI12" s="360"/>
      <c r="AJ12" s="359"/>
      <c r="AK12" s="360">
        <v>1520</v>
      </c>
      <c r="AL12" s="359">
        <v>1922</v>
      </c>
      <c r="AM12" s="360"/>
      <c r="AN12" s="359"/>
      <c r="AO12" s="360"/>
      <c r="AP12" s="359"/>
      <c r="AQ12" s="360">
        <v>2102</v>
      </c>
      <c r="AR12" s="359">
        <v>2562</v>
      </c>
      <c r="AS12" s="360"/>
      <c r="AT12" s="359"/>
      <c r="AU12" s="360">
        <v>8906</v>
      </c>
      <c r="AV12" s="359">
        <v>12397</v>
      </c>
      <c r="AW12" s="360">
        <v>8913</v>
      </c>
      <c r="AX12" s="359">
        <v>10608</v>
      </c>
      <c r="AY12" s="130">
        <v>17</v>
      </c>
    </row>
    <row r="13" spans="1:51" s="9" customFormat="1" ht="24" customHeight="1">
      <c r="A13" s="343">
        <v>22</v>
      </c>
      <c r="B13" s="279">
        <v>28132</v>
      </c>
      <c r="C13" s="280">
        <v>43</v>
      </c>
      <c r="D13" s="279">
        <v>44104</v>
      </c>
      <c r="E13" s="280">
        <v>28</v>
      </c>
      <c r="F13" s="4" t="s">
        <v>8</v>
      </c>
      <c r="G13" s="277" t="s">
        <v>42</v>
      </c>
      <c r="H13" s="57">
        <v>48.847450902598602</v>
      </c>
      <c r="I13" s="10" t="s">
        <v>173</v>
      </c>
      <c r="J13" s="219" t="s">
        <v>327</v>
      </c>
      <c r="K13" s="322">
        <v>0.7087</v>
      </c>
      <c r="L13" s="275">
        <v>0.54369999999999996</v>
      </c>
      <c r="M13" s="321"/>
      <c r="N13" s="308"/>
      <c r="O13" s="306"/>
      <c r="P13" s="308"/>
      <c r="Q13" s="306"/>
      <c r="R13" s="308">
        <v>40791</v>
      </c>
      <c r="S13" s="306">
        <v>124850</v>
      </c>
      <c r="T13" s="308"/>
      <c r="U13" s="306"/>
      <c r="V13" s="308"/>
      <c r="W13" s="306"/>
      <c r="X13" s="308">
        <v>50970</v>
      </c>
      <c r="Y13" s="306">
        <v>65537</v>
      </c>
      <c r="Z13" s="308"/>
      <c r="AA13" s="306"/>
      <c r="AB13" s="308">
        <v>53148</v>
      </c>
      <c r="AC13" s="306">
        <v>91554</v>
      </c>
      <c r="AD13" s="308">
        <v>102679</v>
      </c>
      <c r="AE13" s="309">
        <v>140537</v>
      </c>
      <c r="AF13" s="129">
        <v>22</v>
      </c>
      <c r="AG13" s="361"/>
      <c r="AH13" s="359"/>
      <c r="AI13" s="360"/>
      <c r="AJ13" s="359"/>
      <c r="AK13" s="360">
        <v>4054</v>
      </c>
      <c r="AL13" s="359">
        <v>5866</v>
      </c>
      <c r="AM13" s="360"/>
      <c r="AN13" s="359"/>
      <c r="AO13" s="360"/>
      <c r="AP13" s="359"/>
      <c r="AQ13" s="360">
        <v>4847</v>
      </c>
      <c r="AR13" s="359">
        <v>6772</v>
      </c>
      <c r="AS13" s="360"/>
      <c r="AT13" s="359"/>
      <c r="AU13" s="360">
        <v>3283</v>
      </c>
      <c r="AV13" s="359">
        <v>4331</v>
      </c>
      <c r="AW13" s="360">
        <v>8581</v>
      </c>
      <c r="AX13" s="359">
        <v>10610</v>
      </c>
      <c r="AY13" s="129">
        <v>22</v>
      </c>
    </row>
    <row r="14" spans="1:51" s="9" customFormat="1" ht="24" customHeight="1">
      <c r="A14" s="337">
        <v>29</v>
      </c>
      <c r="B14" s="336">
        <v>33948</v>
      </c>
      <c r="C14" s="335">
        <v>27</v>
      </c>
      <c r="D14" s="336">
        <v>44117</v>
      </c>
      <c r="E14" s="335">
        <v>31</v>
      </c>
      <c r="F14" s="3" t="s">
        <v>7</v>
      </c>
      <c r="G14" s="277" t="s">
        <v>42</v>
      </c>
      <c r="H14" s="57">
        <v>26.385565543555501</v>
      </c>
      <c r="I14" s="10" t="s">
        <v>173</v>
      </c>
      <c r="J14" s="219" t="s">
        <v>327</v>
      </c>
      <c r="K14" s="322">
        <v>0.19889999999999999</v>
      </c>
      <c r="L14" s="275">
        <v>0.52800000000000002</v>
      </c>
      <c r="M14" s="321"/>
      <c r="N14" s="308"/>
      <c r="O14" s="306"/>
      <c r="P14" s="308"/>
      <c r="Q14" s="306"/>
      <c r="R14" s="308">
        <v>50082</v>
      </c>
      <c r="S14" s="306">
        <v>86084</v>
      </c>
      <c r="T14" s="308"/>
      <c r="U14" s="306"/>
      <c r="V14" s="308"/>
      <c r="W14" s="306"/>
      <c r="X14" s="308">
        <v>40109</v>
      </c>
      <c r="Y14" s="306">
        <v>47076</v>
      </c>
      <c r="Z14" s="308"/>
      <c r="AA14" s="306"/>
      <c r="AB14" s="308">
        <v>81928</v>
      </c>
      <c r="AC14" s="306">
        <v>94947</v>
      </c>
      <c r="AD14" s="308">
        <v>203403</v>
      </c>
      <c r="AE14" s="309">
        <v>236676</v>
      </c>
      <c r="AF14" s="128">
        <v>29</v>
      </c>
      <c r="AG14" s="361"/>
      <c r="AH14" s="359"/>
      <c r="AI14" s="360"/>
      <c r="AJ14" s="359"/>
      <c r="AK14" s="360">
        <v>1424</v>
      </c>
      <c r="AL14" s="359">
        <v>2203</v>
      </c>
      <c r="AM14" s="360"/>
      <c r="AN14" s="359"/>
      <c r="AO14" s="360"/>
      <c r="AP14" s="359"/>
      <c r="AQ14" s="360">
        <v>2706</v>
      </c>
      <c r="AR14" s="359">
        <v>5053</v>
      </c>
      <c r="AS14" s="360"/>
      <c r="AT14" s="359"/>
      <c r="AU14" s="360">
        <v>3850</v>
      </c>
      <c r="AV14" s="359">
        <v>5157</v>
      </c>
      <c r="AW14" s="360">
        <v>7100</v>
      </c>
      <c r="AX14" s="359">
        <v>8876</v>
      </c>
      <c r="AY14" s="128">
        <v>29</v>
      </c>
    </row>
    <row r="15" spans="1:51" s="9" customFormat="1" ht="24" customHeight="1">
      <c r="A15" s="337">
        <v>30</v>
      </c>
      <c r="B15" s="336">
        <v>31782</v>
      </c>
      <c r="C15" s="335">
        <v>33</v>
      </c>
      <c r="D15" s="336">
        <v>44110</v>
      </c>
      <c r="E15" s="335">
        <v>28</v>
      </c>
      <c r="F15" s="4" t="s">
        <v>8</v>
      </c>
      <c r="G15" s="277" t="s">
        <v>329</v>
      </c>
      <c r="H15" s="57">
        <v>34.2247090299551</v>
      </c>
      <c r="I15" s="10" t="s">
        <v>173</v>
      </c>
      <c r="J15" s="219" t="s">
        <v>327</v>
      </c>
      <c r="K15" s="322">
        <v>0.49880000000000002</v>
      </c>
      <c r="L15" s="275">
        <v>0.73850000000000005</v>
      </c>
      <c r="M15" s="321"/>
      <c r="N15" s="308"/>
      <c r="O15" s="306"/>
      <c r="P15" s="308"/>
      <c r="Q15" s="306"/>
      <c r="R15" s="308">
        <v>58550</v>
      </c>
      <c r="S15" s="306">
        <v>82706</v>
      </c>
      <c r="T15" s="308"/>
      <c r="U15" s="306"/>
      <c r="V15" s="308"/>
      <c r="W15" s="306"/>
      <c r="X15" s="308">
        <v>161893</v>
      </c>
      <c r="Y15" s="306">
        <v>181995</v>
      </c>
      <c r="Z15" s="308"/>
      <c r="AA15" s="306"/>
      <c r="AB15" s="308">
        <v>71110</v>
      </c>
      <c r="AC15" s="306">
        <v>92192</v>
      </c>
      <c r="AD15" s="308">
        <v>89291</v>
      </c>
      <c r="AE15" s="309">
        <v>113340</v>
      </c>
      <c r="AF15" s="128">
        <v>30</v>
      </c>
      <c r="AG15" s="361"/>
      <c r="AH15" s="359"/>
      <c r="AI15" s="360"/>
      <c r="AJ15" s="359"/>
      <c r="AK15" s="360">
        <v>2331</v>
      </c>
      <c r="AL15" s="359">
        <v>3568</v>
      </c>
      <c r="AM15" s="360"/>
      <c r="AN15" s="359"/>
      <c r="AO15" s="360"/>
      <c r="AP15" s="359"/>
      <c r="AQ15" s="360">
        <v>1981</v>
      </c>
      <c r="AR15" s="359">
        <v>2033</v>
      </c>
      <c r="AS15" s="360"/>
      <c r="AT15" s="359"/>
      <c r="AU15" s="360">
        <v>3542</v>
      </c>
      <c r="AV15" s="359">
        <v>3941</v>
      </c>
      <c r="AW15" s="360">
        <v>4200</v>
      </c>
      <c r="AX15" s="359"/>
      <c r="AY15" s="128">
        <v>30</v>
      </c>
    </row>
    <row r="16" spans="1:51" s="9" customFormat="1" ht="24" customHeight="1">
      <c r="A16" s="337">
        <v>34</v>
      </c>
      <c r="B16" s="336">
        <v>33042</v>
      </c>
      <c r="C16" s="335">
        <v>30</v>
      </c>
      <c r="D16" s="336">
        <v>44106</v>
      </c>
      <c r="E16" s="335">
        <v>28</v>
      </c>
      <c r="F16" s="3" t="s">
        <v>7</v>
      </c>
      <c r="G16" s="277" t="s">
        <v>42</v>
      </c>
      <c r="H16" s="57">
        <v>26.5720651311218</v>
      </c>
      <c r="I16" s="10" t="s">
        <v>173</v>
      </c>
      <c r="J16" s="219" t="s">
        <v>327</v>
      </c>
      <c r="K16" s="322">
        <v>0.25319999999999998</v>
      </c>
      <c r="L16" s="275">
        <v>0.68310000000000004</v>
      </c>
      <c r="M16" s="321"/>
      <c r="N16" s="308"/>
      <c r="O16" s="306"/>
      <c r="P16" s="308"/>
      <c r="Q16" s="306"/>
      <c r="R16" s="308">
        <v>94017</v>
      </c>
      <c r="S16" s="306">
        <v>91631</v>
      </c>
      <c r="T16" s="308"/>
      <c r="U16" s="306"/>
      <c r="V16" s="308"/>
      <c r="W16" s="306"/>
      <c r="X16" s="308">
        <v>83114</v>
      </c>
      <c r="Y16" s="306">
        <v>76617</v>
      </c>
      <c r="Z16" s="308"/>
      <c r="AA16" s="306"/>
      <c r="AB16" s="308">
        <v>91250</v>
      </c>
      <c r="AC16" s="306">
        <v>87715</v>
      </c>
      <c r="AD16" s="308">
        <v>231398</v>
      </c>
      <c r="AE16" s="309">
        <v>244994</v>
      </c>
      <c r="AF16" s="128">
        <v>34</v>
      </c>
      <c r="AG16" s="361"/>
      <c r="AH16" s="359"/>
      <c r="AI16" s="360"/>
      <c r="AJ16" s="359"/>
      <c r="AK16" s="360">
        <v>1970</v>
      </c>
      <c r="AL16" s="359">
        <v>2335</v>
      </c>
      <c r="AM16" s="360"/>
      <c r="AN16" s="359"/>
      <c r="AO16" s="360"/>
      <c r="AP16" s="359"/>
      <c r="AQ16" s="360">
        <v>18473</v>
      </c>
      <c r="AR16" s="359">
        <v>18865</v>
      </c>
      <c r="AS16" s="360"/>
      <c r="AT16" s="359"/>
      <c r="AU16" s="360">
        <v>6044</v>
      </c>
      <c r="AV16" s="359">
        <v>6495</v>
      </c>
      <c r="AW16" s="360">
        <v>48172</v>
      </c>
      <c r="AX16" s="359">
        <v>57244</v>
      </c>
      <c r="AY16" s="128">
        <v>34</v>
      </c>
    </row>
    <row r="17" spans="1:51" s="9" customFormat="1" ht="24" customHeight="1">
      <c r="A17" s="343">
        <v>38</v>
      </c>
      <c r="B17" s="279">
        <v>26961</v>
      </c>
      <c r="C17" s="280">
        <v>46</v>
      </c>
      <c r="D17" s="279">
        <v>44103</v>
      </c>
      <c r="E17" s="280">
        <v>28</v>
      </c>
      <c r="F17" s="4" t="s">
        <v>8</v>
      </c>
      <c r="G17" s="277" t="s">
        <v>42</v>
      </c>
      <c r="H17" s="57">
        <v>30.521600275249298</v>
      </c>
      <c r="I17" s="10" t="s">
        <v>173</v>
      </c>
      <c r="J17" s="219" t="s">
        <v>327</v>
      </c>
      <c r="K17" s="322">
        <v>1.401</v>
      </c>
      <c r="L17" s="275">
        <v>1.794</v>
      </c>
      <c r="M17" s="321"/>
      <c r="N17" s="308"/>
      <c r="O17" s="306"/>
      <c r="P17" s="308"/>
      <c r="Q17" s="306"/>
      <c r="R17" s="308">
        <v>73848</v>
      </c>
      <c r="S17" s="306">
        <v>173792</v>
      </c>
      <c r="T17" s="308"/>
      <c r="U17" s="306"/>
      <c r="V17" s="308"/>
      <c r="W17" s="306"/>
      <c r="X17" s="308">
        <v>81480</v>
      </c>
      <c r="Y17" s="306">
        <v>100434</v>
      </c>
      <c r="Z17" s="308"/>
      <c r="AA17" s="306"/>
      <c r="AB17" s="308">
        <v>107496</v>
      </c>
      <c r="AC17" s="306">
        <v>114348</v>
      </c>
      <c r="AD17" s="308">
        <v>116617</v>
      </c>
      <c r="AE17" s="309">
        <v>137577</v>
      </c>
      <c r="AF17" s="129">
        <v>38</v>
      </c>
      <c r="AG17" s="361"/>
      <c r="AH17" s="359"/>
      <c r="AI17" s="360"/>
      <c r="AJ17" s="359"/>
      <c r="AK17" s="360">
        <v>5111</v>
      </c>
      <c r="AL17" s="359">
        <v>5740</v>
      </c>
      <c r="AM17" s="360"/>
      <c r="AN17" s="359"/>
      <c r="AO17" s="360"/>
      <c r="AP17" s="359"/>
      <c r="AQ17" s="360">
        <v>7131</v>
      </c>
      <c r="AR17" s="359">
        <v>9198</v>
      </c>
      <c r="AS17" s="360"/>
      <c r="AT17" s="359"/>
      <c r="AU17" s="360">
        <v>7730</v>
      </c>
      <c r="AV17" s="359">
        <v>9092</v>
      </c>
      <c r="AW17" s="360">
        <v>7781</v>
      </c>
      <c r="AX17" s="359">
        <v>10681</v>
      </c>
      <c r="AY17" s="129">
        <v>38</v>
      </c>
    </row>
    <row r="18" spans="1:51" s="9" customFormat="1" ht="24" customHeight="1">
      <c r="A18" s="337">
        <v>39</v>
      </c>
      <c r="B18" s="336">
        <v>34635</v>
      </c>
      <c r="C18" s="335">
        <v>25</v>
      </c>
      <c r="D18" s="336">
        <v>44103</v>
      </c>
      <c r="E18" s="335">
        <v>28</v>
      </c>
      <c r="F18" s="3" t="s">
        <v>7</v>
      </c>
      <c r="G18" s="277" t="s">
        <v>42</v>
      </c>
      <c r="H18" s="57">
        <v>23.9083273531188</v>
      </c>
      <c r="I18" s="10" t="s">
        <v>173</v>
      </c>
      <c r="J18" s="219" t="s">
        <v>327</v>
      </c>
      <c r="K18" s="322">
        <v>0.51319999999999999</v>
      </c>
      <c r="L18" s="275">
        <v>0.2311</v>
      </c>
      <c r="M18" s="321"/>
      <c r="N18" s="308"/>
      <c r="O18" s="306"/>
      <c r="P18" s="308"/>
      <c r="Q18" s="306"/>
      <c r="R18" s="308">
        <v>52337</v>
      </c>
      <c r="S18" s="306">
        <v>101127</v>
      </c>
      <c r="T18" s="308"/>
      <c r="U18" s="306"/>
      <c r="V18" s="308"/>
      <c r="W18" s="306"/>
      <c r="X18" s="308">
        <v>67421</v>
      </c>
      <c r="Y18" s="306">
        <v>68976</v>
      </c>
      <c r="Z18" s="308"/>
      <c r="AA18" s="306"/>
      <c r="AB18" s="308">
        <v>22717</v>
      </c>
      <c r="AC18" s="306">
        <v>26278</v>
      </c>
      <c r="AD18" s="308">
        <v>134022</v>
      </c>
      <c r="AE18" s="309">
        <v>134846</v>
      </c>
      <c r="AF18" s="128">
        <v>39</v>
      </c>
      <c r="AG18" s="361"/>
      <c r="AH18" s="359"/>
      <c r="AI18" s="360"/>
      <c r="AJ18" s="359"/>
      <c r="AK18" s="360">
        <v>2273</v>
      </c>
      <c r="AL18" s="359">
        <v>3947</v>
      </c>
      <c r="AM18" s="360"/>
      <c r="AN18" s="359"/>
      <c r="AO18" s="360"/>
      <c r="AP18" s="359"/>
      <c r="AQ18" s="360">
        <v>2174</v>
      </c>
      <c r="AR18" s="359">
        <v>2090</v>
      </c>
      <c r="AS18" s="360"/>
      <c r="AT18" s="359"/>
      <c r="AU18" s="360">
        <v>5082</v>
      </c>
      <c r="AV18" s="359">
        <v>5514</v>
      </c>
      <c r="AW18" s="360">
        <v>5980</v>
      </c>
      <c r="AX18" s="359">
        <v>6143</v>
      </c>
      <c r="AY18" s="128">
        <v>39</v>
      </c>
    </row>
    <row r="19" spans="1:51" s="9" customFormat="1" ht="24" customHeight="1">
      <c r="A19" s="337">
        <v>46</v>
      </c>
      <c r="B19" s="336">
        <v>31911</v>
      </c>
      <c r="C19" s="335">
        <v>33</v>
      </c>
      <c r="D19" s="336">
        <v>44106</v>
      </c>
      <c r="E19" s="335">
        <v>28</v>
      </c>
      <c r="F19" s="4" t="s">
        <v>8</v>
      </c>
      <c r="G19" s="277" t="s">
        <v>329</v>
      </c>
      <c r="H19" s="57">
        <v>25.874571250987898</v>
      </c>
      <c r="I19" s="10" t="s">
        <v>173</v>
      </c>
      <c r="J19" s="219" t="s">
        <v>327</v>
      </c>
      <c r="K19" s="322">
        <v>0.311</v>
      </c>
      <c r="L19" s="275">
        <v>0.4128</v>
      </c>
      <c r="M19" s="321"/>
      <c r="N19" s="308"/>
      <c r="O19" s="306"/>
      <c r="P19" s="308"/>
      <c r="Q19" s="306"/>
      <c r="R19" s="308"/>
      <c r="S19" s="306"/>
      <c r="T19" s="308"/>
      <c r="U19" s="306"/>
      <c r="V19" s="308"/>
      <c r="W19" s="306"/>
      <c r="X19" s="308"/>
      <c r="Y19" s="306"/>
      <c r="Z19" s="308"/>
      <c r="AA19" s="306"/>
      <c r="AB19" s="308"/>
      <c r="AC19" s="306"/>
      <c r="AD19" s="308"/>
      <c r="AE19" s="309"/>
      <c r="AF19" s="128">
        <v>46</v>
      </c>
      <c r="AG19" s="361"/>
      <c r="AH19" s="359"/>
      <c r="AI19" s="360"/>
      <c r="AJ19" s="359"/>
      <c r="AK19" s="360"/>
      <c r="AL19" s="359"/>
      <c r="AM19" s="360"/>
      <c r="AN19" s="359"/>
      <c r="AO19" s="360"/>
      <c r="AP19" s="359"/>
      <c r="AQ19" s="360"/>
      <c r="AR19" s="359"/>
      <c r="AS19" s="360"/>
      <c r="AT19" s="359"/>
      <c r="AU19" s="360"/>
      <c r="AV19" s="359"/>
      <c r="AW19" s="360"/>
      <c r="AX19" s="359"/>
      <c r="AY19" s="128">
        <v>46</v>
      </c>
    </row>
    <row r="20" spans="1:51" s="9" customFormat="1" ht="24" customHeight="1">
      <c r="A20" s="342">
        <v>47</v>
      </c>
      <c r="B20" s="341">
        <v>19898</v>
      </c>
      <c r="C20" s="340">
        <v>66</v>
      </c>
      <c r="D20" s="341">
        <v>44096</v>
      </c>
      <c r="E20" s="340">
        <v>28</v>
      </c>
      <c r="F20" s="3" t="s">
        <v>7</v>
      </c>
      <c r="G20" s="277" t="s">
        <v>42</v>
      </c>
      <c r="H20" s="57">
        <v>27.847667487307099</v>
      </c>
      <c r="I20" s="5" t="s">
        <v>174</v>
      </c>
      <c r="J20" s="219" t="s">
        <v>327</v>
      </c>
      <c r="K20" s="322">
        <v>0.27529999999999999</v>
      </c>
      <c r="L20" s="275">
        <v>0.48149999999999998</v>
      </c>
      <c r="M20" s="321"/>
      <c r="N20" s="308"/>
      <c r="O20" s="306"/>
      <c r="P20" s="308"/>
      <c r="Q20" s="306"/>
      <c r="R20" s="308">
        <v>33829</v>
      </c>
      <c r="S20" s="306">
        <v>65614</v>
      </c>
      <c r="T20" s="308"/>
      <c r="U20" s="306"/>
      <c r="V20" s="308"/>
      <c r="W20" s="306"/>
      <c r="X20" s="308">
        <v>52444</v>
      </c>
      <c r="Y20" s="306">
        <v>53860</v>
      </c>
      <c r="Z20" s="308"/>
      <c r="AA20" s="306"/>
      <c r="AB20" s="308">
        <v>55369</v>
      </c>
      <c r="AC20" s="306">
        <v>62417</v>
      </c>
      <c r="AD20" s="308">
        <v>113674</v>
      </c>
      <c r="AE20" s="309">
        <v>133859</v>
      </c>
      <c r="AF20" s="131">
        <v>47</v>
      </c>
      <c r="AG20" s="361"/>
      <c r="AH20" s="359"/>
      <c r="AI20" s="360"/>
      <c r="AJ20" s="359"/>
      <c r="AK20" s="360">
        <v>3760</v>
      </c>
      <c r="AL20" s="359">
        <v>3928</v>
      </c>
      <c r="AM20" s="360"/>
      <c r="AN20" s="359"/>
      <c r="AO20" s="360"/>
      <c r="AP20" s="359"/>
      <c r="AQ20" s="360">
        <v>2008</v>
      </c>
      <c r="AR20" s="359">
        <v>2000</v>
      </c>
      <c r="AS20" s="360"/>
      <c r="AT20" s="359"/>
      <c r="AU20" s="360">
        <v>4296</v>
      </c>
      <c r="AV20" s="359">
        <v>4844</v>
      </c>
      <c r="AW20" s="360">
        <v>9683</v>
      </c>
      <c r="AX20" s="359">
        <v>12670</v>
      </c>
      <c r="AY20" s="131">
        <v>47</v>
      </c>
    </row>
    <row r="21" spans="1:51" s="9" customFormat="1" ht="24" customHeight="1">
      <c r="A21" s="384">
        <v>50</v>
      </c>
      <c r="B21" s="336">
        <v>34768</v>
      </c>
      <c r="C21" s="335">
        <v>25</v>
      </c>
      <c r="D21" s="336">
        <v>44152</v>
      </c>
      <c r="E21" s="383">
        <v>55</v>
      </c>
      <c r="F21" s="4" t="s">
        <v>8</v>
      </c>
      <c r="G21" s="277" t="s">
        <v>42</v>
      </c>
      <c r="H21" s="57">
        <v>24.2297451815598</v>
      </c>
      <c r="I21" s="10" t="s">
        <v>173</v>
      </c>
      <c r="J21" s="219" t="s">
        <v>327</v>
      </c>
      <c r="K21" s="322">
        <v>0.17710000000000001</v>
      </c>
      <c r="L21" s="275"/>
      <c r="M21" s="321">
        <v>0.17280000000000001</v>
      </c>
      <c r="N21" s="308"/>
      <c r="O21" s="306"/>
      <c r="P21" s="308"/>
      <c r="Q21" s="306"/>
      <c r="R21" s="308"/>
      <c r="S21" s="306"/>
      <c r="T21" s="308"/>
      <c r="U21" s="306"/>
      <c r="V21" s="308"/>
      <c r="W21" s="306"/>
      <c r="X21" s="308"/>
      <c r="Y21" s="306"/>
      <c r="Z21" s="308"/>
      <c r="AA21" s="306"/>
      <c r="AB21" s="308"/>
      <c r="AC21" s="306"/>
      <c r="AD21" s="308"/>
      <c r="AE21" s="309"/>
      <c r="AF21" s="128">
        <v>50</v>
      </c>
      <c r="AG21" s="361"/>
      <c r="AH21" s="359"/>
      <c r="AI21" s="360"/>
      <c r="AJ21" s="359"/>
      <c r="AK21" s="360"/>
      <c r="AL21" s="359"/>
      <c r="AM21" s="360"/>
      <c r="AN21" s="359"/>
      <c r="AO21" s="360"/>
      <c r="AP21" s="359"/>
      <c r="AQ21" s="360"/>
      <c r="AR21" s="359"/>
      <c r="AS21" s="360"/>
      <c r="AT21" s="359"/>
      <c r="AU21" s="360"/>
      <c r="AV21" s="359"/>
      <c r="AW21" s="360"/>
      <c r="AX21" s="359"/>
      <c r="AY21" s="128">
        <v>50</v>
      </c>
    </row>
    <row r="22" spans="1:51" s="9" customFormat="1" ht="24" customHeight="1">
      <c r="A22" s="343">
        <v>51</v>
      </c>
      <c r="B22" s="279">
        <v>26085</v>
      </c>
      <c r="C22" s="280">
        <v>49</v>
      </c>
      <c r="D22" s="279">
        <v>44105</v>
      </c>
      <c r="E22" s="280">
        <v>28</v>
      </c>
      <c r="F22" s="4" t="s">
        <v>8</v>
      </c>
      <c r="G22" s="277" t="s">
        <v>42</v>
      </c>
      <c r="H22" s="57">
        <v>28.456338252016401</v>
      </c>
      <c r="I22" s="10" t="s">
        <v>173</v>
      </c>
      <c r="J22" s="219" t="s">
        <v>327</v>
      </c>
      <c r="K22" s="322">
        <v>0.29239999999999999</v>
      </c>
      <c r="L22" s="275">
        <v>0.16020000000000001</v>
      </c>
      <c r="M22" s="321"/>
      <c r="N22" s="308"/>
      <c r="O22" s="306"/>
      <c r="P22" s="308"/>
      <c r="Q22" s="306"/>
      <c r="R22" s="308">
        <v>43200</v>
      </c>
      <c r="S22" s="306">
        <v>46389</v>
      </c>
      <c r="T22" s="308"/>
      <c r="U22" s="306"/>
      <c r="V22" s="308"/>
      <c r="W22" s="306"/>
      <c r="X22" s="308">
        <v>21197</v>
      </c>
      <c r="Y22" s="306">
        <v>20501</v>
      </c>
      <c r="Z22" s="308"/>
      <c r="AA22" s="306"/>
      <c r="AB22" s="308">
        <v>25221</v>
      </c>
      <c r="AC22" s="306">
        <v>28010</v>
      </c>
      <c r="AD22" s="308">
        <v>62519</v>
      </c>
      <c r="AE22" s="309">
        <v>64294</v>
      </c>
      <c r="AF22" s="129">
        <v>51</v>
      </c>
      <c r="AG22" s="361"/>
      <c r="AH22" s="359"/>
      <c r="AI22" s="360"/>
      <c r="AJ22" s="359"/>
      <c r="AK22" s="360">
        <v>2172</v>
      </c>
      <c r="AL22" s="359">
        <v>2116</v>
      </c>
      <c r="AM22" s="360"/>
      <c r="AN22" s="359"/>
      <c r="AO22" s="360"/>
      <c r="AP22" s="359"/>
      <c r="AQ22" s="360">
        <v>5169</v>
      </c>
      <c r="AR22" s="359">
        <v>5617</v>
      </c>
      <c r="AS22" s="360"/>
      <c r="AT22" s="359"/>
      <c r="AU22" s="360">
        <v>3667</v>
      </c>
      <c r="AV22" s="359">
        <v>3564</v>
      </c>
      <c r="AW22" s="360">
        <v>3965</v>
      </c>
      <c r="AX22" s="359">
        <v>3679</v>
      </c>
      <c r="AY22" s="129">
        <v>51</v>
      </c>
    </row>
    <row r="23" spans="1:51" s="154" customFormat="1" ht="24" customHeight="1">
      <c r="A23" s="337">
        <v>53</v>
      </c>
      <c r="B23" s="336">
        <v>34189</v>
      </c>
      <c r="C23" s="335">
        <v>27</v>
      </c>
      <c r="D23" s="336">
        <v>44104</v>
      </c>
      <c r="E23" s="335">
        <v>26</v>
      </c>
      <c r="F23" s="379" t="s">
        <v>7</v>
      </c>
      <c r="G23" s="375" t="s">
        <v>42</v>
      </c>
      <c r="H23" s="374">
        <v>23.8436634833031</v>
      </c>
      <c r="I23" s="373" t="s">
        <v>173</v>
      </c>
      <c r="J23" s="372" t="s">
        <v>330</v>
      </c>
      <c r="K23" s="371">
        <v>0.4975</v>
      </c>
      <c r="L23" s="370">
        <v>0.47549999999999998</v>
      </c>
      <c r="M23" s="369"/>
      <c r="N23" s="367"/>
      <c r="O23" s="368"/>
      <c r="P23" s="367"/>
      <c r="Q23" s="368"/>
      <c r="R23" s="367">
        <v>86944</v>
      </c>
      <c r="S23" s="368">
        <v>118353</v>
      </c>
      <c r="T23" s="367"/>
      <c r="U23" s="368"/>
      <c r="V23" s="367"/>
      <c r="W23" s="368"/>
      <c r="X23" s="367">
        <v>61778</v>
      </c>
      <c r="Y23" s="368">
        <v>67680</v>
      </c>
      <c r="Z23" s="367"/>
      <c r="AA23" s="368"/>
      <c r="AB23" s="367">
        <v>39319</v>
      </c>
      <c r="AC23" s="368">
        <v>48338</v>
      </c>
      <c r="AD23" s="367">
        <v>163076</v>
      </c>
      <c r="AE23" s="366">
        <v>167265</v>
      </c>
      <c r="AF23" s="377">
        <v>53</v>
      </c>
      <c r="AG23" s="365"/>
      <c r="AH23" s="363"/>
      <c r="AI23" s="364"/>
      <c r="AJ23" s="363"/>
      <c r="AK23" s="364">
        <v>3648</v>
      </c>
      <c r="AL23" s="363">
        <v>6418</v>
      </c>
      <c r="AM23" s="364"/>
      <c r="AN23" s="363"/>
      <c r="AO23" s="364"/>
      <c r="AP23" s="363"/>
      <c r="AQ23" s="364">
        <v>3209</v>
      </c>
      <c r="AR23" s="363">
        <v>3262</v>
      </c>
      <c r="AS23" s="364"/>
      <c r="AT23" s="363"/>
      <c r="AU23" s="364">
        <v>2418</v>
      </c>
      <c r="AV23" s="363">
        <v>2453</v>
      </c>
      <c r="AW23" s="364">
        <v>3871</v>
      </c>
      <c r="AX23" s="363">
        <v>4190</v>
      </c>
      <c r="AY23" s="377">
        <v>53</v>
      </c>
    </row>
    <row r="24" spans="1:51" s="9" customFormat="1" ht="24" customHeight="1">
      <c r="A24" s="346">
        <v>58</v>
      </c>
      <c r="B24" s="345">
        <v>22158</v>
      </c>
      <c r="C24" s="344">
        <v>60</v>
      </c>
      <c r="D24" s="345">
        <v>44102</v>
      </c>
      <c r="E24" s="344">
        <v>28</v>
      </c>
      <c r="F24" s="3" t="s">
        <v>7</v>
      </c>
      <c r="G24" s="277" t="s">
        <v>42</v>
      </c>
      <c r="H24" s="57">
        <v>36.920069284194902</v>
      </c>
      <c r="I24" s="10" t="s">
        <v>173</v>
      </c>
      <c r="J24" s="219" t="s">
        <v>327</v>
      </c>
      <c r="K24" s="322">
        <v>0.37309999999999999</v>
      </c>
      <c r="L24" s="275">
        <v>0.32590000000000002</v>
      </c>
      <c r="M24" s="321"/>
      <c r="N24" s="308"/>
      <c r="O24" s="306"/>
      <c r="P24" s="308"/>
      <c r="Q24" s="306"/>
      <c r="R24" s="308">
        <v>44005</v>
      </c>
      <c r="S24" s="306">
        <v>121745</v>
      </c>
      <c r="T24" s="308"/>
      <c r="U24" s="306"/>
      <c r="V24" s="308"/>
      <c r="W24" s="306"/>
      <c r="X24" s="308">
        <v>78511</v>
      </c>
      <c r="Y24" s="306">
        <v>91549</v>
      </c>
      <c r="Z24" s="308"/>
      <c r="AA24" s="306"/>
      <c r="AB24" s="308">
        <v>26630</v>
      </c>
      <c r="AC24" s="306">
        <v>49778</v>
      </c>
      <c r="AD24" s="308">
        <v>65434</v>
      </c>
      <c r="AE24" s="309">
        <v>91789</v>
      </c>
      <c r="AF24" s="130">
        <v>58</v>
      </c>
      <c r="AG24" s="361"/>
      <c r="AH24" s="359"/>
      <c r="AI24" s="360"/>
      <c r="AJ24" s="359"/>
      <c r="AK24" s="360">
        <v>2282</v>
      </c>
      <c r="AL24" s="359">
        <v>2749</v>
      </c>
      <c r="AM24" s="360"/>
      <c r="AN24" s="359"/>
      <c r="AO24" s="360"/>
      <c r="AP24" s="359"/>
      <c r="AQ24" s="360">
        <v>2395</v>
      </c>
      <c r="AR24" s="359">
        <v>2729</v>
      </c>
      <c r="AS24" s="360"/>
      <c r="AT24" s="359"/>
      <c r="AU24" s="360">
        <v>10407</v>
      </c>
      <c r="AV24" s="359">
        <v>10513</v>
      </c>
      <c r="AW24" s="360">
        <v>8599</v>
      </c>
      <c r="AX24" s="359">
        <v>10060</v>
      </c>
      <c r="AY24" s="130">
        <v>58</v>
      </c>
    </row>
    <row r="25" spans="1:51" s="9" customFormat="1" ht="24" customHeight="1">
      <c r="A25" s="346">
        <v>62</v>
      </c>
      <c r="B25" s="345">
        <v>25144</v>
      </c>
      <c r="C25" s="344">
        <v>52</v>
      </c>
      <c r="D25" s="345">
        <v>44137</v>
      </c>
      <c r="E25" s="344">
        <v>29</v>
      </c>
      <c r="F25" s="3" t="s">
        <v>7</v>
      </c>
      <c r="G25" s="277" t="s">
        <v>42</v>
      </c>
      <c r="H25" s="57">
        <v>26.655627795228899</v>
      </c>
      <c r="I25" s="10" t="s">
        <v>173</v>
      </c>
      <c r="J25" s="219" t="s">
        <v>327</v>
      </c>
      <c r="K25" s="322">
        <v>0.33700000000000002</v>
      </c>
      <c r="L25" s="275">
        <v>0.30780000000000002</v>
      </c>
      <c r="M25" s="321"/>
      <c r="N25" s="308"/>
      <c r="O25" s="306"/>
      <c r="P25" s="308"/>
      <c r="Q25" s="306"/>
      <c r="R25" s="308">
        <v>30289</v>
      </c>
      <c r="S25" s="306">
        <v>99545</v>
      </c>
      <c r="T25" s="308"/>
      <c r="U25" s="306"/>
      <c r="V25" s="308"/>
      <c r="W25" s="306"/>
      <c r="X25" s="308">
        <v>51503</v>
      </c>
      <c r="Y25" s="306">
        <v>53255</v>
      </c>
      <c r="Z25" s="308"/>
      <c r="AA25" s="306"/>
      <c r="AB25" s="308">
        <v>36888</v>
      </c>
      <c r="AC25" s="306">
        <v>58693</v>
      </c>
      <c r="AD25" s="308">
        <v>65408</v>
      </c>
      <c r="AE25" s="309">
        <v>87605</v>
      </c>
      <c r="AF25" s="130">
        <v>62</v>
      </c>
      <c r="AG25" s="361"/>
      <c r="AH25" s="359"/>
      <c r="AI25" s="360"/>
      <c r="AJ25" s="359"/>
      <c r="AK25" s="360">
        <v>2228</v>
      </c>
      <c r="AL25" s="359">
        <v>2166</v>
      </c>
      <c r="AM25" s="360"/>
      <c r="AN25" s="359"/>
      <c r="AO25" s="360"/>
      <c r="AP25" s="359"/>
      <c r="AQ25" s="360">
        <v>2982</v>
      </c>
      <c r="AR25" s="359">
        <v>3825</v>
      </c>
      <c r="AS25" s="360"/>
      <c r="AT25" s="359"/>
      <c r="AU25" s="360">
        <v>2864</v>
      </c>
      <c r="AV25" s="359">
        <v>3394</v>
      </c>
      <c r="AW25" s="360">
        <v>2949</v>
      </c>
      <c r="AX25" s="359">
        <v>3882</v>
      </c>
      <c r="AY25" s="130">
        <v>62</v>
      </c>
    </row>
    <row r="26" spans="1:51" s="9" customFormat="1" ht="24" customHeight="1">
      <c r="A26" s="346">
        <v>64</v>
      </c>
      <c r="B26" s="345">
        <v>22521</v>
      </c>
      <c r="C26" s="344">
        <v>59</v>
      </c>
      <c r="D26" s="345">
        <v>44126</v>
      </c>
      <c r="E26" s="344">
        <v>28</v>
      </c>
      <c r="F26" s="3" t="s">
        <v>7</v>
      </c>
      <c r="G26" s="277" t="s">
        <v>42</v>
      </c>
      <c r="H26" s="57">
        <v>36.871383619025103</v>
      </c>
      <c r="I26" s="10" t="s">
        <v>173</v>
      </c>
      <c r="J26" s="219" t="s">
        <v>327</v>
      </c>
      <c r="K26" s="322">
        <v>0.26440000000000002</v>
      </c>
      <c r="L26" s="275">
        <v>0.36259999999999998</v>
      </c>
      <c r="M26" s="321"/>
      <c r="N26" s="308"/>
      <c r="O26" s="306"/>
      <c r="P26" s="308"/>
      <c r="Q26" s="306"/>
      <c r="R26" s="308"/>
      <c r="S26" s="306"/>
      <c r="T26" s="308"/>
      <c r="U26" s="306"/>
      <c r="V26" s="308"/>
      <c r="W26" s="306"/>
      <c r="X26" s="308"/>
      <c r="Y26" s="306"/>
      <c r="Z26" s="308"/>
      <c r="AA26" s="306"/>
      <c r="AB26" s="308"/>
      <c r="AC26" s="306"/>
      <c r="AD26" s="308"/>
      <c r="AE26" s="309"/>
      <c r="AF26" s="130">
        <v>64</v>
      </c>
      <c r="AG26" s="361"/>
      <c r="AH26" s="359"/>
      <c r="AI26" s="360"/>
      <c r="AJ26" s="359"/>
      <c r="AK26" s="360"/>
      <c r="AL26" s="359"/>
      <c r="AM26" s="360"/>
      <c r="AN26" s="359"/>
      <c r="AO26" s="360"/>
      <c r="AP26" s="359"/>
      <c r="AQ26" s="360"/>
      <c r="AR26" s="359"/>
      <c r="AS26" s="360"/>
      <c r="AT26" s="359"/>
      <c r="AU26" s="360"/>
      <c r="AV26" s="359"/>
      <c r="AW26" s="360"/>
      <c r="AX26" s="359"/>
      <c r="AY26" s="130">
        <v>64</v>
      </c>
    </row>
    <row r="27" spans="1:51" s="9" customFormat="1" ht="24" customHeight="1">
      <c r="A27" s="337">
        <v>65</v>
      </c>
      <c r="B27" s="336">
        <v>33985</v>
      </c>
      <c r="C27" s="335">
        <v>27</v>
      </c>
      <c r="D27" s="336">
        <v>44110</v>
      </c>
      <c r="E27" s="335">
        <v>28</v>
      </c>
      <c r="F27" s="3" t="s">
        <v>7</v>
      </c>
      <c r="G27" s="277" t="s">
        <v>329</v>
      </c>
      <c r="H27" s="57">
        <v>22.1190150021718</v>
      </c>
      <c r="I27" s="10" t="s">
        <v>173</v>
      </c>
      <c r="J27" s="219" t="s">
        <v>327</v>
      </c>
      <c r="K27" s="322">
        <v>0.52290000000000003</v>
      </c>
      <c r="L27" s="275">
        <v>0.36849999999999999</v>
      </c>
      <c r="M27" s="321"/>
      <c r="N27" s="308"/>
      <c r="O27" s="306"/>
      <c r="P27" s="308"/>
      <c r="Q27" s="306"/>
      <c r="R27" s="308">
        <v>74110</v>
      </c>
      <c r="S27" s="306">
        <v>95150</v>
      </c>
      <c r="T27" s="308"/>
      <c r="U27" s="306"/>
      <c r="V27" s="308"/>
      <c r="W27" s="306"/>
      <c r="X27" s="308">
        <v>45128</v>
      </c>
      <c r="Y27" s="306">
        <v>46451</v>
      </c>
      <c r="Z27" s="308"/>
      <c r="AA27" s="306"/>
      <c r="AB27" s="308">
        <v>92152</v>
      </c>
      <c r="AC27" s="306">
        <v>102037</v>
      </c>
      <c r="AD27" s="308">
        <v>364376</v>
      </c>
      <c r="AE27" s="309">
        <v>479846</v>
      </c>
      <c r="AF27" s="128">
        <v>65</v>
      </c>
      <c r="AG27" s="361"/>
      <c r="AH27" s="359"/>
      <c r="AI27" s="360"/>
      <c r="AJ27" s="359"/>
      <c r="AK27" s="360">
        <v>2760</v>
      </c>
      <c r="AL27" s="359">
        <v>2502</v>
      </c>
      <c r="AM27" s="360"/>
      <c r="AN27" s="359"/>
      <c r="AO27" s="360"/>
      <c r="AP27" s="359"/>
      <c r="AQ27" s="360">
        <v>5635</v>
      </c>
      <c r="AR27" s="359">
        <v>5766</v>
      </c>
      <c r="AS27" s="360"/>
      <c r="AT27" s="359"/>
      <c r="AU27" s="360">
        <v>11365</v>
      </c>
      <c r="AV27" s="359">
        <v>11977</v>
      </c>
      <c r="AW27" s="360">
        <v>16424</v>
      </c>
      <c r="AX27" s="359">
        <v>17576</v>
      </c>
      <c r="AY27" s="128">
        <v>65</v>
      </c>
    </row>
    <row r="28" spans="1:51" s="9" customFormat="1" ht="24" customHeight="1">
      <c r="A28" s="343">
        <v>66</v>
      </c>
      <c r="B28" s="279">
        <v>27225</v>
      </c>
      <c r="C28" s="280">
        <v>46</v>
      </c>
      <c r="D28" s="279">
        <v>44103</v>
      </c>
      <c r="E28" s="280">
        <v>28</v>
      </c>
      <c r="F28" s="4" t="s">
        <v>8</v>
      </c>
      <c r="G28" s="277" t="s">
        <v>10</v>
      </c>
      <c r="H28" s="57">
        <v>32.2130394857667</v>
      </c>
      <c r="I28" s="10" t="s">
        <v>173</v>
      </c>
      <c r="J28" s="219" t="s">
        <v>327</v>
      </c>
      <c r="K28" s="322">
        <v>0.92649999999999999</v>
      </c>
      <c r="L28" s="275">
        <v>0.85529999999999995</v>
      </c>
      <c r="M28" s="321"/>
      <c r="N28" s="308"/>
      <c r="O28" s="306"/>
      <c r="P28" s="308"/>
      <c r="Q28" s="306"/>
      <c r="R28" s="308">
        <v>23051</v>
      </c>
      <c r="S28" s="306">
        <v>27359</v>
      </c>
      <c r="T28" s="308"/>
      <c r="U28" s="306"/>
      <c r="V28" s="308"/>
      <c r="W28" s="306"/>
      <c r="X28" s="308">
        <v>38226</v>
      </c>
      <c r="Y28" s="306">
        <v>37308</v>
      </c>
      <c r="Z28" s="308"/>
      <c r="AA28" s="306"/>
      <c r="AB28" s="308">
        <v>42880</v>
      </c>
      <c r="AC28" s="306">
        <v>40488</v>
      </c>
      <c r="AD28" s="308">
        <v>90710</v>
      </c>
      <c r="AE28" s="309">
        <v>95150</v>
      </c>
      <c r="AF28" s="129">
        <v>66</v>
      </c>
      <c r="AG28" s="361"/>
      <c r="AH28" s="359"/>
      <c r="AI28" s="360"/>
      <c r="AJ28" s="359"/>
      <c r="AK28" s="360">
        <v>1497</v>
      </c>
      <c r="AL28" s="359">
        <v>1427</v>
      </c>
      <c r="AM28" s="360"/>
      <c r="AN28" s="359"/>
      <c r="AO28" s="360"/>
      <c r="AP28" s="359"/>
      <c r="AQ28" s="360">
        <v>2191</v>
      </c>
      <c r="AR28" s="359">
        <v>2314</v>
      </c>
      <c r="AS28" s="360"/>
      <c r="AT28" s="359"/>
      <c r="AU28" s="360">
        <v>3559</v>
      </c>
      <c r="AV28" s="359">
        <v>3729</v>
      </c>
      <c r="AW28" s="360">
        <v>4045</v>
      </c>
      <c r="AX28" s="359">
        <v>3267</v>
      </c>
      <c r="AY28" s="129">
        <v>66</v>
      </c>
    </row>
    <row r="29" spans="1:51" s="9" customFormat="1" ht="24" customHeight="1">
      <c r="A29" s="337">
        <v>69</v>
      </c>
      <c r="B29" s="336">
        <v>33364</v>
      </c>
      <c r="C29" s="335">
        <v>29</v>
      </c>
      <c r="D29" s="336">
        <v>44088</v>
      </c>
      <c r="E29" s="335">
        <v>28</v>
      </c>
      <c r="F29" s="4" t="s">
        <v>8</v>
      </c>
      <c r="G29" s="277" t="s">
        <v>42</v>
      </c>
      <c r="H29" s="57">
        <v>28.956303608941599</v>
      </c>
      <c r="I29" s="10" t="s">
        <v>173</v>
      </c>
      <c r="J29" s="219" t="s">
        <v>327</v>
      </c>
      <c r="K29" s="322">
        <v>0.2069</v>
      </c>
      <c r="L29" s="275">
        <v>0.1197</v>
      </c>
      <c r="M29" s="321">
        <v>0.63829999999999998</v>
      </c>
      <c r="N29" s="308"/>
      <c r="O29" s="306"/>
      <c r="P29" s="308"/>
      <c r="Q29" s="306"/>
      <c r="R29" s="308">
        <v>50110</v>
      </c>
      <c r="S29" s="306">
        <v>97434</v>
      </c>
      <c r="T29" s="308"/>
      <c r="U29" s="306"/>
      <c r="V29" s="308"/>
      <c r="W29" s="306"/>
      <c r="X29" s="308">
        <v>69984</v>
      </c>
      <c r="Y29" s="306">
        <v>62118</v>
      </c>
      <c r="Z29" s="308"/>
      <c r="AA29" s="306"/>
      <c r="AB29" s="308">
        <v>67517</v>
      </c>
      <c r="AC29" s="306">
        <v>74593</v>
      </c>
      <c r="AD29" s="308">
        <v>420636</v>
      </c>
      <c r="AE29" s="309">
        <v>407060</v>
      </c>
      <c r="AF29" s="128">
        <v>69</v>
      </c>
      <c r="AG29" s="361"/>
      <c r="AH29" s="359"/>
      <c r="AI29" s="360"/>
      <c r="AJ29" s="359"/>
      <c r="AK29" s="360">
        <v>1680</v>
      </c>
      <c r="AL29" s="359">
        <v>2141</v>
      </c>
      <c r="AM29" s="360"/>
      <c r="AN29" s="359"/>
      <c r="AO29" s="360"/>
      <c r="AP29" s="359"/>
      <c r="AQ29" s="360">
        <v>2559</v>
      </c>
      <c r="AR29" s="359">
        <v>3273</v>
      </c>
      <c r="AS29" s="360"/>
      <c r="AT29" s="359"/>
      <c r="AU29" s="360">
        <v>3965</v>
      </c>
      <c r="AV29" s="359">
        <v>4303</v>
      </c>
      <c r="AW29" s="360">
        <v>5210</v>
      </c>
      <c r="AX29" s="359">
        <v>4694</v>
      </c>
      <c r="AY29" s="128">
        <v>69</v>
      </c>
    </row>
    <row r="30" spans="1:51" s="9" customFormat="1" ht="24" customHeight="1">
      <c r="A30" s="346">
        <v>70</v>
      </c>
      <c r="B30" s="345">
        <v>23271</v>
      </c>
      <c r="C30" s="344">
        <v>57</v>
      </c>
      <c r="D30" s="345">
        <v>44134</v>
      </c>
      <c r="E30" s="344">
        <v>25</v>
      </c>
      <c r="F30" s="4" t="s">
        <v>8</v>
      </c>
      <c r="G30" s="277" t="s">
        <v>42</v>
      </c>
      <c r="H30" s="57">
        <v>30.506423708044402</v>
      </c>
      <c r="I30" s="10" t="s">
        <v>173</v>
      </c>
      <c r="J30" s="219" t="s">
        <v>327</v>
      </c>
      <c r="K30" s="322">
        <v>1.101</v>
      </c>
      <c r="L30" s="275">
        <v>1.0629999999999999</v>
      </c>
      <c r="M30" s="321"/>
      <c r="N30" s="308"/>
      <c r="O30" s="306"/>
      <c r="P30" s="308"/>
      <c r="Q30" s="306"/>
      <c r="R30" s="308">
        <v>32629</v>
      </c>
      <c r="S30" s="306">
        <v>50960</v>
      </c>
      <c r="T30" s="308"/>
      <c r="U30" s="306"/>
      <c r="V30" s="308"/>
      <c r="W30" s="306"/>
      <c r="X30" s="308">
        <v>48597</v>
      </c>
      <c r="Y30" s="306">
        <v>51981</v>
      </c>
      <c r="Z30" s="308"/>
      <c r="AA30" s="306"/>
      <c r="AB30" s="308">
        <v>59344</v>
      </c>
      <c r="AC30" s="306">
        <v>71986</v>
      </c>
      <c r="AD30" s="308">
        <v>164769</v>
      </c>
      <c r="AE30" s="309">
        <v>191395</v>
      </c>
      <c r="AF30" s="130">
        <v>70</v>
      </c>
      <c r="AG30" s="361"/>
      <c r="AH30" s="359"/>
      <c r="AI30" s="360"/>
      <c r="AJ30" s="359"/>
      <c r="AK30" s="360">
        <v>3532</v>
      </c>
      <c r="AL30" s="359">
        <v>2823</v>
      </c>
      <c r="AM30" s="360"/>
      <c r="AN30" s="359"/>
      <c r="AO30" s="360"/>
      <c r="AP30" s="359"/>
      <c r="AQ30" s="360">
        <v>11782</v>
      </c>
      <c r="AR30" s="359">
        <v>12378</v>
      </c>
      <c r="AS30" s="360"/>
      <c r="AT30" s="359"/>
      <c r="AU30" s="360">
        <v>7310</v>
      </c>
      <c r="AV30" s="359">
        <v>8910</v>
      </c>
      <c r="AW30" s="360">
        <v>33783</v>
      </c>
      <c r="AX30" s="359">
        <v>29391</v>
      </c>
      <c r="AY30" s="130">
        <v>70</v>
      </c>
    </row>
    <row r="31" spans="1:51" s="9" customFormat="1" ht="24" customHeight="1">
      <c r="A31" s="342">
        <v>77</v>
      </c>
      <c r="B31" s="341">
        <v>19213</v>
      </c>
      <c r="C31" s="340">
        <v>68</v>
      </c>
      <c r="D31" s="341">
        <v>44091</v>
      </c>
      <c r="E31" s="340">
        <v>28</v>
      </c>
      <c r="F31" s="3" t="s">
        <v>7</v>
      </c>
      <c r="G31" s="277" t="s">
        <v>42</v>
      </c>
      <c r="H31" s="57">
        <v>28.269772294527499</v>
      </c>
      <c r="I31" s="5" t="s">
        <v>174</v>
      </c>
      <c r="J31" s="219" t="s">
        <v>327</v>
      </c>
      <c r="K31" s="322">
        <v>0.46889999999999998</v>
      </c>
      <c r="L31" s="275">
        <v>0.52610000000000001</v>
      </c>
      <c r="M31" s="321">
        <v>0.26679999999999998</v>
      </c>
      <c r="N31" s="308"/>
      <c r="O31" s="306"/>
      <c r="P31" s="308"/>
      <c r="Q31" s="306"/>
      <c r="R31" s="308">
        <v>19600</v>
      </c>
      <c r="S31" s="306">
        <v>41259</v>
      </c>
      <c r="T31" s="308"/>
      <c r="U31" s="306"/>
      <c r="V31" s="308"/>
      <c r="W31" s="306"/>
      <c r="X31" s="308">
        <v>18196</v>
      </c>
      <c r="Y31" s="306">
        <v>27503</v>
      </c>
      <c r="Z31" s="308"/>
      <c r="AA31" s="306"/>
      <c r="AB31" s="308">
        <v>20064</v>
      </c>
      <c r="AC31" s="306">
        <v>30788</v>
      </c>
      <c r="AD31" s="308">
        <v>43184</v>
      </c>
      <c r="AE31" s="309">
        <v>94148</v>
      </c>
      <c r="AF31" s="131">
        <v>77</v>
      </c>
      <c r="AG31" s="361"/>
      <c r="AH31" s="359"/>
      <c r="AI31" s="360"/>
      <c r="AJ31" s="359"/>
      <c r="AK31" s="360">
        <v>758.5</v>
      </c>
      <c r="AL31" s="359">
        <v>896.9</v>
      </c>
      <c r="AM31" s="360"/>
      <c r="AN31" s="359"/>
      <c r="AO31" s="360"/>
      <c r="AP31" s="359"/>
      <c r="AQ31" s="360">
        <v>846.3</v>
      </c>
      <c r="AR31" s="359">
        <v>1009</v>
      </c>
      <c r="AS31" s="360"/>
      <c r="AT31" s="359"/>
      <c r="AU31" s="360">
        <v>14082</v>
      </c>
      <c r="AV31" s="359">
        <v>20372</v>
      </c>
      <c r="AW31" s="360">
        <v>14844</v>
      </c>
      <c r="AX31" s="359">
        <v>23467</v>
      </c>
      <c r="AY31" s="131">
        <v>77</v>
      </c>
    </row>
    <row r="32" spans="1:51" s="9" customFormat="1" ht="24" customHeight="1">
      <c r="A32" s="346">
        <v>81</v>
      </c>
      <c r="B32" s="345">
        <v>25576</v>
      </c>
      <c r="C32" s="344">
        <v>50</v>
      </c>
      <c r="D32" s="345">
        <v>44113</v>
      </c>
      <c r="E32" s="344">
        <v>28</v>
      </c>
      <c r="F32" s="3" t="s">
        <v>7</v>
      </c>
      <c r="G32" s="277" t="s">
        <v>42</v>
      </c>
      <c r="H32" s="57">
        <v>19.994314013675901</v>
      </c>
      <c r="I32" s="10" t="s">
        <v>173</v>
      </c>
      <c r="J32" s="219" t="s">
        <v>327</v>
      </c>
      <c r="K32" s="322">
        <v>0.4506</v>
      </c>
      <c r="L32" s="275">
        <v>0.4884</v>
      </c>
      <c r="M32" s="321"/>
      <c r="N32" s="308"/>
      <c r="O32" s="306"/>
      <c r="P32" s="308"/>
      <c r="Q32" s="306"/>
      <c r="R32" s="308"/>
      <c r="S32" s="306"/>
      <c r="T32" s="308"/>
      <c r="U32" s="306"/>
      <c r="V32" s="308"/>
      <c r="W32" s="306"/>
      <c r="X32" s="308"/>
      <c r="Y32" s="306"/>
      <c r="Z32" s="308"/>
      <c r="AA32" s="306"/>
      <c r="AB32" s="308"/>
      <c r="AC32" s="306"/>
      <c r="AD32" s="308"/>
      <c r="AE32" s="309"/>
      <c r="AF32" s="130">
        <v>81</v>
      </c>
      <c r="AG32" s="361"/>
      <c r="AH32" s="359"/>
      <c r="AI32" s="360"/>
      <c r="AJ32" s="359"/>
      <c r="AK32" s="360"/>
      <c r="AL32" s="359"/>
      <c r="AM32" s="360"/>
      <c r="AN32" s="359"/>
      <c r="AO32" s="360"/>
      <c r="AP32" s="359"/>
      <c r="AQ32" s="360"/>
      <c r="AR32" s="359"/>
      <c r="AS32" s="360"/>
      <c r="AT32" s="359"/>
      <c r="AU32" s="360"/>
      <c r="AV32" s="359"/>
      <c r="AW32" s="360"/>
      <c r="AX32" s="359"/>
      <c r="AY32" s="130">
        <v>81</v>
      </c>
    </row>
    <row r="33" spans="1:51" s="9" customFormat="1" ht="24" customHeight="1">
      <c r="A33" s="342">
        <v>83</v>
      </c>
      <c r="B33" s="341">
        <v>18549</v>
      </c>
      <c r="C33" s="340">
        <v>69</v>
      </c>
      <c r="D33" s="341">
        <v>44088</v>
      </c>
      <c r="E33" s="340">
        <v>28</v>
      </c>
      <c r="F33" s="3" t="s">
        <v>7</v>
      </c>
      <c r="G33" s="277" t="s">
        <v>42</v>
      </c>
      <c r="H33" s="57">
        <v>27.809885638770002</v>
      </c>
      <c r="I33" s="5" t="s">
        <v>174</v>
      </c>
      <c r="J33" s="219" t="s">
        <v>327</v>
      </c>
      <c r="K33" s="322">
        <v>0.64400000000000002</v>
      </c>
      <c r="L33" s="275">
        <v>0.46460000000000001</v>
      </c>
      <c r="M33" s="321">
        <v>0.66839999999999999</v>
      </c>
      <c r="N33" s="308"/>
      <c r="O33" s="306"/>
      <c r="P33" s="308"/>
      <c r="Q33" s="306"/>
      <c r="R33" s="308">
        <v>33804</v>
      </c>
      <c r="S33" s="306">
        <v>37042</v>
      </c>
      <c r="T33" s="308"/>
      <c r="U33" s="306"/>
      <c r="V33" s="308"/>
      <c r="W33" s="306"/>
      <c r="X33" s="308">
        <v>16740</v>
      </c>
      <c r="Y33" s="306">
        <v>21732</v>
      </c>
      <c r="Z33" s="308"/>
      <c r="AA33" s="306"/>
      <c r="AB33" s="308">
        <v>19532</v>
      </c>
      <c r="AC33" s="306">
        <v>19146</v>
      </c>
      <c r="AD33" s="308">
        <v>35575</v>
      </c>
      <c r="AE33" s="309">
        <v>55937</v>
      </c>
      <c r="AF33" s="131">
        <v>83</v>
      </c>
      <c r="AG33" s="361"/>
      <c r="AH33" s="359"/>
      <c r="AI33" s="360"/>
      <c r="AJ33" s="359"/>
      <c r="AK33" s="360">
        <v>1432</v>
      </c>
      <c r="AL33" s="359">
        <v>1278</v>
      </c>
      <c r="AM33" s="360"/>
      <c r="AN33" s="359"/>
      <c r="AO33" s="360"/>
      <c r="AP33" s="359"/>
      <c r="AQ33" s="360">
        <v>1274</v>
      </c>
      <c r="AR33" s="359">
        <v>1535</v>
      </c>
      <c r="AS33" s="360"/>
      <c r="AT33" s="359"/>
      <c r="AU33" s="360">
        <v>19359</v>
      </c>
      <c r="AV33" s="359">
        <v>25894</v>
      </c>
      <c r="AW33" s="360">
        <v>23875</v>
      </c>
      <c r="AX33" s="359">
        <v>22487</v>
      </c>
      <c r="AY33" s="131">
        <v>83</v>
      </c>
    </row>
    <row r="34" spans="1:51" s="9" customFormat="1" ht="24" customHeight="1">
      <c r="A34" s="337">
        <v>85</v>
      </c>
      <c r="B34" s="336">
        <v>35942</v>
      </c>
      <c r="C34" s="335">
        <v>22</v>
      </c>
      <c r="D34" s="336">
        <v>44138</v>
      </c>
      <c r="E34" s="335">
        <v>28</v>
      </c>
      <c r="F34" s="3" t="s">
        <v>7</v>
      </c>
      <c r="G34" s="277" t="s">
        <v>42</v>
      </c>
      <c r="H34" s="57">
        <v>21.3933287804728</v>
      </c>
      <c r="I34" s="10" t="s">
        <v>173</v>
      </c>
      <c r="J34" s="219" t="s">
        <v>327</v>
      </c>
      <c r="K34" s="322">
        <v>1.8720000000000001</v>
      </c>
      <c r="L34" s="275">
        <v>1.2430000000000001</v>
      </c>
      <c r="M34" s="321"/>
      <c r="N34" s="308"/>
      <c r="O34" s="306"/>
      <c r="P34" s="308"/>
      <c r="Q34" s="306"/>
      <c r="R34" s="308"/>
      <c r="S34" s="306"/>
      <c r="T34" s="308"/>
      <c r="U34" s="306"/>
      <c r="V34" s="308"/>
      <c r="W34" s="306"/>
      <c r="X34" s="308"/>
      <c r="Y34" s="306"/>
      <c r="Z34" s="308"/>
      <c r="AA34" s="306"/>
      <c r="AB34" s="308"/>
      <c r="AC34" s="306"/>
      <c r="AD34" s="308"/>
      <c r="AE34" s="309"/>
      <c r="AF34" s="128">
        <v>85</v>
      </c>
      <c r="AG34" s="361"/>
      <c r="AH34" s="359"/>
      <c r="AI34" s="360"/>
      <c r="AJ34" s="359"/>
      <c r="AK34" s="360"/>
      <c r="AL34" s="359"/>
      <c r="AM34" s="360"/>
      <c r="AN34" s="359"/>
      <c r="AO34" s="360"/>
      <c r="AP34" s="359"/>
      <c r="AQ34" s="360"/>
      <c r="AR34" s="359"/>
      <c r="AS34" s="360"/>
      <c r="AT34" s="359"/>
      <c r="AU34" s="360"/>
      <c r="AV34" s="359"/>
      <c r="AW34" s="360"/>
      <c r="AX34" s="359"/>
      <c r="AY34" s="128">
        <v>85</v>
      </c>
    </row>
    <row r="35" spans="1:51" s="9" customFormat="1" ht="24" customHeight="1">
      <c r="A35" s="346">
        <v>86</v>
      </c>
      <c r="B35" s="345">
        <v>21556</v>
      </c>
      <c r="C35" s="344">
        <v>61</v>
      </c>
      <c r="D35" s="345">
        <v>44104</v>
      </c>
      <c r="E35" s="344">
        <v>28</v>
      </c>
      <c r="F35" s="4" t="s">
        <v>8</v>
      </c>
      <c r="G35" s="277" t="s">
        <v>42</v>
      </c>
      <c r="H35" s="57">
        <v>33.022431739157497</v>
      </c>
      <c r="I35" s="10" t="s">
        <v>173</v>
      </c>
      <c r="J35" s="219" t="s">
        <v>327</v>
      </c>
      <c r="K35" s="322">
        <v>0.54200000000000004</v>
      </c>
      <c r="L35" s="275">
        <v>0.23730000000000001</v>
      </c>
      <c r="M35" s="321"/>
      <c r="N35" s="308"/>
      <c r="O35" s="306"/>
      <c r="P35" s="308"/>
      <c r="Q35" s="306"/>
      <c r="R35" s="308"/>
      <c r="S35" s="306"/>
      <c r="T35" s="308"/>
      <c r="U35" s="306"/>
      <c r="V35" s="308"/>
      <c r="W35" s="306"/>
      <c r="X35" s="308"/>
      <c r="Y35" s="306"/>
      <c r="Z35" s="308"/>
      <c r="AA35" s="306"/>
      <c r="AB35" s="308"/>
      <c r="AC35" s="306"/>
      <c r="AD35" s="308"/>
      <c r="AE35" s="309"/>
      <c r="AF35" s="130">
        <v>86</v>
      </c>
      <c r="AG35" s="361"/>
      <c r="AH35" s="359"/>
      <c r="AI35" s="360"/>
      <c r="AJ35" s="359"/>
      <c r="AK35" s="360"/>
      <c r="AL35" s="359"/>
      <c r="AM35" s="360"/>
      <c r="AN35" s="359"/>
      <c r="AO35" s="360"/>
      <c r="AP35" s="359"/>
      <c r="AQ35" s="360"/>
      <c r="AR35" s="359"/>
      <c r="AS35" s="360"/>
      <c r="AT35" s="359"/>
      <c r="AU35" s="360"/>
      <c r="AV35" s="359"/>
      <c r="AW35" s="360"/>
      <c r="AX35" s="359"/>
      <c r="AY35" s="130">
        <v>86</v>
      </c>
    </row>
    <row r="36" spans="1:51" s="9" customFormat="1" ht="24" customHeight="1">
      <c r="A36" s="346">
        <v>89</v>
      </c>
      <c r="B36" s="345">
        <v>22209</v>
      </c>
      <c r="C36" s="344">
        <v>59</v>
      </c>
      <c r="D36" s="345">
        <v>44105</v>
      </c>
      <c r="E36" s="344">
        <v>28</v>
      </c>
      <c r="F36" s="4" t="s">
        <v>8</v>
      </c>
      <c r="G36" s="277" t="s">
        <v>42</v>
      </c>
      <c r="H36" s="57">
        <v>31.166106372873202</v>
      </c>
      <c r="I36" s="10" t="s">
        <v>173</v>
      </c>
      <c r="J36" s="219" t="s">
        <v>327</v>
      </c>
      <c r="K36" s="322">
        <v>0.45750000000000002</v>
      </c>
      <c r="L36" s="275">
        <v>0.17399999999999999</v>
      </c>
      <c r="M36" s="321"/>
      <c r="N36" s="308"/>
      <c r="O36" s="306"/>
      <c r="P36" s="308"/>
      <c r="Q36" s="306"/>
      <c r="R36" s="308"/>
      <c r="S36" s="306"/>
      <c r="T36" s="308"/>
      <c r="U36" s="306"/>
      <c r="V36" s="308"/>
      <c r="W36" s="306"/>
      <c r="X36" s="308"/>
      <c r="Y36" s="306"/>
      <c r="Z36" s="308"/>
      <c r="AA36" s="306"/>
      <c r="AB36" s="308"/>
      <c r="AC36" s="306"/>
      <c r="AD36" s="308"/>
      <c r="AE36" s="309"/>
      <c r="AF36" s="130">
        <v>89</v>
      </c>
      <c r="AG36" s="361"/>
      <c r="AH36" s="359"/>
      <c r="AI36" s="360"/>
      <c r="AJ36" s="359"/>
      <c r="AK36" s="360"/>
      <c r="AL36" s="359"/>
      <c r="AM36" s="360"/>
      <c r="AN36" s="359"/>
      <c r="AO36" s="360"/>
      <c r="AP36" s="359"/>
      <c r="AQ36" s="360"/>
      <c r="AR36" s="359"/>
      <c r="AS36" s="360"/>
      <c r="AT36" s="359"/>
      <c r="AU36" s="360"/>
      <c r="AV36" s="359"/>
      <c r="AW36" s="360"/>
      <c r="AX36" s="359"/>
      <c r="AY36" s="130">
        <v>89</v>
      </c>
    </row>
    <row r="37" spans="1:51" s="9" customFormat="1" ht="24" customHeight="1">
      <c r="A37" s="346">
        <v>100</v>
      </c>
      <c r="B37" s="345">
        <v>25574</v>
      </c>
      <c r="C37" s="344">
        <v>50</v>
      </c>
      <c r="D37" s="345">
        <v>44104</v>
      </c>
      <c r="E37" s="344">
        <v>28</v>
      </c>
      <c r="F37" s="3" t="s">
        <v>7</v>
      </c>
      <c r="G37" s="277" t="s">
        <v>42</v>
      </c>
      <c r="H37" s="57">
        <v>35.154779453174903</v>
      </c>
      <c r="I37" s="10" t="s">
        <v>173</v>
      </c>
      <c r="J37" s="219" t="s">
        <v>327</v>
      </c>
      <c r="K37" s="322">
        <v>0.80159999999999998</v>
      </c>
      <c r="L37" s="275">
        <v>0.52769999999999995</v>
      </c>
      <c r="M37" s="321"/>
      <c r="N37" s="308"/>
      <c r="O37" s="306"/>
      <c r="P37" s="308"/>
      <c r="Q37" s="306"/>
      <c r="R37" s="308"/>
      <c r="S37" s="306"/>
      <c r="T37" s="308"/>
      <c r="U37" s="306"/>
      <c r="V37" s="308"/>
      <c r="W37" s="306"/>
      <c r="X37" s="308"/>
      <c r="Y37" s="306"/>
      <c r="Z37" s="308"/>
      <c r="AA37" s="306"/>
      <c r="AB37" s="308"/>
      <c r="AC37" s="306"/>
      <c r="AD37" s="308"/>
      <c r="AE37" s="309"/>
      <c r="AF37" s="130">
        <v>100</v>
      </c>
      <c r="AG37" s="361"/>
      <c r="AH37" s="359"/>
      <c r="AI37" s="360"/>
      <c r="AJ37" s="359"/>
      <c r="AK37" s="360"/>
      <c r="AL37" s="359"/>
      <c r="AM37" s="360"/>
      <c r="AN37" s="359"/>
      <c r="AO37" s="360"/>
      <c r="AP37" s="359"/>
      <c r="AQ37" s="360"/>
      <c r="AR37" s="359"/>
      <c r="AS37" s="360"/>
      <c r="AT37" s="359"/>
      <c r="AU37" s="360"/>
      <c r="AV37" s="359"/>
      <c r="AW37" s="360"/>
      <c r="AX37" s="359"/>
      <c r="AY37" s="130">
        <v>100</v>
      </c>
    </row>
    <row r="38" spans="1:51" s="9" customFormat="1" ht="24" customHeight="1">
      <c r="A38" s="337">
        <v>118</v>
      </c>
      <c r="B38" s="336">
        <v>34605</v>
      </c>
      <c r="C38" s="335">
        <v>26</v>
      </c>
      <c r="D38" s="336">
        <v>44119</v>
      </c>
      <c r="E38" s="335">
        <v>28</v>
      </c>
      <c r="F38" s="3" t="s">
        <v>7</v>
      </c>
      <c r="G38" s="277" t="s">
        <v>42</v>
      </c>
      <c r="H38" s="57">
        <v>21.582639182744501</v>
      </c>
      <c r="I38" s="10" t="s">
        <v>173</v>
      </c>
      <c r="J38" s="219" t="s">
        <v>327</v>
      </c>
      <c r="K38" s="322">
        <v>0.18540000000000001</v>
      </c>
      <c r="L38" s="275">
        <v>0.54190000000000005</v>
      </c>
      <c r="M38" s="321"/>
      <c r="N38" s="308"/>
      <c r="O38" s="306"/>
      <c r="P38" s="308"/>
      <c r="Q38" s="306"/>
      <c r="R38" s="308"/>
      <c r="S38" s="306"/>
      <c r="T38" s="308"/>
      <c r="U38" s="306"/>
      <c r="V38" s="308"/>
      <c r="W38" s="306"/>
      <c r="X38" s="308"/>
      <c r="Y38" s="306"/>
      <c r="Z38" s="308"/>
      <c r="AA38" s="306"/>
      <c r="AB38" s="308"/>
      <c r="AC38" s="306"/>
      <c r="AD38" s="308"/>
      <c r="AE38" s="309"/>
      <c r="AF38" s="128">
        <v>118</v>
      </c>
      <c r="AG38" s="361"/>
      <c r="AH38" s="359"/>
      <c r="AI38" s="360"/>
      <c r="AJ38" s="359"/>
      <c r="AK38" s="360"/>
      <c r="AL38" s="359"/>
      <c r="AM38" s="360"/>
      <c r="AN38" s="359"/>
      <c r="AO38" s="360"/>
      <c r="AP38" s="359"/>
      <c r="AQ38" s="360"/>
      <c r="AR38" s="359"/>
      <c r="AS38" s="360"/>
      <c r="AT38" s="359"/>
      <c r="AU38" s="360"/>
      <c r="AV38" s="359"/>
      <c r="AW38" s="360"/>
      <c r="AX38" s="359"/>
      <c r="AY38" s="128">
        <v>118</v>
      </c>
    </row>
    <row r="39" spans="1:51" s="9" customFormat="1" ht="24" customHeight="1">
      <c r="A39" s="342">
        <v>126</v>
      </c>
      <c r="B39" s="341">
        <v>19037</v>
      </c>
      <c r="C39" s="340">
        <v>68</v>
      </c>
      <c r="D39" s="341">
        <v>44098</v>
      </c>
      <c r="E39" s="340">
        <v>28</v>
      </c>
      <c r="F39" s="4" t="s">
        <v>8</v>
      </c>
      <c r="G39" s="277" t="s">
        <v>42</v>
      </c>
      <c r="H39" s="57">
        <v>28.466300923171801</v>
      </c>
      <c r="I39" s="5" t="s">
        <v>174</v>
      </c>
      <c r="J39" s="219" t="s">
        <v>327</v>
      </c>
      <c r="K39" s="322">
        <v>0.48039999999999999</v>
      </c>
      <c r="L39" s="275">
        <v>0.71599999999999997</v>
      </c>
      <c r="M39" s="321">
        <v>0.2132</v>
      </c>
      <c r="N39" s="308"/>
      <c r="O39" s="306"/>
      <c r="P39" s="308"/>
      <c r="Q39" s="306"/>
      <c r="R39" s="308"/>
      <c r="S39" s="306"/>
      <c r="T39" s="308"/>
      <c r="U39" s="306"/>
      <c r="V39" s="308"/>
      <c r="W39" s="306"/>
      <c r="X39" s="308"/>
      <c r="Y39" s="306"/>
      <c r="Z39" s="308"/>
      <c r="AA39" s="306"/>
      <c r="AB39" s="308"/>
      <c r="AC39" s="306"/>
      <c r="AD39" s="308"/>
      <c r="AE39" s="309"/>
      <c r="AF39" s="131">
        <v>126</v>
      </c>
      <c r="AG39" s="361"/>
      <c r="AH39" s="359"/>
      <c r="AI39" s="360"/>
      <c r="AJ39" s="359"/>
      <c r="AK39" s="360"/>
      <c r="AL39" s="359"/>
      <c r="AM39" s="360"/>
      <c r="AN39" s="359"/>
      <c r="AO39" s="360"/>
      <c r="AP39" s="359"/>
      <c r="AQ39" s="360"/>
      <c r="AR39" s="359"/>
      <c r="AS39" s="360"/>
      <c r="AT39" s="359"/>
      <c r="AU39" s="360"/>
      <c r="AV39" s="359"/>
      <c r="AW39" s="360"/>
      <c r="AX39" s="359"/>
      <c r="AY39" s="131">
        <v>126</v>
      </c>
    </row>
    <row r="40" spans="1:51" s="9" customFormat="1" ht="24" customHeight="1">
      <c r="A40" s="343">
        <v>128</v>
      </c>
      <c r="B40" s="279">
        <v>29678</v>
      </c>
      <c r="C40" s="280">
        <v>39</v>
      </c>
      <c r="D40" s="279">
        <v>44145</v>
      </c>
      <c r="E40" s="280">
        <v>28</v>
      </c>
      <c r="F40" s="3" t="s">
        <v>7</v>
      </c>
      <c r="G40" s="277" t="s">
        <v>9</v>
      </c>
      <c r="H40" s="57">
        <v>38.5571001279271</v>
      </c>
      <c r="I40" s="10" t="s">
        <v>173</v>
      </c>
      <c r="J40" s="219" t="s">
        <v>327</v>
      </c>
      <c r="K40" s="322">
        <v>2.5339999999999998</v>
      </c>
      <c r="L40" s="275">
        <v>2.1760000000000002</v>
      </c>
      <c r="M40" s="321">
        <v>2.371</v>
      </c>
      <c r="N40" s="308"/>
      <c r="O40" s="306"/>
      <c r="P40" s="308"/>
      <c r="Q40" s="306"/>
      <c r="R40" s="308"/>
      <c r="S40" s="306"/>
      <c r="T40" s="308"/>
      <c r="U40" s="306"/>
      <c r="V40" s="308"/>
      <c r="W40" s="306"/>
      <c r="X40" s="308"/>
      <c r="Y40" s="306"/>
      <c r="Z40" s="308"/>
      <c r="AA40" s="306"/>
      <c r="AB40" s="308"/>
      <c r="AC40" s="306"/>
      <c r="AD40" s="308"/>
      <c r="AE40" s="309"/>
      <c r="AF40" s="129">
        <v>128</v>
      </c>
      <c r="AG40" s="361"/>
      <c r="AH40" s="359"/>
      <c r="AI40" s="360"/>
      <c r="AJ40" s="359"/>
      <c r="AK40" s="360"/>
      <c r="AL40" s="359"/>
      <c r="AM40" s="360"/>
      <c r="AN40" s="359"/>
      <c r="AO40" s="360"/>
      <c r="AP40" s="359"/>
      <c r="AQ40" s="360"/>
      <c r="AR40" s="359"/>
      <c r="AS40" s="360"/>
      <c r="AT40" s="359"/>
      <c r="AU40" s="360"/>
      <c r="AV40" s="359"/>
      <c r="AW40" s="360"/>
      <c r="AX40" s="359"/>
      <c r="AY40" s="129">
        <v>128</v>
      </c>
    </row>
    <row r="41" spans="1:51" s="9" customFormat="1" ht="24" customHeight="1">
      <c r="A41" s="342">
        <v>134</v>
      </c>
      <c r="B41" s="341">
        <v>17225</v>
      </c>
      <c r="C41" s="340">
        <v>73</v>
      </c>
      <c r="D41" s="341">
        <v>44092</v>
      </c>
      <c r="E41" s="340">
        <v>28</v>
      </c>
      <c r="F41" s="3" t="s">
        <v>7</v>
      </c>
      <c r="G41" s="277" t="s">
        <v>331</v>
      </c>
      <c r="H41" s="57">
        <v>27.170147785377502</v>
      </c>
      <c r="I41" s="5" t="s">
        <v>174</v>
      </c>
      <c r="J41" s="219" t="s">
        <v>327</v>
      </c>
      <c r="K41" s="322">
        <v>0.92010000000000003</v>
      </c>
      <c r="L41" s="275">
        <v>0.60509999999999997</v>
      </c>
      <c r="M41" s="321">
        <v>0.2286</v>
      </c>
      <c r="N41" s="308"/>
      <c r="O41" s="306"/>
      <c r="P41" s="308"/>
      <c r="Q41" s="306"/>
      <c r="R41" s="308"/>
      <c r="S41" s="306"/>
      <c r="T41" s="308"/>
      <c r="U41" s="306"/>
      <c r="V41" s="308"/>
      <c r="W41" s="306"/>
      <c r="X41" s="308"/>
      <c r="Y41" s="306"/>
      <c r="Z41" s="308"/>
      <c r="AA41" s="306"/>
      <c r="AB41" s="308"/>
      <c r="AC41" s="306"/>
      <c r="AD41" s="308"/>
      <c r="AE41" s="309"/>
      <c r="AF41" s="131">
        <v>134</v>
      </c>
      <c r="AG41" s="361"/>
      <c r="AH41" s="359"/>
      <c r="AI41" s="360"/>
      <c r="AJ41" s="359"/>
      <c r="AK41" s="360"/>
      <c r="AL41" s="359"/>
      <c r="AM41" s="360"/>
      <c r="AN41" s="359"/>
      <c r="AO41" s="360"/>
      <c r="AP41" s="359"/>
      <c r="AQ41" s="360"/>
      <c r="AR41" s="359"/>
      <c r="AS41" s="360"/>
      <c r="AT41" s="359"/>
      <c r="AU41" s="360"/>
      <c r="AV41" s="359"/>
      <c r="AW41" s="360"/>
      <c r="AX41" s="359"/>
      <c r="AY41" s="131">
        <v>134</v>
      </c>
    </row>
    <row r="42" spans="1:51" s="9" customFormat="1" ht="24" customHeight="1">
      <c r="A42" s="342">
        <v>135</v>
      </c>
      <c r="B42" s="341">
        <v>17723</v>
      </c>
      <c r="C42" s="340">
        <v>72</v>
      </c>
      <c r="D42" s="341">
        <v>44105</v>
      </c>
      <c r="E42" s="340">
        <v>28</v>
      </c>
      <c r="F42" s="4" t="s">
        <v>8</v>
      </c>
      <c r="G42" s="277" t="s">
        <v>42</v>
      </c>
      <c r="H42" s="57">
        <v>28.457205804258301</v>
      </c>
      <c r="I42" s="5" t="s">
        <v>174</v>
      </c>
      <c r="J42" s="219" t="s">
        <v>327</v>
      </c>
      <c r="K42" s="322">
        <v>0.88939999999999997</v>
      </c>
      <c r="L42" s="275">
        <v>1.125</v>
      </c>
      <c r="M42" s="321"/>
      <c r="N42" s="308"/>
      <c r="O42" s="306"/>
      <c r="P42" s="308"/>
      <c r="Q42" s="306"/>
      <c r="R42" s="308"/>
      <c r="S42" s="306"/>
      <c r="T42" s="308"/>
      <c r="U42" s="306"/>
      <c r="V42" s="308"/>
      <c r="W42" s="306"/>
      <c r="X42" s="308"/>
      <c r="Y42" s="306"/>
      <c r="Z42" s="308"/>
      <c r="AA42" s="306"/>
      <c r="AB42" s="308"/>
      <c r="AC42" s="306"/>
      <c r="AD42" s="308"/>
      <c r="AE42" s="309"/>
      <c r="AF42" s="131">
        <v>135</v>
      </c>
      <c r="AG42" s="361"/>
      <c r="AH42" s="359"/>
      <c r="AI42" s="360"/>
      <c r="AJ42" s="359"/>
      <c r="AK42" s="360"/>
      <c r="AL42" s="359"/>
      <c r="AM42" s="360"/>
      <c r="AN42" s="359"/>
      <c r="AO42" s="360"/>
      <c r="AP42" s="359"/>
      <c r="AQ42" s="360"/>
      <c r="AR42" s="359"/>
      <c r="AS42" s="360"/>
      <c r="AT42" s="359"/>
      <c r="AU42" s="360"/>
      <c r="AV42" s="359"/>
      <c r="AW42" s="360"/>
      <c r="AX42" s="359"/>
      <c r="AY42" s="131">
        <v>135</v>
      </c>
    </row>
    <row r="43" spans="1:51" s="9" customFormat="1" ht="24" customHeight="1">
      <c r="A43" s="384">
        <v>136</v>
      </c>
      <c r="B43" s="336">
        <v>33119</v>
      </c>
      <c r="C43" s="335">
        <v>30</v>
      </c>
      <c r="D43" s="336">
        <v>44130</v>
      </c>
      <c r="E43" s="383">
        <v>71</v>
      </c>
      <c r="F43" s="3" t="s">
        <v>7</v>
      </c>
      <c r="G43" s="277" t="s">
        <v>329</v>
      </c>
      <c r="H43" s="57">
        <v>24.117806440283299</v>
      </c>
      <c r="I43" s="10" t="s">
        <v>173</v>
      </c>
      <c r="J43" s="219" t="s">
        <v>327</v>
      </c>
      <c r="K43" s="322">
        <v>0.1953</v>
      </c>
      <c r="L43" s="275"/>
      <c r="M43" s="321">
        <v>0.1638</v>
      </c>
      <c r="N43" s="308"/>
      <c r="O43" s="306"/>
      <c r="P43" s="308"/>
      <c r="Q43" s="306"/>
      <c r="R43" s="308"/>
      <c r="S43" s="306"/>
      <c r="T43" s="308"/>
      <c r="U43" s="306"/>
      <c r="V43" s="308"/>
      <c r="W43" s="306"/>
      <c r="X43" s="308"/>
      <c r="Y43" s="306"/>
      <c r="Z43" s="308"/>
      <c r="AA43" s="306"/>
      <c r="AB43" s="308"/>
      <c r="AC43" s="306"/>
      <c r="AD43" s="308"/>
      <c r="AE43" s="309"/>
      <c r="AF43" s="382">
        <v>136</v>
      </c>
      <c r="AG43" s="361"/>
      <c r="AH43" s="359"/>
      <c r="AI43" s="360"/>
      <c r="AJ43" s="359"/>
      <c r="AK43" s="360"/>
      <c r="AL43" s="359"/>
      <c r="AM43" s="360"/>
      <c r="AN43" s="359"/>
      <c r="AO43" s="360"/>
      <c r="AP43" s="359"/>
      <c r="AQ43" s="360"/>
      <c r="AR43" s="359"/>
      <c r="AS43" s="360"/>
      <c r="AT43" s="359"/>
      <c r="AU43" s="360"/>
      <c r="AV43" s="359"/>
      <c r="AW43" s="360"/>
      <c r="AX43" s="359"/>
      <c r="AY43" s="382">
        <v>136</v>
      </c>
    </row>
    <row r="44" spans="1:51" s="9" customFormat="1" ht="24" customHeight="1">
      <c r="A44" s="342">
        <v>139</v>
      </c>
      <c r="B44" s="341">
        <v>19925</v>
      </c>
      <c r="C44" s="340">
        <v>66</v>
      </c>
      <c r="D44" s="341">
        <v>44106</v>
      </c>
      <c r="E44" s="340">
        <v>28</v>
      </c>
      <c r="F44" s="3" t="s">
        <v>7</v>
      </c>
      <c r="G44" s="277" t="s">
        <v>42</v>
      </c>
      <c r="H44" s="57">
        <v>27.859926184589799</v>
      </c>
      <c r="I44" s="5" t="s">
        <v>174</v>
      </c>
      <c r="J44" s="219" t="s">
        <v>327</v>
      </c>
      <c r="K44" s="322">
        <v>0.51829999999999998</v>
      </c>
      <c r="L44" s="275">
        <v>0.52190000000000003</v>
      </c>
      <c r="M44" s="321"/>
      <c r="N44" s="308"/>
      <c r="O44" s="306"/>
      <c r="P44" s="308"/>
      <c r="Q44" s="306"/>
      <c r="R44" s="308"/>
      <c r="S44" s="306"/>
      <c r="T44" s="308"/>
      <c r="U44" s="306"/>
      <c r="V44" s="308"/>
      <c r="W44" s="306"/>
      <c r="X44" s="308"/>
      <c r="Y44" s="306"/>
      <c r="Z44" s="308"/>
      <c r="AA44" s="306"/>
      <c r="AB44" s="308"/>
      <c r="AC44" s="306"/>
      <c r="AD44" s="308"/>
      <c r="AE44" s="309"/>
      <c r="AF44" s="131">
        <v>139</v>
      </c>
      <c r="AG44" s="361"/>
      <c r="AH44" s="359"/>
      <c r="AI44" s="360"/>
      <c r="AJ44" s="359"/>
      <c r="AK44" s="360"/>
      <c r="AL44" s="359"/>
      <c r="AM44" s="360"/>
      <c r="AN44" s="359"/>
      <c r="AO44" s="360"/>
      <c r="AP44" s="359"/>
      <c r="AQ44" s="360"/>
      <c r="AR44" s="359"/>
      <c r="AS44" s="360"/>
      <c r="AT44" s="359"/>
      <c r="AU44" s="360"/>
      <c r="AV44" s="359"/>
      <c r="AW44" s="360"/>
      <c r="AX44" s="359"/>
      <c r="AY44" s="131">
        <v>139</v>
      </c>
    </row>
    <row r="45" spans="1:51" s="9" customFormat="1" ht="24" customHeight="1">
      <c r="A45" s="342">
        <v>140</v>
      </c>
      <c r="B45" s="341">
        <v>19555</v>
      </c>
      <c r="C45" s="340">
        <v>67</v>
      </c>
      <c r="D45" s="341">
        <v>44113</v>
      </c>
      <c r="E45" s="340">
        <v>28</v>
      </c>
      <c r="F45" s="4" t="s">
        <v>8</v>
      </c>
      <c r="G45" s="277" t="s">
        <v>329</v>
      </c>
      <c r="H45" s="57">
        <v>28.447545342770798</v>
      </c>
      <c r="I45" s="5" t="s">
        <v>174</v>
      </c>
      <c r="J45" s="219" t="s">
        <v>327</v>
      </c>
      <c r="K45" s="322">
        <v>0.4521</v>
      </c>
      <c r="L45" s="275">
        <v>0.72</v>
      </c>
      <c r="M45" s="321"/>
      <c r="N45" s="308"/>
      <c r="O45" s="306"/>
      <c r="P45" s="308"/>
      <c r="Q45" s="306"/>
      <c r="R45" s="308"/>
      <c r="S45" s="306"/>
      <c r="T45" s="308"/>
      <c r="U45" s="306"/>
      <c r="V45" s="308"/>
      <c r="W45" s="306"/>
      <c r="X45" s="308"/>
      <c r="Y45" s="306"/>
      <c r="Z45" s="308"/>
      <c r="AA45" s="306"/>
      <c r="AB45" s="308"/>
      <c r="AC45" s="306"/>
      <c r="AD45" s="308"/>
      <c r="AE45" s="309"/>
      <c r="AF45" s="131">
        <v>140</v>
      </c>
      <c r="AG45" s="361"/>
      <c r="AH45" s="359"/>
      <c r="AI45" s="360"/>
      <c r="AJ45" s="359"/>
      <c r="AK45" s="360"/>
      <c r="AL45" s="359"/>
      <c r="AM45" s="360"/>
      <c r="AN45" s="359"/>
      <c r="AO45" s="360"/>
      <c r="AP45" s="359"/>
      <c r="AQ45" s="360"/>
      <c r="AR45" s="359"/>
      <c r="AS45" s="360"/>
      <c r="AT45" s="359"/>
      <c r="AU45" s="360"/>
      <c r="AV45" s="359"/>
      <c r="AW45" s="360"/>
      <c r="AX45" s="359"/>
      <c r="AY45" s="131">
        <v>140</v>
      </c>
    </row>
    <row r="46" spans="1:51" s="9" customFormat="1" ht="24" customHeight="1">
      <c r="A46" s="342">
        <v>141</v>
      </c>
      <c r="B46" s="341">
        <v>16919</v>
      </c>
      <c r="C46" s="340">
        <v>74</v>
      </c>
      <c r="D46" s="341">
        <v>44095</v>
      </c>
      <c r="E46" s="340">
        <v>28</v>
      </c>
      <c r="F46" s="3" t="s">
        <v>7</v>
      </c>
      <c r="G46" s="277" t="s">
        <v>42</v>
      </c>
      <c r="H46" s="57">
        <v>27.2971342048648</v>
      </c>
      <c r="I46" s="5" t="s">
        <v>174</v>
      </c>
      <c r="J46" s="219" t="s">
        <v>332</v>
      </c>
      <c r="K46" s="322">
        <v>0.4829</v>
      </c>
      <c r="L46" s="275">
        <v>0.64370000000000005</v>
      </c>
      <c r="M46" s="321"/>
      <c r="N46" s="308"/>
      <c r="O46" s="306"/>
      <c r="P46" s="308"/>
      <c r="Q46" s="306"/>
      <c r="R46" s="308"/>
      <c r="S46" s="306"/>
      <c r="T46" s="308"/>
      <c r="U46" s="306"/>
      <c r="V46" s="308"/>
      <c r="W46" s="306"/>
      <c r="X46" s="308"/>
      <c r="Y46" s="306"/>
      <c r="Z46" s="308"/>
      <c r="AA46" s="306"/>
      <c r="AB46" s="308"/>
      <c r="AC46" s="306"/>
      <c r="AD46" s="308"/>
      <c r="AE46" s="309"/>
      <c r="AF46" s="131">
        <v>141</v>
      </c>
      <c r="AG46" s="361"/>
      <c r="AH46" s="359"/>
      <c r="AI46" s="360"/>
      <c r="AJ46" s="359"/>
      <c r="AK46" s="360"/>
      <c r="AL46" s="359"/>
      <c r="AM46" s="360"/>
      <c r="AN46" s="359"/>
      <c r="AO46" s="360"/>
      <c r="AP46" s="359"/>
      <c r="AQ46" s="360"/>
      <c r="AR46" s="359"/>
      <c r="AS46" s="360"/>
      <c r="AT46" s="359"/>
      <c r="AU46" s="360"/>
      <c r="AV46" s="359"/>
      <c r="AW46" s="360"/>
      <c r="AX46" s="359"/>
      <c r="AY46" s="131">
        <v>141</v>
      </c>
    </row>
    <row r="47" spans="1:51" s="9" customFormat="1" ht="24" customHeight="1">
      <c r="A47" s="337">
        <v>142</v>
      </c>
      <c r="B47" s="336">
        <v>32879</v>
      </c>
      <c r="C47" s="335">
        <v>30</v>
      </c>
      <c r="D47" s="336">
        <v>44144</v>
      </c>
      <c r="E47" s="335">
        <v>30</v>
      </c>
      <c r="F47" s="4" t="s">
        <v>8</v>
      </c>
      <c r="G47" s="277" t="s">
        <v>42</v>
      </c>
      <c r="H47" s="57">
        <v>25.944426614033102</v>
      </c>
      <c r="I47" s="10" t="s">
        <v>173</v>
      </c>
      <c r="J47" s="219" t="s">
        <v>333</v>
      </c>
      <c r="K47" s="322">
        <v>1.2350000000000001</v>
      </c>
      <c r="L47" s="275">
        <v>1.2689999999999999</v>
      </c>
      <c r="M47" s="321"/>
      <c r="N47" s="308"/>
      <c r="O47" s="306"/>
      <c r="P47" s="308"/>
      <c r="Q47" s="306"/>
      <c r="R47" s="308"/>
      <c r="S47" s="306"/>
      <c r="T47" s="308"/>
      <c r="U47" s="306"/>
      <c r="V47" s="308"/>
      <c r="W47" s="306"/>
      <c r="X47" s="308"/>
      <c r="Y47" s="306"/>
      <c r="Z47" s="308"/>
      <c r="AA47" s="306"/>
      <c r="AB47" s="308"/>
      <c r="AC47" s="306"/>
      <c r="AD47" s="308"/>
      <c r="AE47" s="309"/>
      <c r="AF47" s="128">
        <v>142</v>
      </c>
      <c r="AG47" s="361"/>
      <c r="AH47" s="359"/>
      <c r="AI47" s="360"/>
      <c r="AJ47" s="359"/>
      <c r="AK47" s="360"/>
      <c r="AL47" s="359"/>
      <c r="AM47" s="360"/>
      <c r="AN47" s="359"/>
      <c r="AO47" s="360"/>
      <c r="AP47" s="359"/>
      <c r="AQ47" s="360"/>
      <c r="AR47" s="359"/>
      <c r="AS47" s="360"/>
      <c r="AT47" s="359"/>
      <c r="AU47" s="360"/>
      <c r="AV47" s="359"/>
      <c r="AW47" s="360"/>
      <c r="AX47" s="359"/>
      <c r="AY47" s="128">
        <v>142</v>
      </c>
    </row>
    <row r="48" spans="1:51" s="9" customFormat="1" ht="24" customHeight="1">
      <c r="A48" s="337">
        <v>143</v>
      </c>
      <c r="B48" s="336">
        <v>32940</v>
      </c>
      <c r="C48" s="335">
        <v>30</v>
      </c>
      <c r="D48" s="336">
        <v>44127</v>
      </c>
      <c r="E48" s="335">
        <v>28</v>
      </c>
      <c r="F48" s="3" t="s">
        <v>7</v>
      </c>
      <c r="G48" s="277" t="s">
        <v>42</v>
      </c>
      <c r="H48" s="57">
        <v>27.951902420081002</v>
      </c>
      <c r="I48" s="10" t="s">
        <v>173</v>
      </c>
      <c r="J48" s="219" t="s">
        <v>333</v>
      </c>
      <c r="K48" s="322">
        <v>0.63080000000000003</v>
      </c>
      <c r="L48" s="275">
        <v>0.57420000000000004</v>
      </c>
      <c r="M48" s="321"/>
      <c r="N48" s="308"/>
      <c r="O48" s="306"/>
      <c r="P48" s="308"/>
      <c r="Q48" s="306"/>
      <c r="R48" s="308"/>
      <c r="S48" s="306"/>
      <c r="T48" s="308"/>
      <c r="U48" s="306"/>
      <c r="V48" s="308"/>
      <c r="W48" s="306"/>
      <c r="X48" s="308"/>
      <c r="Y48" s="306"/>
      <c r="Z48" s="308"/>
      <c r="AA48" s="306"/>
      <c r="AB48" s="308"/>
      <c r="AC48" s="306"/>
      <c r="AD48" s="308"/>
      <c r="AE48" s="309"/>
      <c r="AF48" s="128">
        <v>143</v>
      </c>
      <c r="AG48" s="361"/>
      <c r="AH48" s="359"/>
      <c r="AI48" s="360"/>
      <c r="AJ48" s="359"/>
      <c r="AK48" s="360"/>
      <c r="AL48" s="359"/>
      <c r="AM48" s="360"/>
      <c r="AN48" s="359"/>
      <c r="AO48" s="360"/>
      <c r="AP48" s="359"/>
      <c r="AQ48" s="360"/>
      <c r="AR48" s="359"/>
      <c r="AS48" s="360"/>
      <c r="AT48" s="359"/>
      <c r="AU48" s="360"/>
      <c r="AV48" s="359"/>
      <c r="AW48" s="360"/>
      <c r="AX48" s="359"/>
      <c r="AY48" s="128">
        <v>143</v>
      </c>
    </row>
    <row r="49" spans="1:51" s="9" customFormat="1" ht="24" customHeight="1">
      <c r="A49" s="342">
        <v>146</v>
      </c>
      <c r="B49" s="341">
        <v>17845</v>
      </c>
      <c r="C49" s="340">
        <v>71</v>
      </c>
      <c r="D49" s="341">
        <v>44095</v>
      </c>
      <c r="E49" s="340">
        <v>28</v>
      </c>
      <c r="F49" s="4" t="s">
        <v>8</v>
      </c>
      <c r="G49" s="277" t="s">
        <v>42</v>
      </c>
      <c r="H49" s="57">
        <v>28.5921695249748</v>
      </c>
      <c r="I49" s="5" t="s">
        <v>174</v>
      </c>
      <c r="J49" s="219" t="s">
        <v>327</v>
      </c>
      <c r="K49" s="322">
        <v>0.66369999999999996</v>
      </c>
      <c r="L49" s="275">
        <v>13.82</v>
      </c>
      <c r="M49" s="321">
        <v>9.1379999999999999</v>
      </c>
      <c r="N49" s="308"/>
      <c r="O49" s="306"/>
      <c r="P49" s="308"/>
      <c r="Q49" s="306"/>
      <c r="R49" s="308"/>
      <c r="S49" s="306"/>
      <c r="T49" s="308"/>
      <c r="U49" s="306"/>
      <c r="V49" s="308"/>
      <c r="W49" s="306"/>
      <c r="X49" s="308"/>
      <c r="Y49" s="306"/>
      <c r="Z49" s="308"/>
      <c r="AA49" s="306"/>
      <c r="AB49" s="308"/>
      <c r="AC49" s="306"/>
      <c r="AD49" s="308"/>
      <c r="AE49" s="309"/>
      <c r="AF49" s="131">
        <v>146</v>
      </c>
      <c r="AG49" s="361"/>
      <c r="AH49" s="359"/>
      <c r="AI49" s="360"/>
      <c r="AJ49" s="359"/>
      <c r="AK49" s="360"/>
      <c r="AL49" s="359"/>
      <c r="AM49" s="360"/>
      <c r="AN49" s="359"/>
      <c r="AO49" s="360"/>
      <c r="AP49" s="359"/>
      <c r="AQ49" s="360"/>
      <c r="AR49" s="359"/>
      <c r="AS49" s="360"/>
      <c r="AT49" s="359"/>
      <c r="AU49" s="360"/>
      <c r="AV49" s="359"/>
      <c r="AW49" s="360"/>
      <c r="AX49" s="359"/>
      <c r="AY49" s="131">
        <v>146</v>
      </c>
    </row>
    <row r="50" spans="1:51" s="9" customFormat="1" ht="24" customHeight="1">
      <c r="A50" s="342">
        <v>147</v>
      </c>
      <c r="B50" s="341">
        <v>18298</v>
      </c>
      <c r="C50" s="340">
        <v>70</v>
      </c>
      <c r="D50" s="341">
        <v>44090</v>
      </c>
      <c r="E50" s="340">
        <v>28</v>
      </c>
      <c r="F50" s="4" t="s">
        <v>8</v>
      </c>
      <c r="G50" s="277" t="s">
        <v>42</v>
      </c>
      <c r="H50" s="57">
        <v>20.966670691945399</v>
      </c>
      <c r="I50" s="5" t="s">
        <v>174</v>
      </c>
      <c r="J50" s="219" t="s">
        <v>327</v>
      </c>
      <c r="K50" s="322">
        <v>0.26119999999999999</v>
      </c>
      <c r="L50" s="275">
        <v>0.20319999999999999</v>
      </c>
      <c r="M50" s="321">
        <v>0.2969</v>
      </c>
      <c r="N50" s="308"/>
      <c r="O50" s="306"/>
      <c r="P50" s="308"/>
      <c r="Q50" s="306"/>
      <c r="R50" s="308"/>
      <c r="S50" s="306"/>
      <c r="T50" s="308"/>
      <c r="U50" s="306"/>
      <c r="V50" s="308"/>
      <c r="W50" s="306"/>
      <c r="X50" s="308"/>
      <c r="Y50" s="306"/>
      <c r="Z50" s="308"/>
      <c r="AA50" s="306"/>
      <c r="AB50" s="308"/>
      <c r="AC50" s="306"/>
      <c r="AD50" s="308"/>
      <c r="AE50" s="309"/>
      <c r="AF50" s="131">
        <v>147</v>
      </c>
      <c r="AG50" s="361"/>
      <c r="AH50" s="359"/>
      <c r="AI50" s="360"/>
      <c r="AJ50" s="359"/>
      <c r="AK50" s="360"/>
      <c r="AL50" s="359"/>
      <c r="AM50" s="360"/>
      <c r="AN50" s="359"/>
      <c r="AO50" s="360"/>
      <c r="AP50" s="359"/>
      <c r="AQ50" s="360"/>
      <c r="AR50" s="359"/>
      <c r="AS50" s="360"/>
      <c r="AT50" s="359"/>
      <c r="AU50" s="360"/>
      <c r="AV50" s="359"/>
      <c r="AW50" s="360"/>
      <c r="AX50" s="359"/>
      <c r="AY50" s="131">
        <v>147</v>
      </c>
    </row>
    <row r="51" spans="1:51" s="9" customFormat="1" ht="24" customHeight="1">
      <c r="A51" s="342">
        <v>148</v>
      </c>
      <c r="B51" s="341">
        <v>17640</v>
      </c>
      <c r="C51" s="340">
        <v>72</v>
      </c>
      <c r="D51" s="341">
        <v>44098</v>
      </c>
      <c r="E51" s="340">
        <v>28</v>
      </c>
      <c r="F51" s="4" t="s">
        <v>8</v>
      </c>
      <c r="G51" s="277" t="s">
        <v>42</v>
      </c>
      <c r="H51" s="57">
        <v>30.743143289210401</v>
      </c>
      <c r="I51" s="5" t="s">
        <v>174</v>
      </c>
      <c r="J51" s="219" t="s">
        <v>327</v>
      </c>
      <c r="K51" s="322">
        <v>0.8619</v>
      </c>
      <c r="L51" s="275">
        <v>0.94130000000000003</v>
      </c>
      <c r="M51" s="321">
        <v>0.93620000000000003</v>
      </c>
      <c r="N51" s="308"/>
      <c r="O51" s="306"/>
      <c r="P51" s="308"/>
      <c r="Q51" s="306"/>
      <c r="R51" s="308"/>
      <c r="S51" s="306"/>
      <c r="T51" s="308"/>
      <c r="U51" s="306"/>
      <c r="V51" s="308"/>
      <c r="W51" s="306"/>
      <c r="X51" s="308"/>
      <c r="Y51" s="306"/>
      <c r="Z51" s="308"/>
      <c r="AA51" s="306"/>
      <c r="AB51" s="308"/>
      <c r="AC51" s="306"/>
      <c r="AD51" s="308"/>
      <c r="AE51" s="309"/>
      <c r="AF51" s="131">
        <v>148</v>
      </c>
      <c r="AG51" s="361"/>
      <c r="AH51" s="359"/>
      <c r="AI51" s="360"/>
      <c r="AJ51" s="359"/>
      <c r="AK51" s="360"/>
      <c r="AL51" s="359"/>
      <c r="AM51" s="360"/>
      <c r="AN51" s="359"/>
      <c r="AO51" s="360"/>
      <c r="AP51" s="359"/>
      <c r="AQ51" s="360"/>
      <c r="AR51" s="359"/>
      <c r="AS51" s="360"/>
      <c r="AT51" s="359"/>
      <c r="AU51" s="360"/>
      <c r="AV51" s="359"/>
      <c r="AW51" s="360"/>
      <c r="AX51" s="359"/>
      <c r="AY51" s="131">
        <v>148</v>
      </c>
    </row>
    <row r="52" spans="1:51" s="9" customFormat="1" ht="24" customHeight="1">
      <c r="A52" s="358">
        <v>149</v>
      </c>
      <c r="B52" s="357">
        <v>18768</v>
      </c>
      <c r="C52" s="356">
        <v>69</v>
      </c>
      <c r="D52" s="357">
        <v>44095</v>
      </c>
      <c r="E52" s="356">
        <v>28</v>
      </c>
      <c r="F52" s="4" t="s">
        <v>8</v>
      </c>
      <c r="G52" s="277" t="s">
        <v>42</v>
      </c>
      <c r="H52" s="57">
        <v>21.0285589728635</v>
      </c>
      <c r="I52" s="10" t="s">
        <v>173</v>
      </c>
      <c r="J52" s="219" t="s">
        <v>327</v>
      </c>
      <c r="K52" s="322">
        <v>0.56989999999999996</v>
      </c>
      <c r="L52" s="275">
        <v>0.60370000000000001</v>
      </c>
      <c r="M52" s="321"/>
      <c r="N52" s="308"/>
      <c r="O52" s="306"/>
      <c r="P52" s="308"/>
      <c r="Q52" s="306"/>
      <c r="R52" s="308"/>
      <c r="S52" s="306"/>
      <c r="T52" s="308"/>
      <c r="U52" s="306"/>
      <c r="V52" s="308"/>
      <c r="W52" s="306"/>
      <c r="X52" s="308"/>
      <c r="Y52" s="306"/>
      <c r="Z52" s="308"/>
      <c r="AA52" s="306"/>
      <c r="AB52" s="308"/>
      <c r="AC52" s="306"/>
      <c r="AD52" s="308"/>
      <c r="AE52" s="309"/>
      <c r="AF52" s="355">
        <v>149</v>
      </c>
      <c r="AG52" s="361"/>
      <c r="AH52" s="359"/>
      <c r="AI52" s="360"/>
      <c r="AJ52" s="359"/>
      <c r="AK52" s="360"/>
      <c r="AL52" s="359"/>
      <c r="AM52" s="360"/>
      <c r="AN52" s="359"/>
      <c r="AO52" s="360"/>
      <c r="AP52" s="359"/>
      <c r="AQ52" s="360"/>
      <c r="AR52" s="359"/>
      <c r="AS52" s="360"/>
      <c r="AT52" s="359"/>
      <c r="AU52" s="360"/>
      <c r="AV52" s="359"/>
      <c r="AW52" s="360"/>
      <c r="AX52" s="359"/>
      <c r="AY52" s="355">
        <v>149</v>
      </c>
    </row>
    <row r="53" spans="1:51" s="9" customFormat="1" ht="24" customHeight="1">
      <c r="A53" s="358">
        <v>151</v>
      </c>
      <c r="B53" s="357">
        <v>18470</v>
      </c>
      <c r="C53" s="356">
        <v>70</v>
      </c>
      <c r="D53" s="357">
        <v>44132</v>
      </c>
      <c r="E53" s="356">
        <v>26</v>
      </c>
      <c r="F53" s="3" t="s">
        <v>7</v>
      </c>
      <c r="G53" s="277" t="s">
        <v>42</v>
      </c>
      <c r="H53" s="57">
        <v>30.1006172006444</v>
      </c>
      <c r="I53" s="10" t="s">
        <v>173</v>
      </c>
      <c r="J53" s="219" t="s">
        <v>327</v>
      </c>
      <c r="K53" s="322">
        <v>4.9020000000000001</v>
      </c>
      <c r="L53" s="275">
        <v>6.6429999999999998</v>
      </c>
      <c r="M53" s="321">
        <v>6.258</v>
      </c>
      <c r="N53" s="308"/>
      <c r="O53" s="306"/>
      <c r="P53" s="308"/>
      <c r="Q53" s="306"/>
      <c r="R53" s="308"/>
      <c r="S53" s="306"/>
      <c r="T53" s="308"/>
      <c r="U53" s="306"/>
      <c r="V53" s="308"/>
      <c r="W53" s="306"/>
      <c r="X53" s="308"/>
      <c r="Y53" s="306"/>
      <c r="Z53" s="308"/>
      <c r="AA53" s="306"/>
      <c r="AB53" s="308"/>
      <c r="AC53" s="306"/>
      <c r="AD53" s="308"/>
      <c r="AE53" s="309"/>
      <c r="AF53" s="355">
        <v>151</v>
      </c>
      <c r="AG53" s="361"/>
      <c r="AH53" s="359"/>
      <c r="AI53" s="360"/>
      <c r="AJ53" s="359"/>
      <c r="AK53" s="360"/>
      <c r="AL53" s="359"/>
      <c r="AM53" s="360"/>
      <c r="AN53" s="359"/>
      <c r="AO53" s="360"/>
      <c r="AP53" s="359"/>
      <c r="AQ53" s="360"/>
      <c r="AR53" s="359"/>
      <c r="AS53" s="360"/>
      <c r="AT53" s="359"/>
      <c r="AU53" s="360"/>
      <c r="AV53" s="359"/>
      <c r="AW53" s="360"/>
      <c r="AX53" s="359"/>
      <c r="AY53" s="355">
        <v>151</v>
      </c>
    </row>
    <row r="54" spans="1:51" s="9" customFormat="1" ht="24" customHeight="1">
      <c r="A54" s="343">
        <v>155</v>
      </c>
      <c r="B54" s="279">
        <v>29689</v>
      </c>
      <c r="C54" s="280">
        <v>39</v>
      </c>
      <c r="D54" s="279">
        <v>44117</v>
      </c>
      <c r="E54" s="280">
        <v>28</v>
      </c>
      <c r="F54" s="4" t="s">
        <v>8</v>
      </c>
      <c r="G54" s="277" t="s">
        <v>42</v>
      </c>
      <c r="H54" s="57">
        <v>52.6072141398963</v>
      </c>
      <c r="I54" s="10" t="s">
        <v>173</v>
      </c>
      <c r="J54" s="219" t="s">
        <v>334</v>
      </c>
      <c r="K54" s="322">
        <v>0.78649999999999998</v>
      </c>
      <c r="L54" s="275">
        <v>0.73070000000000002</v>
      </c>
      <c r="M54" s="321"/>
      <c r="N54" s="308"/>
      <c r="O54" s="306"/>
      <c r="P54" s="308"/>
      <c r="Q54" s="306"/>
      <c r="R54" s="308"/>
      <c r="S54" s="306"/>
      <c r="T54" s="308"/>
      <c r="U54" s="306"/>
      <c r="V54" s="308"/>
      <c r="W54" s="306"/>
      <c r="X54" s="308"/>
      <c r="Y54" s="306"/>
      <c r="Z54" s="308"/>
      <c r="AA54" s="306"/>
      <c r="AB54" s="308"/>
      <c r="AC54" s="306"/>
      <c r="AD54" s="308"/>
      <c r="AE54" s="309"/>
      <c r="AF54" s="129">
        <v>155</v>
      </c>
      <c r="AG54" s="361"/>
      <c r="AH54" s="359"/>
      <c r="AI54" s="360"/>
      <c r="AJ54" s="359"/>
      <c r="AK54" s="360"/>
      <c r="AL54" s="359"/>
      <c r="AM54" s="360"/>
      <c r="AN54" s="359"/>
      <c r="AO54" s="360"/>
      <c r="AP54" s="359"/>
      <c r="AQ54" s="360"/>
      <c r="AR54" s="359"/>
      <c r="AS54" s="360"/>
      <c r="AT54" s="359"/>
      <c r="AU54" s="360"/>
      <c r="AV54" s="359"/>
      <c r="AW54" s="360"/>
      <c r="AX54" s="359"/>
      <c r="AY54" s="129">
        <v>155</v>
      </c>
    </row>
    <row r="55" spans="1:51" s="9" customFormat="1" ht="24" customHeight="1">
      <c r="A55" s="346">
        <v>157</v>
      </c>
      <c r="B55" s="345">
        <v>20774</v>
      </c>
      <c r="C55" s="344">
        <v>63</v>
      </c>
      <c r="D55" s="345">
        <v>44109</v>
      </c>
      <c r="E55" s="344">
        <v>28</v>
      </c>
      <c r="F55" s="4" t="s">
        <v>8</v>
      </c>
      <c r="G55" s="277" t="s">
        <v>42</v>
      </c>
      <c r="H55" s="57">
        <v>25.560999968789901</v>
      </c>
      <c r="I55" s="10" t="s">
        <v>173</v>
      </c>
      <c r="J55" s="219" t="s">
        <v>334</v>
      </c>
      <c r="K55" s="322">
        <v>0.624</v>
      </c>
      <c r="L55" s="275">
        <v>0.65590000000000004</v>
      </c>
      <c r="M55" s="321"/>
      <c r="N55" s="308"/>
      <c r="O55" s="306"/>
      <c r="P55" s="308"/>
      <c r="Q55" s="306"/>
      <c r="R55" s="308"/>
      <c r="S55" s="306"/>
      <c r="T55" s="308"/>
      <c r="U55" s="306"/>
      <c r="V55" s="308"/>
      <c r="W55" s="306"/>
      <c r="X55" s="308"/>
      <c r="Y55" s="306"/>
      <c r="Z55" s="308"/>
      <c r="AA55" s="306"/>
      <c r="AB55" s="308"/>
      <c r="AC55" s="306"/>
      <c r="AD55" s="308"/>
      <c r="AE55" s="309"/>
      <c r="AF55" s="130">
        <v>157</v>
      </c>
      <c r="AG55" s="361"/>
      <c r="AH55" s="359"/>
      <c r="AI55" s="360"/>
      <c r="AJ55" s="359"/>
      <c r="AK55" s="360"/>
      <c r="AL55" s="359"/>
      <c r="AM55" s="360"/>
      <c r="AN55" s="359"/>
      <c r="AO55" s="360"/>
      <c r="AP55" s="359"/>
      <c r="AQ55" s="360"/>
      <c r="AR55" s="359"/>
      <c r="AS55" s="360"/>
      <c r="AT55" s="359"/>
      <c r="AU55" s="360"/>
      <c r="AV55" s="359"/>
      <c r="AW55" s="360"/>
      <c r="AX55" s="359"/>
      <c r="AY55" s="130">
        <v>157</v>
      </c>
    </row>
    <row r="56" spans="1:51" s="154" customFormat="1" ht="24" customHeight="1">
      <c r="A56" s="343">
        <v>158</v>
      </c>
      <c r="B56" s="279">
        <v>30912</v>
      </c>
      <c r="C56" s="280">
        <v>36</v>
      </c>
      <c r="D56" s="279">
        <v>44092</v>
      </c>
      <c r="E56" s="280">
        <v>28</v>
      </c>
      <c r="F56" s="376" t="s">
        <v>8</v>
      </c>
      <c r="G56" s="375" t="s">
        <v>42</v>
      </c>
      <c r="H56" s="374">
        <v>25.8330866895855</v>
      </c>
      <c r="I56" s="373" t="s">
        <v>173</v>
      </c>
      <c r="J56" s="372" t="s">
        <v>335</v>
      </c>
      <c r="K56" s="371">
        <v>0.87190000000000001</v>
      </c>
      <c r="L56" s="370">
        <v>1.028</v>
      </c>
      <c r="M56" s="369"/>
      <c r="N56" s="367"/>
      <c r="O56" s="368"/>
      <c r="P56" s="367"/>
      <c r="Q56" s="368"/>
      <c r="R56" s="367"/>
      <c r="S56" s="368"/>
      <c r="T56" s="367"/>
      <c r="U56" s="368"/>
      <c r="V56" s="367"/>
      <c r="W56" s="368"/>
      <c r="X56" s="367"/>
      <c r="Y56" s="368"/>
      <c r="Z56" s="367"/>
      <c r="AA56" s="368"/>
      <c r="AB56" s="367"/>
      <c r="AC56" s="368"/>
      <c r="AD56" s="367"/>
      <c r="AE56" s="366"/>
      <c r="AF56" s="362">
        <v>158</v>
      </c>
      <c r="AG56" s="365"/>
      <c r="AH56" s="363"/>
      <c r="AI56" s="364"/>
      <c r="AJ56" s="363"/>
      <c r="AK56" s="364"/>
      <c r="AL56" s="363"/>
      <c r="AM56" s="364"/>
      <c r="AN56" s="363"/>
      <c r="AO56" s="364"/>
      <c r="AP56" s="363"/>
      <c r="AQ56" s="364"/>
      <c r="AR56" s="363"/>
      <c r="AS56" s="364"/>
      <c r="AT56" s="363"/>
      <c r="AU56" s="364"/>
      <c r="AV56" s="363"/>
      <c r="AW56" s="364"/>
      <c r="AX56" s="363"/>
      <c r="AY56" s="362">
        <v>158</v>
      </c>
    </row>
    <row r="57" spans="1:51" s="9" customFormat="1" ht="24" customHeight="1">
      <c r="A57" s="337">
        <v>161</v>
      </c>
      <c r="B57" s="336">
        <v>33793</v>
      </c>
      <c r="C57" s="335">
        <v>28</v>
      </c>
      <c r="D57" s="336">
        <v>44104</v>
      </c>
      <c r="E57" s="335">
        <v>28</v>
      </c>
      <c r="F57" s="4" t="s">
        <v>8</v>
      </c>
      <c r="G57" s="277" t="s">
        <v>42</v>
      </c>
      <c r="H57" s="57">
        <v>27.143497282080901</v>
      </c>
      <c r="I57" s="10" t="s">
        <v>173</v>
      </c>
      <c r="J57" s="219" t="s">
        <v>336</v>
      </c>
      <c r="K57" s="322">
        <v>0.61509999999999998</v>
      </c>
      <c r="L57" s="275">
        <v>0.61250000000000004</v>
      </c>
      <c r="M57" s="321"/>
      <c r="N57" s="308"/>
      <c r="O57" s="306"/>
      <c r="P57" s="308"/>
      <c r="Q57" s="306"/>
      <c r="R57" s="308"/>
      <c r="S57" s="306"/>
      <c r="T57" s="308"/>
      <c r="U57" s="306"/>
      <c r="V57" s="308"/>
      <c r="W57" s="306"/>
      <c r="X57" s="308"/>
      <c r="Y57" s="306"/>
      <c r="Z57" s="308"/>
      <c r="AA57" s="306"/>
      <c r="AB57" s="308"/>
      <c r="AC57" s="306"/>
      <c r="AD57" s="308"/>
      <c r="AE57" s="309"/>
      <c r="AF57" s="128">
        <v>161</v>
      </c>
      <c r="AG57" s="361"/>
      <c r="AH57" s="359"/>
      <c r="AI57" s="360"/>
      <c r="AJ57" s="359"/>
      <c r="AK57" s="360"/>
      <c r="AL57" s="359"/>
      <c r="AM57" s="360"/>
      <c r="AN57" s="359"/>
      <c r="AO57" s="360"/>
      <c r="AP57" s="359"/>
      <c r="AQ57" s="360"/>
      <c r="AR57" s="359"/>
      <c r="AS57" s="360"/>
      <c r="AT57" s="359"/>
      <c r="AU57" s="360"/>
      <c r="AV57" s="359"/>
      <c r="AW57" s="360"/>
      <c r="AX57" s="359"/>
      <c r="AY57" s="128">
        <v>161</v>
      </c>
    </row>
    <row r="58" spans="1:51" s="9" customFormat="1" ht="24" customHeight="1">
      <c r="A58" s="342">
        <v>162</v>
      </c>
      <c r="B58" s="341">
        <v>16022</v>
      </c>
      <c r="C58" s="340">
        <v>76</v>
      </c>
      <c r="D58" s="341">
        <v>44092</v>
      </c>
      <c r="E58" s="340">
        <v>28</v>
      </c>
      <c r="F58" s="3" t="s">
        <v>7</v>
      </c>
      <c r="G58" s="277" t="s">
        <v>42</v>
      </c>
      <c r="H58" s="57">
        <v>24.414702042509401</v>
      </c>
      <c r="I58" s="5" t="s">
        <v>174</v>
      </c>
      <c r="J58" s="219" t="s">
        <v>334</v>
      </c>
      <c r="K58" s="322">
        <v>1.22</v>
      </c>
      <c r="L58" s="275">
        <v>1.109</v>
      </c>
      <c r="M58" s="321">
        <v>1.19</v>
      </c>
      <c r="N58" s="308"/>
      <c r="O58" s="306"/>
      <c r="P58" s="308"/>
      <c r="Q58" s="306"/>
      <c r="R58" s="308"/>
      <c r="S58" s="306"/>
      <c r="T58" s="308"/>
      <c r="U58" s="306"/>
      <c r="V58" s="308"/>
      <c r="W58" s="306"/>
      <c r="X58" s="308"/>
      <c r="Y58" s="306"/>
      <c r="Z58" s="308"/>
      <c r="AA58" s="306"/>
      <c r="AB58" s="308"/>
      <c r="AC58" s="306"/>
      <c r="AD58" s="308"/>
      <c r="AE58" s="309"/>
      <c r="AF58" s="131">
        <v>162</v>
      </c>
      <c r="AG58" s="361"/>
      <c r="AH58" s="359"/>
      <c r="AI58" s="360"/>
      <c r="AJ58" s="359"/>
      <c r="AK58" s="360"/>
      <c r="AL58" s="359"/>
      <c r="AM58" s="360"/>
      <c r="AN58" s="359"/>
      <c r="AO58" s="360"/>
      <c r="AP58" s="359"/>
      <c r="AQ58" s="360"/>
      <c r="AR58" s="359"/>
      <c r="AS58" s="360"/>
      <c r="AT58" s="359"/>
      <c r="AU58" s="360"/>
      <c r="AV58" s="359"/>
      <c r="AW58" s="360"/>
      <c r="AX58" s="359"/>
      <c r="AY58" s="131">
        <v>162</v>
      </c>
    </row>
    <row r="59" spans="1:51" s="9" customFormat="1" ht="24" customHeight="1">
      <c r="A59" s="346">
        <v>166</v>
      </c>
      <c r="B59" s="345">
        <v>23242</v>
      </c>
      <c r="C59" s="344">
        <v>57</v>
      </c>
      <c r="D59" s="345">
        <v>44109</v>
      </c>
      <c r="E59" s="344">
        <v>28</v>
      </c>
      <c r="F59" s="4" t="s">
        <v>8</v>
      </c>
      <c r="G59" s="277" t="s">
        <v>42</v>
      </c>
      <c r="H59" s="57">
        <v>30.632081471196798</v>
      </c>
      <c r="I59" s="10" t="s">
        <v>173</v>
      </c>
      <c r="J59" s="219" t="s">
        <v>336</v>
      </c>
      <c r="K59" s="322">
        <v>2.9319999999999999</v>
      </c>
      <c r="L59" s="275">
        <v>1.895</v>
      </c>
      <c r="M59" s="321"/>
      <c r="N59" s="308"/>
      <c r="O59" s="306"/>
      <c r="P59" s="308"/>
      <c r="Q59" s="306"/>
      <c r="R59" s="308"/>
      <c r="S59" s="306"/>
      <c r="T59" s="308"/>
      <c r="U59" s="306"/>
      <c r="V59" s="308"/>
      <c r="W59" s="306"/>
      <c r="X59" s="308"/>
      <c r="Y59" s="306"/>
      <c r="Z59" s="308"/>
      <c r="AA59" s="306"/>
      <c r="AB59" s="308"/>
      <c r="AC59" s="306"/>
      <c r="AD59" s="308"/>
      <c r="AE59" s="309"/>
      <c r="AF59" s="130">
        <v>166</v>
      </c>
      <c r="AG59" s="361"/>
      <c r="AH59" s="359"/>
      <c r="AI59" s="360"/>
      <c r="AJ59" s="359"/>
      <c r="AK59" s="360"/>
      <c r="AL59" s="359"/>
      <c r="AM59" s="360"/>
      <c r="AN59" s="359"/>
      <c r="AO59" s="360"/>
      <c r="AP59" s="359"/>
      <c r="AQ59" s="360"/>
      <c r="AR59" s="359"/>
      <c r="AS59" s="360"/>
      <c r="AT59" s="359"/>
      <c r="AU59" s="360"/>
      <c r="AV59" s="359"/>
      <c r="AW59" s="360"/>
      <c r="AX59" s="359"/>
      <c r="AY59" s="130">
        <v>166</v>
      </c>
    </row>
    <row r="60" spans="1:51" s="9" customFormat="1" ht="24" customHeight="1">
      <c r="A60" s="342">
        <v>169</v>
      </c>
      <c r="B60" s="341">
        <v>15907</v>
      </c>
      <c r="C60" s="340">
        <v>77</v>
      </c>
      <c r="D60" s="341">
        <v>44111</v>
      </c>
      <c r="E60" s="340">
        <v>28</v>
      </c>
      <c r="F60" s="4" t="s">
        <v>8</v>
      </c>
      <c r="G60" s="277" t="s">
        <v>42</v>
      </c>
      <c r="H60" s="57">
        <v>24.071960543425298</v>
      </c>
      <c r="I60" s="5" t="s">
        <v>174</v>
      </c>
      <c r="J60" s="219" t="s">
        <v>334</v>
      </c>
      <c r="K60" s="322">
        <v>0.35510000000000003</v>
      </c>
      <c r="L60" s="275">
        <v>0.57320000000000004</v>
      </c>
      <c r="M60" s="321"/>
      <c r="N60" s="308"/>
      <c r="O60" s="306"/>
      <c r="P60" s="308"/>
      <c r="Q60" s="306"/>
      <c r="R60" s="308"/>
      <c r="S60" s="306"/>
      <c r="T60" s="308"/>
      <c r="U60" s="306"/>
      <c r="V60" s="308"/>
      <c r="W60" s="306"/>
      <c r="X60" s="308"/>
      <c r="Y60" s="306"/>
      <c r="Z60" s="308"/>
      <c r="AA60" s="306"/>
      <c r="AB60" s="308"/>
      <c r="AC60" s="306"/>
      <c r="AD60" s="308"/>
      <c r="AE60" s="309"/>
      <c r="AF60" s="131">
        <v>169</v>
      </c>
      <c r="AG60" s="361"/>
      <c r="AH60" s="359"/>
      <c r="AI60" s="360"/>
      <c r="AJ60" s="359"/>
      <c r="AK60" s="360"/>
      <c r="AL60" s="359"/>
      <c r="AM60" s="360"/>
      <c r="AN60" s="359"/>
      <c r="AO60" s="360"/>
      <c r="AP60" s="359"/>
      <c r="AQ60" s="360"/>
      <c r="AR60" s="359"/>
      <c r="AS60" s="360"/>
      <c r="AT60" s="359"/>
      <c r="AU60" s="360"/>
      <c r="AV60" s="359"/>
      <c r="AW60" s="360"/>
      <c r="AX60" s="359"/>
      <c r="AY60" s="131">
        <v>169</v>
      </c>
    </row>
    <row r="61" spans="1:51" s="9" customFormat="1" ht="24" customHeight="1">
      <c r="A61" s="342">
        <v>170</v>
      </c>
      <c r="B61" s="341">
        <v>18281</v>
      </c>
      <c r="C61" s="340">
        <v>70</v>
      </c>
      <c r="D61" s="341">
        <v>44111</v>
      </c>
      <c r="E61" s="340">
        <v>28</v>
      </c>
      <c r="F61" s="3" t="s">
        <v>7</v>
      </c>
      <c r="G61" s="277" t="s">
        <v>42</v>
      </c>
      <c r="H61" s="57">
        <v>33.1465119060829</v>
      </c>
      <c r="I61" s="5" t="s">
        <v>174</v>
      </c>
      <c r="J61" s="219" t="s">
        <v>334</v>
      </c>
      <c r="K61" s="322">
        <v>0.3967</v>
      </c>
      <c r="L61" s="275">
        <v>0.52259999999999995</v>
      </c>
      <c r="M61" s="321"/>
      <c r="N61" s="308"/>
      <c r="O61" s="306"/>
      <c r="P61" s="308"/>
      <c r="Q61" s="306"/>
      <c r="R61" s="308"/>
      <c r="S61" s="306"/>
      <c r="T61" s="308"/>
      <c r="U61" s="306"/>
      <c r="V61" s="308"/>
      <c r="W61" s="306"/>
      <c r="X61" s="308"/>
      <c r="Y61" s="306"/>
      <c r="Z61" s="308"/>
      <c r="AA61" s="306"/>
      <c r="AB61" s="308"/>
      <c r="AC61" s="306"/>
      <c r="AD61" s="308"/>
      <c r="AE61" s="309"/>
      <c r="AF61" s="131">
        <v>170</v>
      </c>
      <c r="AG61" s="361"/>
      <c r="AH61" s="359"/>
      <c r="AI61" s="360"/>
      <c r="AJ61" s="359"/>
      <c r="AK61" s="360"/>
      <c r="AL61" s="359"/>
      <c r="AM61" s="360"/>
      <c r="AN61" s="359"/>
      <c r="AO61" s="360"/>
      <c r="AP61" s="359"/>
      <c r="AQ61" s="360"/>
      <c r="AR61" s="359"/>
      <c r="AS61" s="360"/>
      <c r="AT61" s="359"/>
      <c r="AU61" s="360"/>
      <c r="AV61" s="359"/>
      <c r="AW61" s="360"/>
      <c r="AX61" s="359"/>
      <c r="AY61" s="131">
        <v>170</v>
      </c>
    </row>
    <row r="62" spans="1:51" s="9" customFormat="1" ht="24" customHeight="1">
      <c r="A62" s="342">
        <v>171</v>
      </c>
      <c r="B62" s="341">
        <v>14078</v>
      </c>
      <c r="C62" s="340">
        <v>82</v>
      </c>
      <c r="D62" s="341">
        <v>44095</v>
      </c>
      <c r="E62" s="340">
        <v>28</v>
      </c>
      <c r="F62" s="3" t="s">
        <v>7</v>
      </c>
      <c r="G62" s="277" t="s">
        <v>51</v>
      </c>
      <c r="H62" s="57">
        <v>27.326198114532598</v>
      </c>
      <c r="I62" s="5" t="s">
        <v>174</v>
      </c>
      <c r="J62" s="219" t="s">
        <v>336</v>
      </c>
      <c r="K62" s="322">
        <v>0.35220000000000001</v>
      </c>
      <c r="L62" s="275">
        <v>0.34210000000000002</v>
      </c>
      <c r="M62" s="321"/>
      <c r="N62" s="308"/>
      <c r="O62" s="306"/>
      <c r="P62" s="308"/>
      <c r="Q62" s="306"/>
      <c r="R62" s="308"/>
      <c r="S62" s="306"/>
      <c r="T62" s="308"/>
      <c r="U62" s="306"/>
      <c r="V62" s="308"/>
      <c r="W62" s="306"/>
      <c r="X62" s="308"/>
      <c r="Y62" s="306"/>
      <c r="Z62" s="308"/>
      <c r="AA62" s="306"/>
      <c r="AB62" s="308"/>
      <c r="AC62" s="306"/>
      <c r="AD62" s="308"/>
      <c r="AE62" s="309"/>
      <c r="AF62" s="131">
        <v>171</v>
      </c>
      <c r="AG62" s="361"/>
      <c r="AH62" s="359"/>
      <c r="AI62" s="360"/>
      <c r="AJ62" s="359"/>
      <c r="AK62" s="360"/>
      <c r="AL62" s="359"/>
      <c r="AM62" s="360"/>
      <c r="AN62" s="359"/>
      <c r="AO62" s="360"/>
      <c r="AP62" s="359"/>
      <c r="AQ62" s="360"/>
      <c r="AR62" s="359"/>
      <c r="AS62" s="360"/>
      <c r="AT62" s="359"/>
      <c r="AU62" s="360"/>
      <c r="AV62" s="359"/>
      <c r="AW62" s="360"/>
      <c r="AX62" s="359"/>
      <c r="AY62" s="131">
        <v>171</v>
      </c>
    </row>
    <row r="63" spans="1:51" s="9" customFormat="1" ht="24" customHeight="1">
      <c r="A63" s="346">
        <v>175</v>
      </c>
      <c r="B63" s="345">
        <v>23488</v>
      </c>
      <c r="C63" s="344">
        <v>56</v>
      </c>
      <c r="D63" s="345">
        <v>44124</v>
      </c>
      <c r="E63" s="344">
        <v>28</v>
      </c>
      <c r="F63" s="4" t="s">
        <v>8</v>
      </c>
      <c r="G63" s="277" t="s">
        <v>9</v>
      </c>
      <c r="H63" s="57">
        <v>25.811478802931699</v>
      </c>
      <c r="I63" s="10" t="s">
        <v>173</v>
      </c>
      <c r="J63" s="219" t="s">
        <v>336</v>
      </c>
      <c r="K63" s="322">
        <v>0.70520000000000005</v>
      </c>
      <c r="L63" s="275">
        <v>0.63080000000000003</v>
      </c>
      <c r="M63" s="321"/>
      <c r="N63" s="308"/>
      <c r="O63" s="306"/>
      <c r="P63" s="308"/>
      <c r="Q63" s="306"/>
      <c r="R63" s="308"/>
      <c r="S63" s="306"/>
      <c r="T63" s="308"/>
      <c r="U63" s="306"/>
      <c r="V63" s="308"/>
      <c r="W63" s="306"/>
      <c r="X63" s="308"/>
      <c r="Y63" s="306"/>
      <c r="Z63" s="308"/>
      <c r="AA63" s="306"/>
      <c r="AB63" s="308"/>
      <c r="AC63" s="306"/>
      <c r="AD63" s="308"/>
      <c r="AE63" s="309"/>
      <c r="AF63" s="130">
        <v>175</v>
      </c>
      <c r="AG63" s="361"/>
      <c r="AH63" s="359"/>
      <c r="AI63" s="360"/>
      <c r="AJ63" s="359"/>
      <c r="AK63" s="360"/>
      <c r="AL63" s="359"/>
      <c r="AM63" s="360"/>
      <c r="AN63" s="359"/>
      <c r="AO63" s="360"/>
      <c r="AP63" s="359"/>
      <c r="AQ63" s="360"/>
      <c r="AR63" s="359"/>
      <c r="AS63" s="360"/>
      <c r="AT63" s="359"/>
      <c r="AU63" s="360"/>
      <c r="AV63" s="359"/>
      <c r="AW63" s="360"/>
      <c r="AX63" s="359"/>
      <c r="AY63" s="130">
        <v>175</v>
      </c>
    </row>
    <row r="64" spans="1:51" s="9" customFormat="1" ht="24" customHeight="1">
      <c r="A64" s="342">
        <v>177</v>
      </c>
      <c r="B64" s="341">
        <v>17736</v>
      </c>
      <c r="C64" s="340">
        <v>72</v>
      </c>
      <c r="D64" s="341">
        <v>44091</v>
      </c>
      <c r="E64" s="340">
        <v>28</v>
      </c>
      <c r="F64" s="4" t="s">
        <v>8</v>
      </c>
      <c r="G64" s="277" t="s">
        <v>42</v>
      </c>
      <c r="H64" s="57">
        <v>23.095036831300501</v>
      </c>
      <c r="I64" s="5" t="s">
        <v>174</v>
      </c>
      <c r="J64" s="219" t="s">
        <v>336</v>
      </c>
      <c r="K64" s="322">
        <v>0.70109999999999995</v>
      </c>
      <c r="L64" s="275">
        <v>0.54090000000000005</v>
      </c>
      <c r="M64" s="321">
        <v>0.69740000000000002</v>
      </c>
      <c r="N64" s="308"/>
      <c r="O64" s="306"/>
      <c r="P64" s="308"/>
      <c r="Q64" s="306"/>
      <c r="R64" s="308"/>
      <c r="S64" s="306"/>
      <c r="T64" s="308"/>
      <c r="U64" s="306"/>
      <c r="V64" s="308"/>
      <c r="W64" s="306"/>
      <c r="X64" s="308"/>
      <c r="Y64" s="306"/>
      <c r="Z64" s="308"/>
      <c r="AA64" s="306"/>
      <c r="AB64" s="308"/>
      <c r="AC64" s="306"/>
      <c r="AD64" s="308"/>
      <c r="AE64" s="309"/>
      <c r="AF64" s="131">
        <v>177</v>
      </c>
      <c r="AG64" s="361"/>
      <c r="AH64" s="359"/>
      <c r="AI64" s="360"/>
      <c r="AJ64" s="359"/>
      <c r="AK64" s="360"/>
      <c r="AL64" s="359"/>
      <c r="AM64" s="360"/>
      <c r="AN64" s="359"/>
      <c r="AO64" s="360"/>
      <c r="AP64" s="359"/>
      <c r="AQ64" s="360"/>
      <c r="AR64" s="359"/>
      <c r="AS64" s="360"/>
      <c r="AT64" s="359"/>
      <c r="AU64" s="360"/>
      <c r="AV64" s="359"/>
      <c r="AW64" s="360"/>
      <c r="AX64" s="359"/>
      <c r="AY64" s="131">
        <v>177</v>
      </c>
    </row>
    <row r="65" spans="1:51" s="9" customFormat="1" ht="24" customHeight="1">
      <c r="A65" s="358">
        <v>179</v>
      </c>
      <c r="B65" s="357">
        <v>19896</v>
      </c>
      <c r="C65" s="356">
        <v>66</v>
      </c>
      <c r="D65" s="357">
        <v>44106</v>
      </c>
      <c r="E65" s="356">
        <v>28</v>
      </c>
      <c r="F65" s="3" t="s">
        <v>7</v>
      </c>
      <c r="G65" s="277" t="s">
        <v>42</v>
      </c>
      <c r="H65" s="57">
        <v>39.289189105501102</v>
      </c>
      <c r="I65" s="10" t="s">
        <v>173</v>
      </c>
      <c r="J65" s="219" t="s">
        <v>336</v>
      </c>
      <c r="K65" s="322">
        <v>0.80689999999999995</v>
      </c>
      <c r="L65" s="275">
        <v>0.77549999999999997</v>
      </c>
      <c r="M65" s="321">
        <v>0.62649999999999995</v>
      </c>
      <c r="N65" s="308"/>
      <c r="O65" s="306"/>
      <c r="P65" s="308"/>
      <c r="Q65" s="306"/>
      <c r="R65" s="308"/>
      <c r="S65" s="306"/>
      <c r="T65" s="308"/>
      <c r="U65" s="306"/>
      <c r="V65" s="308"/>
      <c r="W65" s="306"/>
      <c r="X65" s="308"/>
      <c r="Y65" s="306"/>
      <c r="Z65" s="308"/>
      <c r="AA65" s="306"/>
      <c r="AB65" s="308"/>
      <c r="AC65" s="306"/>
      <c r="AD65" s="308"/>
      <c r="AE65" s="309"/>
      <c r="AF65" s="355">
        <v>179</v>
      </c>
      <c r="AG65" s="361"/>
      <c r="AH65" s="359"/>
      <c r="AI65" s="360"/>
      <c r="AJ65" s="359"/>
      <c r="AK65" s="360"/>
      <c r="AL65" s="359"/>
      <c r="AM65" s="360"/>
      <c r="AN65" s="359"/>
      <c r="AO65" s="360"/>
      <c r="AP65" s="359"/>
      <c r="AQ65" s="360"/>
      <c r="AR65" s="359"/>
      <c r="AS65" s="360"/>
      <c r="AT65" s="359"/>
      <c r="AU65" s="360"/>
      <c r="AV65" s="359"/>
      <c r="AW65" s="360"/>
      <c r="AX65" s="359"/>
      <c r="AY65" s="355">
        <v>179</v>
      </c>
    </row>
    <row r="66" spans="1:51" s="9" customFormat="1" ht="24" customHeight="1">
      <c r="A66" s="342">
        <v>184</v>
      </c>
      <c r="B66" s="341">
        <v>18672</v>
      </c>
      <c r="C66" s="340">
        <v>69</v>
      </c>
      <c r="D66" s="341">
        <v>44095</v>
      </c>
      <c r="E66" s="340">
        <v>28</v>
      </c>
      <c r="F66" s="4" t="s">
        <v>8</v>
      </c>
      <c r="G66" s="277" t="s">
        <v>42</v>
      </c>
      <c r="H66" s="57">
        <v>28.3546442885829</v>
      </c>
      <c r="I66" s="5" t="s">
        <v>174</v>
      </c>
      <c r="J66" s="219" t="s">
        <v>334</v>
      </c>
      <c r="K66" s="322">
        <v>0.70579999999999998</v>
      </c>
      <c r="L66" s="275">
        <v>0.63239999999999996</v>
      </c>
      <c r="M66" s="321"/>
      <c r="N66" s="308"/>
      <c r="O66" s="306"/>
      <c r="P66" s="308"/>
      <c r="Q66" s="306"/>
      <c r="R66" s="308"/>
      <c r="S66" s="306"/>
      <c r="T66" s="308"/>
      <c r="U66" s="306"/>
      <c r="V66" s="308"/>
      <c r="W66" s="306"/>
      <c r="X66" s="308"/>
      <c r="Y66" s="306"/>
      <c r="Z66" s="308"/>
      <c r="AA66" s="306"/>
      <c r="AB66" s="308"/>
      <c r="AC66" s="306"/>
      <c r="AD66" s="308"/>
      <c r="AE66" s="309"/>
      <c r="AF66" s="131">
        <v>184</v>
      </c>
      <c r="AG66" s="361"/>
      <c r="AH66" s="359"/>
      <c r="AI66" s="360"/>
      <c r="AJ66" s="359"/>
      <c r="AK66" s="360"/>
      <c r="AL66" s="359"/>
      <c r="AM66" s="360"/>
      <c r="AN66" s="359"/>
      <c r="AO66" s="360"/>
      <c r="AP66" s="359"/>
      <c r="AQ66" s="360"/>
      <c r="AR66" s="359"/>
      <c r="AS66" s="360"/>
      <c r="AT66" s="359"/>
      <c r="AU66" s="360"/>
      <c r="AV66" s="359"/>
      <c r="AW66" s="360"/>
      <c r="AX66" s="359"/>
      <c r="AY66" s="131">
        <v>184</v>
      </c>
    </row>
    <row r="67" spans="1:51" s="9" customFormat="1" ht="24" customHeight="1">
      <c r="A67" s="342">
        <v>185</v>
      </c>
      <c r="B67" s="341">
        <v>18381</v>
      </c>
      <c r="C67" s="340">
        <v>70</v>
      </c>
      <c r="D67" s="341">
        <v>44091</v>
      </c>
      <c r="E67" s="340">
        <v>28</v>
      </c>
      <c r="F67" s="3" t="s">
        <v>7</v>
      </c>
      <c r="G67" s="277" t="s">
        <v>42</v>
      </c>
      <c r="H67" s="57">
        <v>32.481458125461103</v>
      </c>
      <c r="I67" s="5" t="s">
        <v>174</v>
      </c>
      <c r="J67" s="219" t="s">
        <v>334</v>
      </c>
      <c r="K67" s="322">
        <v>0.77569999999999995</v>
      </c>
      <c r="L67" s="275">
        <v>0.93789999999999996</v>
      </c>
      <c r="M67" s="321">
        <v>0.89019999999999999</v>
      </c>
      <c r="N67" s="308"/>
      <c r="O67" s="306"/>
      <c r="P67" s="308"/>
      <c r="Q67" s="306"/>
      <c r="R67" s="308"/>
      <c r="S67" s="306"/>
      <c r="T67" s="308"/>
      <c r="U67" s="306"/>
      <c r="V67" s="308"/>
      <c r="W67" s="306"/>
      <c r="X67" s="308"/>
      <c r="Y67" s="306"/>
      <c r="Z67" s="308"/>
      <c r="AA67" s="306"/>
      <c r="AB67" s="308"/>
      <c r="AC67" s="306"/>
      <c r="AD67" s="308"/>
      <c r="AE67" s="309"/>
      <c r="AF67" s="131">
        <v>185</v>
      </c>
      <c r="AG67" s="361"/>
      <c r="AH67" s="359"/>
      <c r="AI67" s="360"/>
      <c r="AJ67" s="359"/>
      <c r="AK67" s="360"/>
      <c r="AL67" s="359"/>
      <c r="AM67" s="360"/>
      <c r="AN67" s="359"/>
      <c r="AO67" s="360"/>
      <c r="AP67" s="359"/>
      <c r="AQ67" s="360"/>
      <c r="AR67" s="359"/>
      <c r="AS67" s="360"/>
      <c r="AT67" s="359"/>
      <c r="AU67" s="360"/>
      <c r="AV67" s="359"/>
      <c r="AW67" s="360"/>
      <c r="AX67" s="359"/>
      <c r="AY67" s="131">
        <v>185</v>
      </c>
    </row>
    <row r="68" spans="1:51" s="9" customFormat="1" ht="24" customHeight="1">
      <c r="A68" s="358">
        <v>188</v>
      </c>
      <c r="B68" s="357">
        <v>17960</v>
      </c>
      <c r="C68" s="356">
        <v>71</v>
      </c>
      <c r="D68" s="357">
        <v>44098</v>
      </c>
      <c r="E68" s="356">
        <v>28</v>
      </c>
      <c r="F68" s="3" t="s">
        <v>7</v>
      </c>
      <c r="G68" s="277" t="s">
        <v>42</v>
      </c>
      <c r="H68" s="57">
        <v>22.149344906912098</v>
      </c>
      <c r="I68" s="10" t="s">
        <v>173</v>
      </c>
      <c r="J68" s="219" t="s">
        <v>334</v>
      </c>
      <c r="K68" s="322">
        <v>0.40229999999999999</v>
      </c>
      <c r="L68" s="275">
        <v>0.38719999999999999</v>
      </c>
      <c r="M68" s="321">
        <v>0.4239</v>
      </c>
      <c r="N68" s="308"/>
      <c r="O68" s="306"/>
      <c r="P68" s="308"/>
      <c r="Q68" s="306"/>
      <c r="R68" s="308"/>
      <c r="S68" s="306"/>
      <c r="T68" s="308"/>
      <c r="U68" s="306"/>
      <c r="V68" s="308"/>
      <c r="W68" s="306"/>
      <c r="X68" s="308"/>
      <c r="Y68" s="306"/>
      <c r="Z68" s="308"/>
      <c r="AA68" s="306"/>
      <c r="AB68" s="308"/>
      <c r="AC68" s="306"/>
      <c r="AD68" s="308"/>
      <c r="AE68" s="309"/>
      <c r="AF68" s="355">
        <v>188</v>
      </c>
      <c r="AG68" s="361"/>
      <c r="AH68" s="359"/>
      <c r="AI68" s="360"/>
      <c r="AJ68" s="359"/>
      <c r="AK68" s="360"/>
      <c r="AL68" s="359"/>
      <c r="AM68" s="360"/>
      <c r="AN68" s="359"/>
      <c r="AO68" s="360"/>
      <c r="AP68" s="359"/>
      <c r="AQ68" s="360"/>
      <c r="AR68" s="359"/>
      <c r="AS68" s="360"/>
      <c r="AT68" s="359"/>
      <c r="AU68" s="360"/>
      <c r="AV68" s="359"/>
      <c r="AW68" s="360"/>
      <c r="AX68" s="359"/>
      <c r="AY68" s="355">
        <v>188</v>
      </c>
    </row>
    <row r="69" spans="1:51" s="9" customFormat="1" ht="24" customHeight="1">
      <c r="A69" s="346">
        <v>190</v>
      </c>
      <c r="B69" s="345">
        <v>21674</v>
      </c>
      <c r="C69" s="344">
        <v>61</v>
      </c>
      <c r="D69" s="345">
        <v>44112</v>
      </c>
      <c r="E69" s="344">
        <v>28</v>
      </c>
      <c r="F69" s="4" t="s">
        <v>8</v>
      </c>
      <c r="G69" s="277" t="s">
        <v>42</v>
      </c>
      <c r="H69" s="57">
        <v>27.979746750282001</v>
      </c>
      <c r="I69" s="10" t="s">
        <v>173</v>
      </c>
      <c r="J69" s="219" t="s">
        <v>334</v>
      </c>
      <c r="K69" s="322">
        <v>0.60099999999999998</v>
      </c>
      <c r="L69" s="275">
        <v>0.58679999999999999</v>
      </c>
      <c r="M69" s="321"/>
      <c r="N69" s="308"/>
      <c r="O69" s="306"/>
      <c r="P69" s="308"/>
      <c r="Q69" s="306"/>
      <c r="R69" s="308"/>
      <c r="S69" s="306"/>
      <c r="T69" s="308"/>
      <c r="U69" s="306"/>
      <c r="V69" s="308"/>
      <c r="W69" s="306"/>
      <c r="X69" s="308"/>
      <c r="Y69" s="306"/>
      <c r="Z69" s="308"/>
      <c r="AA69" s="306"/>
      <c r="AB69" s="308"/>
      <c r="AC69" s="306"/>
      <c r="AD69" s="308"/>
      <c r="AE69" s="309"/>
      <c r="AF69" s="130">
        <v>190</v>
      </c>
      <c r="AG69" s="361"/>
      <c r="AH69" s="359"/>
      <c r="AI69" s="360"/>
      <c r="AJ69" s="359"/>
      <c r="AK69" s="360"/>
      <c r="AL69" s="359"/>
      <c r="AM69" s="360"/>
      <c r="AN69" s="359"/>
      <c r="AO69" s="360"/>
      <c r="AP69" s="359"/>
      <c r="AQ69" s="360"/>
      <c r="AR69" s="359"/>
      <c r="AS69" s="360"/>
      <c r="AT69" s="359"/>
      <c r="AU69" s="360"/>
      <c r="AV69" s="359"/>
      <c r="AW69" s="360"/>
      <c r="AX69" s="359"/>
      <c r="AY69" s="130">
        <v>190</v>
      </c>
    </row>
    <row r="70" spans="1:51" s="9" customFormat="1" ht="24" customHeight="1">
      <c r="A70" s="337">
        <v>194</v>
      </c>
      <c r="B70" s="336">
        <v>32367</v>
      </c>
      <c r="C70" s="335">
        <v>32</v>
      </c>
      <c r="D70" s="336">
        <v>44095</v>
      </c>
      <c r="E70" s="335">
        <v>28</v>
      </c>
      <c r="F70" s="4" t="s">
        <v>8</v>
      </c>
      <c r="G70" s="277" t="s">
        <v>42</v>
      </c>
      <c r="H70" s="57">
        <v>28.454531025239099</v>
      </c>
      <c r="I70" s="10" t="s">
        <v>173</v>
      </c>
      <c r="J70" s="219" t="s">
        <v>336</v>
      </c>
      <c r="K70" s="322">
        <v>0.46460000000000001</v>
      </c>
      <c r="L70" s="275">
        <v>0.60540000000000005</v>
      </c>
      <c r="M70" s="321"/>
      <c r="N70" s="308"/>
      <c r="O70" s="306"/>
      <c r="P70" s="308"/>
      <c r="Q70" s="306"/>
      <c r="R70" s="308"/>
      <c r="S70" s="306"/>
      <c r="T70" s="308"/>
      <c r="U70" s="306"/>
      <c r="V70" s="308"/>
      <c r="W70" s="306"/>
      <c r="X70" s="308"/>
      <c r="Y70" s="306"/>
      <c r="Z70" s="308"/>
      <c r="AA70" s="306"/>
      <c r="AB70" s="308"/>
      <c r="AC70" s="306"/>
      <c r="AD70" s="308"/>
      <c r="AE70" s="309"/>
      <c r="AF70" s="128">
        <v>194</v>
      </c>
      <c r="AG70" s="361"/>
      <c r="AH70" s="359"/>
      <c r="AI70" s="360"/>
      <c r="AJ70" s="359"/>
      <c r="AK70" s="360"/>
      <c r="AL70" s="359"/>
      <c r="AM70" s="360"/>
      <c r="AN70" s="359"/>
      <c r="AO70" s="360"/>
      <c r="AP70" s="359"/>
      <c r="AQ70" s="360"/>
      <c r="AR70" s="359"/>
      <c r="AS70" s="360"/>
      <c r="AT70" s="359"/>
      <c r="AU70" s="360"/>
      <c r="AV70" s="359"/>
      <c r="AW70" s="360"/>
      <c r="AX70" s="359"/>
      <c r="AY70" s="128">
        <v>194</v>
      </c>
    </row>
    <row r="71" spans="1:51" s="9" customFormat="1" ht="24" customHeight="1">
      <c r="A71" s="342">
        <v>196</v>
      </c>
      <c r="B71" s="341">
        <v>19270</v>
      </c>
      <c r="C71" s="340">
        <v>68</v>
      </c>
      <c r="D71" s="341">
        <v>44096</v>
      </c>
      <c r="E71" s="340">
        <v>28</v>
      </c>
      <c r="F71" s="4" t="s">
        <v>8</v>
      </c>
      <c r="G71" s="277" t="s">
        <v>329</v>
      </c>
      <c r="H71" s="57">
        <v>33.446590543672698</v>
      </c>
      <c r="I71" s="5" t="s">
        <v>174</v>
      </c>
      <c r="J71" s="219" t="s">
        <v>334</v>
      </c>
      <c r="K71" s="322">
        <v>0.5444</v>
      </c>
      <c r="L71" s="275">
        <v>0.5595</v>
      </c>
      <c r="M71" s="321"/>
      <c r="N71" s="308"/>
      <c r="O71" s="306"/>
      <c r="P71" s="308"/>
      <c r="Q71" s="306"/>
      <c r="R71" s="308"/>
      <c r="S71" s="306"/>
      <c r="T71" s="308"/>
      <c r="U71" s="306"/>
      <c r="V71" s="308"/>
      <c r="W71" s="306"/>
      <c r="X71" s="308"/>
      <c r="Y71" s="306"/>
      <c r="Z71" s="308"/>
      <c r="AA71" s="306"/>
      <c r="AB71" s="308"/>
      <c r="AC71" s="306"/>
      <c r="AD71" s="308"/>
      <c r="AE71" s="309"/>
      <c r="AF71" s="131">
        <v>196</v>
      </c>
      <c r="AG71" s="361"/>
      <c r="AH71" s="359"/>
      <c r="AI71" s="360"/>
      <c r="AJ71" s="359"/>
      <c r="AK71" s="360"/>
      <c r="AL71" s="359"/>
      <c r="AM71" s="360"/>
      <c r="AN71" s="359"/>
      <c r="AO71" s="360"/>
      <c r="AP71" s="359"/>
      <c r="AQ71" s="360"/>
      <c r="AR71" s="359"/>
      <c r="AS71" s="360"/>
      <c r="AT71" s="359"/>
      <c r="AU71" s="360"/>
      <c r="AV71" s="359"/>
      <c r="AW71" s="360"/>
      <c r="AX71" s="359"/>
      <c r="AY71" s="131">
        <v>196</v>
      </c>
    </row>
    <row r="72" spans="1:51" s="9" customFormat="1" ht="24" customHeight="1">
      <c r="A72" s="342">
        <v>203</v>
      </c>
      <c r="B72" s="341">
        <v>20206</v>
      </c>
      <c r="C72" s="340">
        <v>65</v>
      </c>
      <c r="D72" s="341">
        <v>44097</v>
      </c>
      <c r="E72" s="340">
        <v>30</v>
      </c>
      <c r="F72" s="4" t="s">
        <v>8</v>
      </c>
      <c r="G72" s="277" t="s">
        <v>10</v>
      </c>
      <c r="H72" s="57">
        <v>23.486348647484199</v>
      </c>
      <c r="I72" s="5" t="s">
        <v>174</v>
      </c>
      <c r="J72" s="219" t="s">
        <v>334</v>
      </c>
      <c r="K72" s="322">
        <v>0.49769999999999998</v>
      </c>
      <c r="L72" s="275">
        <v>0.57830000000000004</v>
      </c>
      <c r="M72" s="321">
        <v>0.52170000000000005</v>
      </c>
      <c r="N72" s="308"/>
      <c r="O72" s="306"/>
      <c r="P72" s="308"/>
      <c r="Q72" s="306"/>
      <c r="R72" s="308"/>
      <c r="S72" s="306"/>
      <c r="T72" s="308"/>
      <c r="U72" s="306"/>
      <c r="V72" s="308"/>
      <c r="W72" s="306"/>
      <c r="X72" s="308"/>
      <c r="Y72" s="306"/>
      <c r="Z72" s="308"/>
      <c r="AA72" s="306"/>
      <c r="AB72" s="308"/>
      <c r="AC72" s="306"/>
      <c r="AD72" s="308"/>
      <c r="AE72" s="309"/>
      <c r="AF72" s="131">
        <v>203</v>
      </c>
      <c r="AG72" s="361"/>
      <c r="AH72" s="359"/>
      <c r="AI72" s="360"/>
      <c r="AJ72" s="359"/>
      <c r="AK72" s="360"/>
      <c r="AL72" s="359"/>
      <c r="AM72" s="360"/>
      <c r="AN72" s="359"/>
      <c r="AO72" s="360"/>
      <c r="AP72" s="359"/>
      <c r="AQ72" s="360"/>
      <c r="AR72" s="359"/>
      <c r="AS72" s="360"/>
      <c r="AT72" s="359"/>
      <c r="AU72" s="360"/>
      <c r="AV72" s="359"/>
      <c r="AW72" s="360"/>
      <c r="AX72" s="359"/>
      <c r="AY72" s="131">
        <v>203</v>
      </c>
    </row>
    <row r="73" spans="1:51" s="9" customFormat="1" ht="24" customHeight="1">
      <c r="A73" s="337">
        <v>204</v>
      </c>
      <c r="B73" s="336">
        <v>32463</v>
      </c>
      <c r="C73" s="335">
        <v>31</v>
      </c>
      <c r="D73" s="336">
        <v>44119</v>
      </c>
      <c r="E73" s="335">
        <v>28</v>
      </c>
      <c r="F73" s="4" t="s">
        <v>8</v>
      </c>
      <c r="G73" s="277" t="s">
        <v>42</v>
      </c>
      <c r="H73" s="57">
        <v>30.4704822839591</v>
      </c>
      <c r="I73" s="10" t="s">
        <v>173</v>
      </c>
      <c r="J73" s="219" t="s">
        <v>337</v>
      </c>
      <c r="K73" s="322">
        <v>0.48770000000000002</v>
      </c>
      <c r="L73" s="275">
        <v>0.63319999999999999</v>
      </c>
      <c r="M73" s="321"/>
      <c r="N73" s="308"/>
      <c r="O73" s="306"/>
      <c r="P73" s="308"/>
      <c r="Q73" s="306"/>
      <c r="R73" s="308"/>
      <c r="S73" s="306"/>
      <c r="T73" s="308"/>
      <c r="U73" s="306"/>
      <c r="V73" s="308"/>
      <c r="W73" s="306"/>
      <c r="X73" s="308"/>
      <c r="Y73" s="306"/>
      <c r="Z73" s="308"/>
      <c r="AA73" s="306"/>
      <c r="AB73" s="308"/>
      <c r="AC73" s="306"/>
      <c r="AD73" s="308"/>
      <c r="AE73" s="309"/>
      <c r="AF73" s="128">
        <v>204</v>
      </c>
      <c r="AG73" s="361"/>
      <c r="AH73" s="359"/>
      <c r="AI73" s="360"/>
      <c r="AJ73" s="359"/>
      <c r="AK73" s="360"/>
      <c r="AL73" s="359"/>
      <c r="AM73" s="360"/>
      <c r="AN73" s="359"/>
      <c r="AO73" s="360"/>
      <c r="AP73" s="359"/>
      <c r="AQ73" s="360"/>
      <c r="AR73" s="359"/>
      <c r="AS73" s="360"/>
      <c r="AT73" s="359"/>
      <c r="AU73" s="360"/>
      <c r="AV73" s="359"/>
      <c r="AW73" s="360"/>
      <c r="AX73" s="359"/>
      <c r="AY73" s="128">
        <v>204</v>
      </c>
    </row>
    <row r="74" spans="1:51" s="154" customFormat="1" ht="24" customHeight="1">
      <c r="A74" s="342">
        <v>205</v>
      </c>
      <c r="B74" s="341">
        <v>20299</v>
      </c>
      <c r="C74" s="340">
        <v>65</v>
      </c>
      <c r="D74" s="341">
        <v>44097</v>
      </c>
      <c r="E74" s="340">
        <v>28</v>
      </c>
      <c r="F74" s="379" t="s">
        <v>7</v>
      </c>
      <c r="G74" s="375" t="s">
        <v>42</v>
      </c>
      <c r="H74" s="374">
        <v>19.911376783756801</v>
      </c>
      <c r="I74" s="381" t="s">
        <v>174</v>
      </c>
      <c r="J74" s="372" t="s">
        <v>337</v>
      </c>
      <c r="K74" s="371">
        <v>0.83350000000000002</v>
      </c>
      <c r="L74" s="370">
        <v>0.97460000000000002</v>
      </c>
      <c r="M74" s="369"/>
      <c r="N74" s="367"/>
      <c r="O74" s="368"/>
      <c r="P74" s="367"/>
      <c r="Q74" s="368"/>
      <c r="R74" s="367"/>
      <c r="S74" s="368"/>
      <c r="T74" s="367"/>
      <c r="U74" s="368"/>
      <c r="V74" s="367"/>
      <c r="W74" s="368"/>
      <c r="X74" s="367"/>
      <c r="Y74" s="368"/>
      <c r="Z74" s="367"/>
      <c r="AA74" s="368"/>
      <c r="AB74" s="367"/>
      <c r="AC74" s="368"/>
      <c r="AD74" s="367"/>
      <c r="AE74" s="366"/>
      <c r="AF74" s="380">
        <v>205</v>
      </c>
      <c r="AG74" s="365"/>
      <c r="AH74" s="363"/>
      <c r="AI74" s="364"/>
      <c r="AJ74" s="363"/>
      <c r="AK74" s="364"/>
      <c r="AL74" s="363"/>
      <c r="AM74" s="364"/>
      <c r="AN74" s="363"/>
      <c r="AO74" s="364"/>
      <c r="AP74" s="363"/>
      <c r="AQ74" s="364"/>
      <c r="AR74" s="363"/>
      <c r="AS74" s="364"/>
      <c r="AT74" s="363"/>
      <c r="AU74" s="364"/>
      <c r="AV74" s="363"/>
      <c r="AW74" s="364"/>
      <c r="AX74" s="363"/>
      <c r="AY74" s="380">
        <v>205</v>
      </c>
    </row>
    <row r="75" spans="1:51" s="154" customFormat="1" ht="24" customHeight="1">
      <c r="A75" s="343">
        <v>207</v>
      </c>
      <c r="B75" s="279">
        <v>30791</v>
      </c>
      <c r="C75" s="280">
        <v>36</v>
      </c>
      <c r="D75" s="279">
        <v>44097</v>
      </c>
      <c r="E75" s="280">
        <v>27</v>
      </c>
      <c r="F75" s="376" t="s">
        <v>8</v>
      </c>
      <c r="G75" s="375" t="s">
        <v>42</v>
      </c>
      <c r="H75" s="374">
        <v>24.582298960280401</v>
      </c>
      <c r="I75" s="373" t="s">
        <v>173</v>
      </c>
      <c r="J75" s="372" t="s">
        <v>336</v>
      </c>
      <c r="K75" s="371">
        <v>0.55659999999999998</v>
      </c>
      <c r="L75" s="370">
        <v>0.55279999999999996</v>
      </c>
      <c r="M75" s="369"/>
      <c r="N75" s="367"/>
      <c r="O75" s="368"/>
      <c r="P75" s="367"/>
      <c r="Q75" s="368"/>
      <c r="R75" s="367"/>
      <c r="S75" s="368"/>
      <c r="T75" s="367"/>
      <c r="U75" s="368"/>
      <c r="V75" s="367"/>
      <c r="W75" s="368"/>
      <c r="X75" s="367"/>
      <c r="Y75" s="368"/>
      <c r="Z75" s="367"/>
      <c r="AA75" s="368"/>
      <c r="AB75" s="367"/>
      <c r="AC75" s="368"/>
      <c r="AD75" s="367"/>
      <c r="AE75" s="366"/>
      <c r="AF75" s="362">
        <v>207</v>
      </c>
      <c r="AG75" s="365"/>
      <c r="AH75" s="363"/>
      <c r="AI75" s="364"/>
      <c r="AJ75" s="363"/>
      <c r="AK75" s="364"/>
      <c r="AL75" s="363"/>
      <c r="AM75" s="364"/>
      <c r="AN75" s="363"/>
      <c r="AO75" s="364"/>
      <c r="AP75" s="363"/>
      <c r="AQ75" s="364"/>
      <c r="AR75" s="363"/>
      <c r="AS75" s="364"/>
      <c r="AT75" s="363"/>
      <c r="AU75" s="364"/>
      <c r="AV75" s="363"/>
      <c r="AW75" s="364"/>
      <c r="AX75" s="363"/>
      <c r="AY75" s="362">
        <v>207</v>
      </c>
    </row>
    <row r="76" spans="1:51" s="154" customFormat="1" ht="24" customHeight="1">
      <c r="A76" s="346">
        <v>208</v>
      </c>
      <c r="B76" s="345">
        <v>21671</v>
      </c>
      <c r="C76" s="344">
        <v>61</v>
      </c>
      <c r="D76" s="345">
        <v>44116</v>
      </c>
      <c r="E76" s="344">
        <v>32</v>
      </c>
      <c r="F76" s="376" t="s">
        <v>8</v>
      </c>
      <c r="G76" s="375" t="s">
        <v>42</v>
      </c>
      <c r="H76" s="374">
        <v>30.9363237676748</v>
      </c>
      <c r="I76" s="373" t="s">
        <v>173</v>
      </c>
      <c r="J76" s="372" t="s">
        <v>334</v>
      </c>
      <c r="K76" s="371">
        <v>0.2407</v>
      </c>
      <c r="L76" s="370">
        <v>0.53659999999999997</v>
      </c>
      <c r="M76" s="369"/>
      <c r="N76" s="367"/>
      <c r="O76" s="368"/>
      <c r="P76" s="367"/>
      <c r="Q76" s="368"/>
      <c r="R76" s="367"/>
      <c r="S76" s="368"/>
      <c r="T76" s="367"/>
      <c r="U76" s="368"/>
      <c r="V76" s="367"/>
      <c r="W76" s="368"/>
      <c r="X76" s="367"/>
      <c r="Y76" s="368"/>
      <c r="Z76" s="367"/>
      <c r="AA76" s="368"/>
      <c r="AB76" s="367"/>
      <c r="AC76" s="368"/>
      <c r="AD76" s="367"/>
      <c r="AE76" s="366"/>
      <c r="AF76" s="378">
        <v>208</v>
      </c>
      <c r="AG76" s="365"/>
      <c r="AH76" s="363"/>
      <c r="AI76" s="364"/>
      <c r="AJ76" s="363"/>
      <c r="AK76" s="364"/>
      <c r="AL76" s="363"/>
      <c r="AM76" s="364"/>
      <c r="AN76" s="363"/>
      <c r="AO76" s="364"/>
      <c r="AP76" s="363"/>
      <c r="AQ76" s="364"/>
      <c r="AR76" s="363"/>
      <c r="AS76" s="364"/>
      <c r="AT76" s="363"/>
      <c r="AU76" s="364"/>
      <c r="AV76" s="363"/>
      <c r="AW76" s="364"/>
      <c r="AX76" s="363"/>
      <c r="AY76" s="378">
        <v>208</v>
      </c>
    </row>
    <row r="77" spans="1:51" s="154" customFormat="1" ht="24" customHeight="1">
      <c r="A77" s="342">
        <v>209</v>
      </c>
      <c r="B77" s="341">
        <v>15035</v>
      </c>
      <c r="C77" s="340">
        <v>79</v>
      </c>
      <c r="D77" s="341">
        <v>44123</v>
      </c>
      <c r="E77" s="340">
        <v>28</v>
      </c>
      <c r="F77" s="379" t="s">
        <v>7</v>
      </c>
      <c r="G77" s="375" t="s">
        <v>42</v>
      </c>
      <c r="H77" s="374">
        <v>23.923016449561601</v>
      </c>
      <c r="I77" s="381" t="s">
        <v>174</v>
      </c>
      <c r="J77" s="372" t="s">
        <v>336</v>
      </c>
      <c r="K77" s="371">
        <v>0.29120000000000001</v>
      </c>
      <c r="L77" s="370">
        <v>0.10009999999999999</v>
      </c>
      <c r="M77" s="369"/>
      <c r="N77" s="367"/>
      <c r="O77" s="368"/>
      <c r="P77" s="367"/>
      <c r="Q77" s="368"/>
      <c r="R77" s="367"/>
      <c r="S77" s="368"/>
      <c r="T77" s="367"/>
      <c r="U77" s="368"/>
      <c r="V77" s="367"/>
      <c r="W77" s="368"/>
      <c r="X77" s="367"/>
      <c r="Y77" s="368"/>
      <c r="Z77" s="367"/>
      <c r="AA77" s="368"/>
      <c r="AB77" s="367"/>
      <c r="AC77" s="368"/>
      <c r="AD77" s="367"/>
      <c r="AE77" s="366"/>
      <c r="AF77" s="380">
        <v>209</v>
      </c>
      <c r="AG77" s="365"/>
      <c r="AH77" s="363"/>
      <c r="AI77" s="364"/>
      <c r="AJ77" s="363"/>
      <c r="AK77" s="364"/>
      <c r="AL77" s="363"/>
      <c r="AM77" s="364"/>
      <c r="AN77" s="363"/>
      <c r="AO77" s="364"/>
      <c r="AP77" s="363"/>
      <c r="AQ77" s="364"/>
      <c r="AR77" s="363"/>
      <c r="AS77" s="364"/>
      <c r="AT77" s="363"/>
      <c r="AU77" s="364"/>
      <c r="AV77" s="363"/>
      <c r="AW77" s="364"/>
      <c r="AX77" s="363"/>
      <c r="AY77" s="380">
        <v>209</v>
      </c>
    </row>
    <row r="78" spans="1:51" s="154" customFormat="1" ht="24" customHeight="1">
      <c r="A78" s="337">
        <v>211</v>
      </c>
      <c r="B78" s="336">
        <v>34560</v>
      </c>
      <c r="C78" s="335">
        <v>26</v>
      </c>
      <c r="D78" s="336">
        <v>44105</v>
      </c>
      <c r="E78" s="335">
        <v>28</v>
      </c>
      <c r="F78" s="376" t="s">
        <v>8</v>
      </c>
      <c r="G78" s="375" t="s">
        <v>42</v>
      </c>
      <c r="H78" s="374">
        <v>32.583426353527202</v>
      </c>
      <c r="I78" s="373" t="s">
        <v>173</v>
      </c>
      <c r="J78" s="372" t="s">
        <v>334</v>
      </c>
      <c r="K78" s="371">
        <v>0.18540000000000001</v>
      </c>
      <c r="L78" s="370">
        <v>0.2621</v>
      </c>
      <c r="M78" s="369"/>
      <c r="N78" s="367"/>
      <c r="O78" s="368"/>
      <c r="P78" s="367"/>
      <c r="Q78" s="368"/>
      <c r="R78" s="367"/>
      <c r="S78" s="368"/>
      <c r="T78" s="367"/>
      <c r="U78" s="368"/>
      <c r="V78" s="367"/>
      <c r="W78" s="368"/>
      <c r="X78" s="367"/>
      <c r="Y78" s="368"/>
      <c r="Z78" s="367"/>
      <c r="AA78" s="368"/>
      <c r="AB78" s="367"/>
      <c r="AC78" s="368"/>
      <c r="AD78" s="367"/>
      <c r="AE78" s="366"/>
      <c r="AF78" s="377">
        <v>211</v>
      </c>
      <c r="AG78" s="365"/>
      <c r="AH78" s="363"/>
      <c r="AI78" s="364"/>
      <c r="AJ78" s="363"/>
      <c r="AK78" s="364"/>
      <c r="AL78" s="363"/>
      <c r="AM78" s="364"/>
      <c r="AN78" s="363"/>
      <c r="AO78" s="364"/>
      <c r="AP78" s="363"/>
      <c r="AQ78" s="364"/>
      <c r="AR78" s="363"/>
      <c r="AS78" s="364"/>
      <c r="AT78" s="363"/>
      <c r="AU78" s="364"/>
      <c r="AV78" s="363"/>
      <c r="AW78" s="364"/>
      <c r="AX78" s="363"/>
      <c r="AY78" s="377">
        <v>211</v>
      </c>
    </row>
    <row r="79" spans="1:51" s="154" customFormat="1" ht="24" customHeight="1">
      <c r="A79" s="343">
        <v>213</v>
      </c>
      <c r="B79" s="279">
        <v>31305</v>
      </c>
      <c r="C79" s="280">
        <v>35</v>
      </c>
      <c r="D79" s="279">
        <v>44173</v>
      </c>
      <c r="E79" s="280">
        <v>28</v>
      </c>
      <c r="F79" s="376" t="s">
        <v>8</v>
      </c>
      <c r="G79" s="375" t="s">
        <v>42</v>
      </c>
      <c r="H79" s="374">
        <v>32.691075765051501</v>
      </c>
      <c r="I79" s="373" t="s">
        <v>173</v>
      </c>
      <c r="J79" s="372" t="s">
        <v>336</v>
      </c>
      <c r="K79" s="371">
        <v>1.6579999999999999</v>
      </c>
      <c r="L79" s="370">
        <v>1.544</v>
      </c>
      <c r="M79" s="369"/>
      <c r="N79" s="367"/>
      <c r="O79" s="368"/>
      <c r="P79" s="367"/>
      <c r="Q79" s="368"/>
      <c r="R79" s="367"/>
      <c r="S79" s="368"/>
      <c r="T79" s="367"/>
      <c r="U79" s="368"/>
      <c r="V79" s="367"/>
      <c r="W79" s="368"/>
      <c r="X79" s="367"/>
      <c r="Y79" s="368"/>
      <c r="Z79" s="367"/>
      <c r="AA79" s="368"/>
      <c r="AB79" s="367"/>
      <c r="AC79" s="368"/>
      <c r="AD79" s="367"/>
      <c r="AE79" s="366"/>
      <c r="AF79" s="362">
        <v>213</v>
      </c>
      <c r="AG79" s="365"/>
      <c r="AH79" s="363"/>
      <c r="AI79" s="364"/>
      <c r="AJ79" s="363"/>
      <c r="AK79" s="364"/>
      <c r="AL79" s="363"/>
      <c r="AM79" s="364"/>
      <c r="AN79" s="363"/>
      <c r="AO79" s="364"/>
      <c r="AP79" s="363"/>
      <c r="AQ79" s="364"/>
      <c r="AR79" s="363"/>
      <c r="AS79" s="364"/>
      <c r="AT79" s="363"/>
      <c r="AU79" s="364"/>
      <c r="AV79" s="363"/>
      <c r="AW79" s="364"/>
      <c r="AX79" s="363"/>
      <c r="AY79" s="362">
        <v>213</v>
      </c>
    </row>
    <row r="80" spans="1:51" s="154" customFormat="1" ht="24" customHeight="1">
      <c r="A80" s="346">
        <v>214</v>
      </c>
      <c r="B80" s="345">
        <v>21188</v>
      </c>
      <c r="C80" s="344">
        <v>62</v>
      </c>
      <c r="D80" s="345">
        <v>44110</v>
      </c>
      <c r="E80" s="344">
        <v>28</v>
      </c>
      <c r="F80" s="379" t="s">
        <v>7</v>
      </c>
      <c r="G80" s="375" t="s">
        <v>42</v>
      </c>
      <c r="H80" s="374">
        <v>23.1770626431809</v>
      </c>
      <c r="I80" s="373" t="s">
        <v>173</v>
      </c>
      <c r="J80" s="372" t="s">
        <v>336</v>
      </c>
      <c r="K80" s="371">
        <v>0.44330000000000003</v>
      </c>
      <c r="L80" s="370">
        <v>0.70979999999999999</v>
      </c>
      <c r="M80" s="369"/>
      <c r="N80" s="367"/>
      <c r="O80" s="368"/>
      <c r="P80" s="367"/>
      <c r="Q80" s="368"/>
      <c r="R80" s="367"/>
      <c r="S80" s="368"/>
      <c r="T80" s="367"/>
      <c r="U80" s="368"/>
      <c r="V80" s="367"/>
      <c r="W80" s="368"/>
      <c r="X80" s="367"/>
      <c r="Y80" s="368"/>
      <c r="Z80" s="367"/>
      <c r="AA80" s="368"/>
      <c r="AB80" s="367"/>
      <c r="AC80" s="368"/>
      <c r="AD80" s="367"/>
      <c r="AE80" s="366"/>
      <c r="AF80" s="378">
        <v>214</v>
      </c>
      <c r="AG80" s="365"/>
      <c r="AH80" s="363"/>
      <c r="AI80" s="364"/>
      <c r="AJ80" s="363"/>
      <c r="AK80" s="364"/>
      <c r="AL80" s="363"/>
      <c r="AM80" s="364"/>
      <c r="AN80" s="363"/>
      <c r="AO80" s="364"/>
      <c r="AP80" s="363"/>
      <c r="AQ80" s="364"/>
      <c r="AR80" s="363"/>
      <c r="AS80" s="364"/>
      <c r="AT80" s="363"/>
      <c r="AU80" s="364"/>
      <c r="AV80" s="363"/>
      <c r="AW80" s="364"/>
      <c r="AX80" s="363"/>
      <c r="AY80" s="378">
        <v>214</v>
      </c>
    </row>
    <row r="81" spans="1:51" s="154" customFormat="1" ht="24" customHeight="1">
      <c r="A81" s="343">
        <v>215</v>
      </c>
      <c r="B81" s="279">
        <v>29668</v>
      </c>
      <c r="C81" s="280">
        <v>39</v>
      </c>
      <c r="D81" s="279">
        <v>44110</v>
      </c>
      <c r="E81" s="280">
        <v>28</v>
      </c>
      <c r="F81" s="379" t="s">
        <v>7</v>
      </c>
      <c r="G81" s="375" t="s">
        <v>42</v>
      </c>
      <c r="H81" s="374">
        <v>25.7373278597839</v>
      </c>
      <c r="I81" s="373" t="s">
        <v>173</v>
      </c>
      <c r="J81" s="372" t="s">
        <v>336</v>
      </c>
      <c r="K81" s="371">
        <v>0.58040000000000003</v>
      </c>
      <c r="L81" s="370">
        <v>0.59619999999999995</v>
      </c>
      <c r="M81" s="369"/>
      <c r="N81" s="367"/>
      <c r="O81" s="368"/>
      <c r="P81" s="367"/>
      <c r="Q81" s="368"/>
      <c r="R81" s="367"/>
      <c r="S81" s="368"/>
      <c r="T81" s="367"/>
      <c r="U81" s="368"/>
      <c r="V81" s="367"/>
      <c r="W81" s="368"/>
      <c r="X81" s="367"/>
      <c r="Y81" s="368"/>
      <c r="Z81" s="367"/>
      <c r="AA81" s="368"/>
      <c r="AB81" s="367"/>
      <c r="AC81" s="368"/>
      <c r="AD81" s="367"/>
      <c r="AE81" s="366"/>
      <c r="AF81" s="362">
        <v>215</v>
      </c>
      <c r="AG81" s="365"/>
      <c r="AH81" s="363"/>
      <c r="AI81" s="364"/>
      <c r="AJ81" s="363"/>
      <c r="AK81" s="364"/>
      <c r="AL81" s="363"/>
      <c r="AM81" s="364"/>
      <c r="AN81" s="363"/>
      <c r="AO81" s="364"/>
      <c r="AP81" s="363"/>
      <c r="AQ81" s="364"/>
      <c r="AR81" s="363"/>
      <c r="AS81" s="364"/>
      <c r="AT81" s="363"/>
      <c r="AU81" s="364"/>
      <c r="AV81" s="363"/>
      <c r="AW81" s="364"/>
      <c r="AX81" s="363"/>
      <c r="AY81" s="362">
        <v>215</v>
      </c>
    </row>
    <row r="82" spans="1:51" s="154" customFormat="1" ht="24" customHeight="1">
      <c r="A82" s="346">
        <v>217</v>
      </c>
      <c r="B82" s="345">
        <v>24173</v>
      </c>
      <c r="C82" s="344">
        <v>54</v>
      </c>
      <c r="D82" s="345">
        <v>44144</v>
      </c>
      <c r="E82" s="344">
        <v>32</v>
      </c>
      <c r="F82" s="379" t="s">
        <v>7</v>
      </c>
      <c r="G82" s="375" t="s">
        <v>329</v>
      </c>
      <c r="H82" s="374">
        <v>31.7255014273704</v>
      </c>
      <c r="I82" s="373" t="s">
        <v>173</v>
      </c>
      <c r="J82" s="372" t="s">
        <v>336</v>
      </c>
      <c r="K82" s="371">
        <v>0.2359</v>
      </c>
      <c r="L82" s="370">
        <v>0.49680000000000002</v>
      </c>
      <c r="M82" s="369"/>
      <c r="N82" s="367"/>
      <c r="O82" s="368"/>
      <c r="P82" s="367"/>
      <c r="Q82" s="368"/>
      <c r="R82" s="367"/>
      <c r="S82" s="368"/>
      <c r="T82" s="367"/>
      <c r="U82" s="368"/>
      <c r="V82" s="367"/>
      <c r="W82" s="368"/>
      <c r="X82" s="367"/>
      <c r="Y82" s="368"/>
      <c r="Z82" s="367"/>
      <c r="AA82" s="368"/>
      <c r="AB82" s="367"/>
      <c r="AC82" s="368"/>
      <c r="AD82" s="367"/>
      <c r="AE82" s="366"/>
      <c r="AF82" s="378">
        <v>217</v>
      </c>
      <c r="AG82" s="365"/>
      <c r="AH82" s="363"/>
      <c r="AI82" s="364"/>
      <c r="AJ82" s="363"/>
      <c r="AK82" s="364"/>
      <c r="AL82" s="363"/>
      <c r="AM82" s="364"/>
      <c r="AN82" s="363"/>
      <c r="AO82" s="364"/>
      <c r="AP82" s="363"/>
      <c r="AQ82" s="364"/>
      <c r="AR82" s="363"/>
      <c r="AS82" s="364"/>
      <c r="AT82" s="363"/>
      <c r="AU82" s="364"/>
      <c r="AV82" s="363"/>
      <c r="AW82" s="364"/>
      <c r="AX82" s="363"/>
      <c r="AY82" s="378">
        <v>217</v>
      </c>
    </row>
    <row r="83" spans="1:51" s="154" customFormat="1" ht="24" customHeight="1">
      <c r="A83" s="337">
        <v>218</v>
      </c>
      <c r="B83" s="336">
        <v>33453</v>
      </c>
      <c r="C83" s="335">
        <v>29</v>
      </c>
      <c r="D83" s="336">
        <v>44099</v>
      </c>
      <c r="E83" s="335">
        <v>27</v>
      </c>
      <c r="F83" s="376" t="s">
        <v>8</v>
      </c>
      <c r="G83" s="375" t="s">
        <v>42</v>
      </c>
      <c r="H83" s="374">
        <v>25.046738066587899</v>
      </c>
      <c r="I83" s="373" t="s">
        <v>173</v>
      </c>
      <c r="J83" s="372" t="s">
        <v>337</v>
      </c>
      <c r="K83" s="371">
        <v>0.75770000000000004</v>
      </c>
      <c r="L83" s="370">
        <v>0.71319999999999995</v>
      </c>
      <c r="M83" s="369">
        <v>0.61260000000000003</v>
      </c>
      <c r="N83" s="367"/>
      <c r="O83" s="368"/>
      <c r="P83" s="367"/>
      <c r="Q83" s="368"/>
      <c r="R83" s="367"/>
      <c r="S83" s="368"/>
      <c r="T83" s="367"/>
      <c r="U83" s="368"/>
      <c r="V83" s="367"/>
      <c r="W83" s="368"/>
      <c r="X83" s="367"/>
      <c r="Y83" s="368"/>
      <c r="Z83" s="367"/>
      <c r="AA83" s="368"/>
      <c r="AB83" s="367"/>
      <c r="AC83" s="368"/>
      <c r="AD83" s="367"/>
      <c r="AE83" s="366"/>
      <c r="AF83" s="377">
        <v>218</v>
      </c>
      <c r="AG83" s="365"/>
      <c r="AH83" s="363"/>
      <c r="AI83" s="364"/>
      <c r="AJ83" s="363"/>
      <c r="AK83" s="364"/>
      <c r="AL83" s="363"/>
      <c r="AM83" s="364"/>
      <c r="AN83" s="363"/>
      <c r="AO83" s="364"/>
      <c r="AP83" s="363"/>
      <c r="AQ83" s="364"/>
      <c r="AR83" s="363"/>
      <c r="AS83" s="364"/>
      <c r="AT83" s="363"/>
      <c r="AU83" s="364"/>
      <c r="AV83" s="363"/>
      <c r="AW83" s="364"/>
      <c r="AX83" s="363"/>
      <c r="AY83" s="377">
        <v>218</v>
      </c>
    </row>
    <row r="84" spans="1:51" s="154" customFormat="1" ht="24" customHeight="1">
      <c r="A84" s="343">
        <v>219</v>
      </c>
      <c r="B84" s="279">
        <v>29035</v>
      </c>
      <c r="C84" s="280">
        <v>41</v>
      </c>
      <c r="D84" s="279">
        <v>44109</v>
      </c>
      <c r="E84" s="280">
        <v>28</v>
      </c>
      <c r="F84" s="376" t="s">
        <v>8</v>
      </c>
      <c r="G84" s="375" t="s">
        <v>42</v>
      </c>
      <c r="H84" s="374">
        <v>32.899398655361097</v>
      </c>
      <c r="I84" s="373" t="s">
        <v>173</v>
      </c>
      <c r="J84" s="372" t="s">
        <v>336</v>
      </c>
      <c r="K84" s="371">
        <v>0.79249999999999998</v>
      </c>
      <c r="L84" s="370">
        <v>0.69679999999999997</v>
      </c>
      <c r="M84" s="369">
        <v>0.51070000000000004</v>
      </c>
      <c r="N84" s="367"/>
      <c r="O84" s="368"/>
      <c r="P84" s="367"/>
      <c r="Q84" s="368"/>
      <c r="R84" s="367"/>
      <c r="S84" s="368"/>
      <c r="T84" s="367"/>
      <c r="U84" s="368"/>
      <c r="V84" s="367"/>
      <c r="W84" s="368"/>
      <c r="X84" s="367"/>
      <c r="Y84" s="368"/>
      <c r="Z84" s="367"/>
      <c r="AA84" s="368"/>
      <c r="AB84" s="367"/>
      <c r="AC84" s="368"/>
      <c r="AD84" s="367"/>
      <c r="AE84" s="366"/>
      <c r="AF84" s="362">
        <v>219</v>
      </c>
      <c r="AG84" s="365"/>
      <c r="AH84" s="363"/>
      <c r="AI84" s="364"/>
      <c r="AJ84" s="363"/>
      <c r="AK84" s="364"/>
      <c r="AL84" s="363"/>
      <c r="AM84" s="364"/>
      <c r="AN84" s="363"/>
      <c r="AO84" s="364"/>
      <c r="AP84" s="363"/>
      <c r="AQ84" s="364"/>
      <c r="AR84" s="363"/>
      <c r="AS84" s="364"/>
      <c r="AT84" s="363"/>
      <c r="AU84" s="364"/>
      <c r="AV84" s="363"/>
      <c r="AW84" s="364"/>
      <c r="AX84" s="363"/>
      <c r="AY84" s="362">
        <v>219</v>
      </c>
    </row>
    <row r="85" spans="1:51" s="9" customFormat="1" ht="24" customHeight="1">
      <c r="A85" s="343">
        <v>220</v>
      </c>
      <c r="B85" s="279">
        <v>27562</v>
      </c>
      <c r="C85" s="280">
        <v>45</v>
      </c>
      <c r="D85" s="279">
        <v>44110</v>
      </c>
      <c r="E85" s="280">
        <v>28</v>
      </c>
      <c r="F85" s="3" t="s">
        <v>7</v>
      </c>
      <c r="G85" s="277" t="s">
        <v>42</v>
      </c>
      <c r="H85" s="57">
        <v>46.276682418119599</v>
      </c>
      <c r="I85" s="10" t="s">
        <v>173</v>
      </c>
      <c r="J85" s="219" t="s">
        <v>334</v>
      </c>
      <c r="K85" s="322">
        <v>0.54569999999999996</v>
      </c>
      <c r="L85" s="275">
        <v>0.62539999999999996</v>
      </c>
      <c r="M85" s="321"/>
      <c r="N85" s="308"/>
      <c r="O85" s="306"/>
      <c r="P85" s="308"/>
      <c r="Q85" s="306"/>
      <c r="R85" s="308"/>
      <c r="S85" s="306"/>
      <c r="T85" s="308"/>
      <c r="U85" s="306"/>
      <c r="V85" s="308"/>
      <c r="W85" s="306"/>
      <c r="X85" s="308"/>
      <c r="Y85" s="306"/>
      <c r="Z85" s="308"/>
      <c r="AA85" s="306"/>
      <c r="AB85" s="308"/>
      <c r="AC85" s="306"/>
      <c r="AD85" s="308"/>
      <c r="AE85" s="309"/>
      <c r="AF85" s="129">
        <v>220</v>
      </c>
      <c r="AG85" s="361"/>
      <c r="AH85" s="359"/>
      <c r="AI85" s="360"/>
      <c r="AJ85" s="359"/>
      <c r="AK85" s="360"/>
      <c r="AL85" s="359"/>
      <c r="AM85" s="360"/>
      <c r="AN85" s="359"/>
      <c r="AO85" s="360"/>
      <c r="AP85" s="359"/>
      <c r="AQ85" s="360"/>
      <c r="AR85" s="359"/>
      <c r="AS85" s="360"/>
      <c r="AT85" s="359"/>
      <c r="AU85" s="360"/>
      <c r="AV85" s="359"/>
      <c r="AW85" s="360"/>
      <c r="AX85" s="359"/>
      <c r="AY85" s="129">
        <v>220</v>
      </c>
    </row>
    <row r="86" spans="1:51" s="9" customFormat="1" ht="24" customHeight="1">
      <c r="A86" s="337">
        <v>221</v>
      </c>
      <c r="B86" s="336">
        <v>33371</v>
      </c>
      <c r="C86" s="335">
        <v>29</v>
      </c>
      <c r="D86" s="336">
        <v>44109</v>
      </c>
      <c r="E86" s="335">
        <v>28</v>
      </c>
      <c r="F86" s="3" t="s">
        <v>7</v>
      </c>
      <c r="G86" s="277" t="s">
        <v>42</v>
      </c>
      <c r="H86" s="57">
        <v>22.137349456259599</v>
      </c>
      <c r="I86" s="10" t="s">
        <v>173</v>
      </c>
      <c r="J86" s="219" t="s">
        <v>336</v>
      </c>
      <c r="K86" s="322">
        <v>0.47289999999999999</v>
      </c>
      <c r="L86" s="275">
        <v>0.61650000000000005</v>
      </c>
      <c r="M86" s="321"/>
      <c r="N86" s="308"/>
      <c r="O86" s="306"/>
      <c r="P86" s="308"/>
      <c r="Q86" s="306"/>
      <c r="R86" s="308"/>
      <c r="S86" s="306"/>
      <c r="T86" s="308"/>
      <c r="U86" s="306"/>
      <c r="V86" s="308"/>
      <c r="W86" s="306"/>
      <c r="X86" s="308"/>
      <c r="Y86" s="306"/>
      <c r="Z86" s="308"/>
      <c r="AA86" s="306"/>
      <c r="AB86" s="308"/>
      <c r="AC86" s="306"/>
      <c r="AD86" s="308"/>
      <c r="AE86" s="309"/>
      <c r="AF86" s="128">
        <v>221</v>
      </c>
      <c r="AG86" s="361"/>
      <c r="AH86" s="359"/>
      <c r="AI86" s="360"/>
      <c r="AJ86" s="359"/>
      <c r="AK86" s="360"/>
      <c r="AL86" s="359"/>
      <c r="AM86" s="360"/>
      <c r="AN86" s="359"/>
      <c r="AO86" s="360"/>
      <c r="AP86" s="359"/>
      <c r="AQ86" s="360"/>
      <c r="AR86" s="359"/>
      <c r="AS86" s="360"/>
      <c r="AT86" s="359"/>
      <c r="AU86" s="360"/>
      <c r="AV86" s="359"/>
      <c r="AW86" s="360"/>
      <c r="AX86" s="359"/>
      <c r="AY86" s="128">
        <v>221</v>
      </c>
    </row>
    <row r="87" spans="1:51" s="9" customFormat="1" ht="24" customHeight="1">
      <c r="A87" s="346">
        <v>224</v>
      </c>
      <c r="B87" s="345">
        <v>21432</v>
      </c>
      <c r="C87" s="344">
        <v>62</v>
      </c>
      <c r="D87" s="345">
        <v>44109</v>
      </c>
      <c r="E87" s="344">
        <v>28</v>
      </c>
      <c r="F87" s="3" t="s">
        <v>7</v>
      </c>
      <c r="G87" s="277" t="s">
        <v>42</v>
      </c>
      <c r="H87" s="57">
        <v>49.026412060252198</v>
      </c>
      <c r="I87" s="10" t="s">
        <v>173</v>
      </c>
      <c r="J87" s="219" t="s">
        <v>336</v>
      </c>
      <c r="K87" s="322">
        <v>0.15359999999999999</v>
      </c>
      <c r="L87" s="275">
        <v>0.1767</v>
      </c>
      <c r="M87" s="321"/>
      <c r="N87" s="308"/>
      <c r="O87" s="306"/>
      <c r="P87" s="308"/>
      <c r="Q87" s="306"/>
      <c r="R87" s="308"/>
      <c r="S87" s="306"/>
      <c r="T87" s="308"/>
      <c r="U87" s="306"/>
      <c r="V87" s="308"/>
      <c r="W87" s="306"/>
      <c r="X87" s="308"/>
      <c r="Y87" s="306"/>
      <c r="Z87" s="308"/>
      <c r="AA87" s="306"/>
      <c r="AB87" s="308"/>
      <c r="AC87" s="306"/>
      <c r="AD87" s="308"/>
      <c r="AE87" s="309"/>
      <c r="AF87" s="130">
        <v>224</v>
      </c>
      <c r="AG87" s="361"/>
      <c r="AH87" s="359"/>
      <c r="AI87" s="360"/>
      <c r="AJ87" s="359"/>
      <c r="AK87" s="360"/>
      <c r="AL87" s="359"/>
      <c r="AM87" s="360"/>
      <c r="AN87" s="359"/>
      <c r="AO87" s="360"/>
      <c r="AP87" s="359"/>
      <c r="AQ87" s="360"/>
      <c r="AR87" s="359"/>
      <c r="AS87" s="360"/>
      <c r="AT87" s="359"/>
      <c r="AU87" s="360"/>
      <c r="AV87" s="359"/>
      <c r="AW87" s="360"/>
      <c r="AX87" s="359"/>
      <c r="AY87" s="130">
        <v>224</v>
      </c>
    </row>
    <row r="88" spans="1:51" s="9" customFormat="1" ht="24" customHeight="1">
      <c r="A88" s="343">
        <v>225</v>
      </c>
      <c r="B88" s="279">
        <v>30940</v>
      </c>
      <c r="C88" s="280">
        <v>36</v>
      </c>
      <c r="D88" s="279">
        <v>44133</v>
      </c>
      <c r="E88" s="280">
        <v>25</v>
      </c>
      <c r="F88" s="4" t="s">
        <v>8</v>
      </c>
      <c r="G88" s="277" t="s">
        <v>42</v>
      </c>
      <c r="H88" s="57">
        <v>26.400205824945601</v>
      </c>
      <c r="I88" s="10" t="s">
        <v>173</v>
      </c>
      <c r="J88" s="219" t="s">
        <v>334</v>
      </c>
      <c r="K88" s="322">
        <v>0.92020000000000002</v>
      </c>
      <c r="L88" s="275">
        <v>0.97589999999999999</v>
      </c>
      <c r="M88" s="321"/>
      <c r="N88" s="308"/>
      <c r="O88" s="306"/>
      <c r="P88" s="308"/>
      <c r="Q88" s="306"/>
      <c r="R88" s="308"/>
      <c r="S88" s="306"/>
      <c r="T88" s="308"/>
      <c r="U88" s="306"/>
      <c r="V88" s="308"/>
      <c r="W88" s="306"/>
      <c r="X88" s="308"/>
      <c r="Y88" s="306"/>
      <c r="Z88" s="308"/>
      <c r="AA88" s="306"/>
      <c r="AB88" s="308"/>
      <c r="AC88" s="306"/>
      <c r="AD88" s="308"/>
      <c r="AE88" s="309"/>
      <c r="AF88" s="129">
        <v>225</v>
      </c>
      <c r="AG88" s="361"/>
      <c r="AH88" s="359"/>
      <c r="AI88" s="360"/>
      <c r="AJ88" s="359"/>
      <c r="AK88" s="360"/>
      <c r="AL88" s="359"/>
      <c r="AM88" s="360"/>
      <c r="AN88" s="359"/>
      <c r="AO88" s="360"/>
      <c r="AP88" s="359"/>
      <c r="AQ88" s="360"/>
      <c r="AR88" s="359"/>
      <c r="AS88" s="360"/>
      <c r="AT88" s="359"/>
      <c r="AU88" s="360"/>
      <c r="AV88" s="359"/>
      <c r="AW88" s="360"/>
      <c r="AX88" s="359"/>
      <c r="AY88" s="129">
        <v>225</v>
      </c>
    </row>
    <row r="89" spans="1:51" s="9" customFormat="1" ht="24" customHeight="1">
      <c r="A89" s="346">
        <v>227</v>
      </c>
      <c r="B89" s="345">
        <v>24871</v>
      </c>
      <c r="C89" s="344">
        <v>52</v>
      </c>
      <c r="D89" s="345">
        <v>44102</v>
      </c>
      <c r="E89" s="344">
        <v>28</v>
      </c>
      <c r="F89" s="3" t="s">
        <v>7</v>
      </c>
      <c r="G89" s="277" t="s">
        <v>42</v>
      </c>
      <c r="H89" s="57">
        <v>34.3259870200108</v>
      </c>
      <c r="I89" s="10" t="s">
        <v>173</v>
      </c>
      <c r="J89" s="219" t="s">
        <v>338</v>
      </c>
      <c r="K89" s="322">
        <v>0.2389</v>
      </c>
      <c r="L89" s="275">
        <v>8.2540000000000002E-2</v>
      </c>
      <c r="M89" s="321"/>
      <c r="N89" s="308"/>
      <c r="O89" s="306"/>
      <c r="P89" s="308"/>
      <c r="Q89" s="306"/>
      <c r="R89" s="308"/>
      <c r="S89" s="306"/>
      <c r="T89" s="308"/>
      <c r="U89" s="306"/>
      <c r="V89" s="308"/>
      <c r="W89" s="306"/>
      <c r="X89" s="308"/>
      <c r="Y89" s="306"/>
      <c r="Z89" s="308"/>
      <c r="AA89" s="306"/>
      <c r="AB89" s="308"/>
      <c r="AC89" s="306"/>
      <c r="AD89" s="308"/>
      <c r="AE89" s="309"/>
      <c r="AF89" s="130">
        <v>227</v>
      </c>
      <c r="AG89" s="361"/>
      <c r="AH89" s="359"/>
      <c r="AI89" s="360"/>
      <c r="AJ89" s="359"/>
      <c r="AK89" s="360"/>
      <c r="AL89" s="359"/>
      <c r="AM89" s="360"/>
      <c r="AN89" s="359"/>
      <c r="AO89" s="360"/>
      <c r="AP89" s="359"/>
      <c r="AQ89" s="360"/>
      <c r="AR89" s="359"/>
      <c r="AS89" s="360"/>
      <c r="AT89" s="359"/>
      <c r="AU89" s="360"/>
      <c r="AV89" s="359"/>
      <c r="AW89" s="360"/>
      <c r="AX89" s="359"/>
      <c r="AY89" s="130">
        <v>227</v>
      </c>
    </row>
    <row r="90" spans="1:51" s="9" customFormat="1" ht="24" customHeight="1">
      <c r="A90" s="337">
        <v>232</v>
      </c>
      <c r="B90" s="336">
        <v>33782</v>
      </c>
      <c r="C90" s="335">
        <v>28</v>
      </c>
      <c r="D90" s="336">
        <v>44110</v>
      </c>
      <c r="E90" s="335">
        <v>27</v>
      </c>
      <c r="F90" s="3" t="s">
        <v>7</v>
      </c>
      <c r="G90" s="277" t="s">
        <v>42</v>
      </c>
      <c r="H90" s="57">
        <v>25.500290804572298</v>
      </c>
      <c r="I90" s="10" t="s">
        <v>173</v>
      </c>
      <c r="J90" s="219" t="s">
        <v>336</v>
      </c>
      <c r="K90" s="322">
        <v>0.44579999999999997</v>
      </c>
      <c r="L90" s="275">
        <v>0.58740000000000003</v>
      </c>
      <c r="M90" s="321"/>
      <c r="N90" s="308"/>
      <c r="O90" s="306"/>
      <c r="P90" s="308"/>
      <c r="Q90" s="306"/>
      <c r="R90" s="308"/>
      <c r="S90" s="306"/>
      <c r="T90" s="308"/>
      <c r="U90" s="306"/>
      <c r="V90" s="308"/>
      <c r="W90" s="306"/>
      <c r="X90" s="308"/>
      <c r="Y90" s="306"/>
      <c r="Z90" s="308"/>
      <c r="AA90" s="306"/>
      <c r="AB90" s="308"/>
      <c r="AC90" s="306"/>
      <c r="AD90" s="308"/>
      <c r="AE90" s="309"/>
      <c r="AF90" s="128">
        <v>232</v>
      </c>
      <c r="AG90" s="361"/>
      <c r="AH90" s="359"/>
      <c r="AI90" s="360"/>
      <c r="AJ90" s="359"/>
      <c r="AK90" s="360"/>
      <c r="AL90" s="359"/>
      <c r="AM90" s="360"/>
      <c r="AN90" s="359"/>
      <c r="AO90" s="360"/>
      <c r="AP90" s="359"/>
      <c r="AQ90" s="360"/>
      <c r="AR90" s="359"/>
      <c r="AS90" s="360"/>
      <c r="AT90" s="359"/>
      <c r="AU90" s="360"/>
      <c r="AV90" s="359"/>
      <c r="AW90" s="360"/>
      <c r="AX90" s="359"/>
      <c r="AY90" s="128">
        <v>232</v>
      </c>
    </row>
    <row r="91" spans="1:51" s="9" customFormat="1" ht="24" customHeight="1">
      <c r="A91" s="337">
        <v>238</v>
      </c>
      <c r="B91" s="336">
        <v>36206</v>
      </c>
      <c r="C91" s="335">
        <v>21</v>
      </c>
      <c r="D91" s="336">
        <v>44148</v>
      </c>
      <c r="E91" s="335">
        <v>28</v>
      </c>
      <c r="F91" s="3" t="s">
        <v>7</v>
      </c>
      <c r="G91" s="277" t="s">
        <v>42</v>
      </c>
      <c r="H91" s="57">
        <v>30.976307646738899</v>
      </c>
      <c r="I91" s="10" t="s">
        <v>173</v>
      </c>
      <c r="J91" s="219" t="s">
        <v>334</v>
      </c>
      <c r="K91" s="322">
        <v>0.39350000000000002</v>
      </c>
      <c r="L91" s="275">
        <v>1.9159999999999999</v>
      </c>
      <c r="M91" s="321"/>
      <c r="N91" s="308"/>
      <c r="O91" s="306"/>
      <c r="P91" s="308"/>
      <c r="Q91" s="306"/>
      <c r="R91" s="308"/>
      <c r="S91" s="306"/>
      <c r="T91" s="308"/>
      <c r="U91" s="306"/>
      <c r="V91" s="308"/>
      <c r="W91" s="306"/>
      <c r="X91" s="308"/>
      <c r="Y91" s="306"/>
      <c r="Z91" s="308"/>
      <c r="AA91" s="306"/>
      <c r="AB91" s="308"/>
      <c r="AC91" s="306"/>
      <c r="AD91" s="308"/>
      <c r="AE91" s="309"/>
      <c r="AF91" s="128">
        <v>238</v>
      </c>
      <c r="AG91" s="308"/>
      <c r="AH91" s="306"/>
      <c r="AI91" s="307"/>
      <c r="AJ91" s="306"/>
      <c r="AK91" s="307"/>
      <c r="AL91" s="306"/>
      <c r="AM91" s="307"/>
      <c r="AN91" s="306"/>
      <c r="AO91" s="307"/>
      <c r="AP91" s="306"/>
      <c r="AQ91" s="307"/>
      <c r="AR91" s="306"/>
      <c r="AS91" s="307"/>
      <c r="AT91" s="306"/>
      <c r="AU91" s="307"/>
      <c r="AV91" s="306"/>
      <c r="AW91" s="307"/>
      <c r="AX91" s="306"/>
      <c r="AY91" s="128">
        <v>238</v>
      </c>
    </row>
    <row r="92" spans="1:51" s="9" customFormat="1" ht="24" customHeight="1">
      <c r="A92" s="337">
        <v>243</v>
      </c>
      <c r="B92" s="336">
        <v>34285</v>
      </c>
      <c r="C92" s="335">
        <v>26</v>
      </c>
      <c r="D92" s="336">
        <v>44117</v>
      </c>
      <c r="E92" s="335">
        <v>28</v>
      </c>
      <c r="F92" s="3" t="s">
        <v>7</v>
      </c>
      <c r="G92" s="277" t="s">
        <v>331</v>
      </c>
      <c r="H92" s="57">
        <v>31.5518824609733</v>
      </c>
      <c r="I92" s="10" t="s">
        <v>173</v>
      </c>
      <c r="J92" s="219" t="s">
        <v>334</v>
      </c>
      <c r="K92" s="322">
        <v>2.0299999999999998</v>
      </c>
      <c r="L92" s="275">
        <v>2.2360000000000002</v>
      </c>
      <c r="M92" s="321"/>
      <c r="N92" s="308"/>
      <c r="O92" s="306"/>
      <c r="P92" s="308"/>
      <c r="Q92" s="306"/>
      <c r="R92" s="308"/>
      <c r="S92" s="306"/>
      <c r="T92" s="308"/>
      <c r="U92" s="306"/>
      <c r="V92" s="308"/>
      <c r="W92" s="306"/>
      <c r="X92" s="308"/>
      <c r="Y92" s="306"/>
      <c r="Z92" s="308"/>
      <c r="AA92" s="306"/>
      <c r="AB92" s="308"/>
      <c r="AC92" s="306"/>
      <c r="AD92" s="308"/>
      <c r="AE92" s="309"/>
      <c r="AF92" s="128">
        <v>243</v>
      </c>
      <c r="AG92" s="308"/>
      <c r="AH92" s="306"/>
      <c r="AI92" s="307"/>
      <c r="AJ92" s="306"/>
      <c r="AK92" s="307"/>
      <c r="AL92" s="306"/>
      <c r="AM92" s="307"/>
      <c r="AN92" s="306"/>
      <c r="AO92" s="307"/>
      <c r="AP92" s="306"/>
      <c r="AQ92" s="307"/>
      <c r="AR92" s="306"/>
      <c r="AS92" s="307"/>
      <c r="AT92" s="306"/>
      <c r="AU92" s="307"/>
      <c r="AV92" s="306"/>
      <c r="AW92" s="307"/>
      <c r="AX92" s="306"/>
      <c r="AY92" s="128">
        <v>243</v>
      </c>
    </row>
    <row r="93" spans="1:51" s="9" customFormat="1" ht="24" customHeight="1">
      <c r="A93" s="337">
        <v>244</v>
      </c>
      <c r="B93" s="336">
        <v>31713</v>
      </c>
      <c r="C93" s="335">
        <v>33</v>
      </c>
      <c r="D93" s="336">
        <v>44111</v>
      </c>
      <c r="E93" s="335">
        <v>28</v>
      </c>
      <c r="F93" s="3" t="s">
        <v>7</v>
      </c>
      <c r="G93" s="277" t="s">
        <v>9</v>
      </c>
      <c r="H93" s="57">
        <v>22.784103530966402</v>
      </c>
      <c r="I93" s="10" t="s">
        <v>173</v>
      </c>
      <c r="J93" s="219" t="s">
        <v>334</v>
      </c>
      <c r="K93" s="322">
        <v>0.2782</v>
      </c>
      <c r="L93" s="275">
        <v>0.53590000000000004</v>
      </c>
      <c r="M93" s="321"/>
      <c r="N93" s="308"/>
      <c r="O93" s="306"/>
      <c r="P93" s="308"/>
      <c r="Q93" s="306"/>
      <c r="R93" s="308"/>
      <c r="S93" s="306"/>
      <c r="T93" s="308"/>
      <c r="U93" s="306"/>
      <c r="V93" s="308"/>
      <c r="W93" s="306"/>
      <c r="X93" s="308"/>
      <c r="Y93" s="306"/>
      <c r="Z93" s="308"/>
      <c r="AA93" s="306"/>
      <c r="AB93" s="308"/>
      <c r="AC93" s="306"/>
      <c r="AD93" s="308"/>
      <c r="AE93" s="309"/>
      <c r="AF93" s="128">
        <v>244</v>
      </c>
      <c r="AG93" s="308"/>
      <c r="AH93" s="306"/>
      <c r="AI93" s="307"/>
      <c r="AJ93" s="306"/>
      <c r="AK93" s="307"/>
      <c r="AL93" s="306"/>
      <c r="AM93" s="307"/>
      <c r="AN93" s="306"/>
      <c r="AO93" s="307"/>
      <c r="AP93" s="306"/>
      <c r="AQ93" s="307"/>
      <c r="AR93" s="306"/>
      <c r="AS93" s="307"/>
      <c r="AT93" s="306"/>
      <c r="AU93" s="307"/>
      <c r="AV93" s="306"/>
      <c r="AW93" s="307"/>
      <c r="AX93" s="306"/>
      <c r="AY93" s="128">
        <v>244</v>
      </c>
    </row>
    <row r="94" spans="1:51" s="9" customFormat="1" ht="24" customHeight="1">
      <c r="A94" s="337">
        <v>245</v>
      </c>
      <c r="B94" s="336">
        <v>36295</v>
      </c>
      <c r="C94" s="335">
        <v>21</v>
      </c>
      <c r="D94" s="336">
        <v>44137</v>
      </c>
      <c r="E94" s="335">
        <v>28</v>
      </c>
      <c r="F94" s="3" t="s">
        <v>7</v>
      </c>
      <c r="G94" s="277" t="s">
        <v>42</v>
      </c>
      <c r="H94" s="57">
        <v>21.955230661100899</v>
      </c>
      <c r="I94" s="10" t="s">
        <v>173</v>
      </c>
      <c r="J94" s="219" t="s">
        <v>337</v>
      </c>
      <c r="K94" s="322">
        <v>0.53210000000000002</v>
      </c>
      <c r="L94" s="275">
        <v>0.88060000000000005</v>
      </c>
      <c r="M94" s="321"/>
      <c r="N94" s="308"/>
      <c r="O94" s="306"/>
      <c r="P94" s="308"/>
      <c r="Q94" s="306"/>
      <c r="R94" s="308"/>
      <c r="S94" s="306"/>
      <c r="T94" s="308"/>
      <c r="U94" s="306"/>
      <c r="V94" s="308"/>
      <c r="W94" s="306"/>
      <c r="X94" s="308"/>
      <c r="Y94" s="306"/>
      <c r="Z94" s="308"/>
      <c r="AA94" s="306"/>
      <c r="AB94" s="308"/>
      <c r="AC94" s="306"/>
      <c r="AD94" s="308"/>
      <c r="AE94" s="309"/>
      <c r="AF94" s="128">
        <v>245</v>
      </c>
      <c r="AG94" s="308"/>
      <c r="AH94" s="306"/>
      <c r="AI94" s="307"/>
      <c r="AJ94" s="306"/>
      <c r="AK94" s="307"/>
      <c r="AL94" s="306"/>
      <c r="AM94" s="307"/>
      <c r="AN94" s="306"/>
      <c r="AO94" s="307"/>
      <c r="AP94" s="306"/>
      <c r="AQ94" s="307"/>
      <c r="AR94" s="306"/>
      <c r="AS94" s="307"/>
      <c r="AT94" s="306"/>
      <c r="AU94" s="307"/>
      <c r="AV94" s="306"/>
      <c r="AW94" s="307"/>
      <c r="AX94" s="306"/>
      <c r="AY94" s="128">
        <v>245</v>
      </c>
    </row>
    <row r="95" spans="1:51" s="9" customFormat="1" ht="24" customHeight="1">
      <c r="A95" s="346">
        <v>248</v>
      </c>
      <c r="B95" s="345">
        <v>20705</v>
      </c>
      <c r="C95" s="344">
        <v>64</v>
      </c>
      <c r="D95" s="345">
        <v>44111</v>
      </c>
      <c r="E95" s="344">
        <v>28</v>
      </c>
      <c r="F95" s="3" t="s">
        <v>7</v>
      </c>
      <c r="G95" s="277" t="s">
        <v>42</v>
      </c>
      <c r="H95" s="57">
        <v>25.895270495412898</v>
      </c>
      <c r="I95" s="10" t="s">
        <v>173</v>
      </c>
      <c r="J95" s="219" t="s">
        <v>334</v>
      </c>
      <c r="K95" s="322">
        <v>0.56779999999999997</v>
      </c>
      <c r="L95" s="275">
        <v>0.54069999999999996</v>
      </c>
      <c r="M95" s="321"/>
      <c r="N95" s="308"/>
      <c r="O95" s="306"/>
      <c r="P95" s="308"/>
      <c r="Q95" s="306"/>
      <c r="R95" s="308"/>
      <c r="S95" s="306"/>
      <c r="T95" s="308"/>
      <c r="U95" s="306"/>
      <c r="V95" s="308"/>
      <c r="W95" s="306"/>
      <c r="X95" s="308"/>
      <c r="Y95" s="306"/>
      <c r="Z95" s="308"/>
      <c r="AA95" s="306"/>
      <c r="AB95" s="308"/>
      <c r="AC95" s="306"/>
      <c r="AD95" s="308"/>
      <c r="AE95" s="309"/>
      <c r="AF95" s="130">
        <v>248</v>
      </c>
      <c r="AG95" s="308"/>
      <c r="AH95" s="306"/>
      <c r="AI95" s="307"/>
      <c r="AJ95" s="306"/>
      <c r="AK95" s="307"/>
      <c r="AL95" s="306"/>
      <c r="AM95" s="307"/>
      <c r="AN95" s="306"/>
      <c r="AO95" s="307"/>
      <c r="AP95" s="306"/>
      <c r="AQ95" s="307"/>
      <c r="AR95" s="306"/>
      <c r="AS95" s="307"/>
      <c r="AT95" s="306"/>
      <c r="AU95" s="307"/>
      <c r="AV95" s="306"/>
      <c r="AW95" s="307"/>
      <c r="AX95" s="306"/>
      <c r="AY95" s="130">
        <v>248</v>
      </c>
    </row>
    <row r="96" spans="1:51" s="9" customFormat="1" ht="24" customHeight="1">
      <c r="A96" s="343">
        <v>249</v>
      </c>
      <c r="B96" s="279">
        <v>28210</v>
      </c>
      <c r="C96" s="280">
        <v>43</v>
      </c>
      <c r="D96" s="279">
        <v>44132</v>
      </c>
      <c r="E96" s="280">
        <v>27</v>
      </c>
      <c r="F96" s="3" t="s">
        <v>7</v>
      </c>
      <c r="G96" s="277" t="s">
        <v>42</v>
      </c>
      <c r="H96" s="57">
        <v>33.927451343862202</v>
      </c>
      <c r="I96" s="10" t="s">
        <v>173</v>
      </c>
      <c r="J96" s="219" t="s">
        <v>334</v>
      </c>
      <c r="K96" s="322">
        <v>0.2843</v>
      </c>
      <c r="L96" s="275">
        <v>0.1195</v>
      </c>
      <c r="M96" s="321"/>
      <c r="N96" s="308"/>
      <c r="O96" s="306"/>
      <c r="P96" s="308"/>
      <c r="Q96" s="306"/>
      <c r="R96" s="308"/>
      <c r="S96" s="306"/>
      <c r="T96" s="308"/>
      <c r="U96" s="306"/>
      <c r="V96" s="308"/>
      <c r="W96" s="306"/>
      <c r="X96" s="308"/>
      <c r="Y96" s="306"/>
      <c r="Z96" s="308"/>
      <c r="AA96" s="306"/>
      <c r="AB96" s="308"/>
      <c r="AC96" s="306"/>
      <c r="AD96" s="308"/>
      <c r="AE96" s="309"/>
      <c r="AF96" s="129">
        <v>249</v>
      </c>
      <c r="AG96" s="308"/>
      <c r="AH96" s="306"/>
      <c r="AI96" s="307"/>
      <c r="AJ96" s="306"/>
      <c r="AK96" s="307"/>
      <c r="AL96" s="306"/>
      <c r="AM96" s="307"/>
      <c r="AN96" s="306"/>
      <c r="AO96" s="307"/>
      <c r="AP96" s="306"/>
      <c r="AQ96" s="307"/>
      <c r="AR96" s="306"/>
      <c r="AS96" s="307"/>
      <c r="AT96" s="306"/>
      <c r="AU96" s="307"/>
      <c r="AV96" s="306"/>
      <c r="AW96" s="307"/>
      <c r="AX96" s="306"/>
      <c r="AY96" s="129">
        <v>249</v>
      </c>
    </row>
    <row r="97" spans="1:51" s="9" customFormat="1" ht="24" customHeight="1">
      <c r="A97" s="343">
        <v>250</v>
      </c>
      <c r="B97" s="279">
        <v>31035</v>
      </c>
      <c r="C97" s="280">
        <v>35</v>
      </c>
      <c r="D97" s="279">
        <v>44133</v>
      </c>
      <c r="E97" s="280">
        <v>32</v>
      </c>
      <c r="F97" s="3" t="s">
        <v>7</v>
      </c>
      <c r="G97" s="277" t="s">
        <v>42</v>
      </c>
      <c r="H97" s="57">
        <v>24.427423804580599</v>
      </c>
      <c r="I97" s="10" t="s">
        <v>173</v>
      </c>
      <c r="J97" s="219" t="s">
        <v>337</v>
      </c>
      <c r="K97" s="322">
        <v>0.2041</v>
      </c>
      <c r="L97" s="275">
        <v>0.16259999999999999</v>
      </c>
      <c r="M97" s="321"/>
      <c r="N97" s="308"/>
      <c r="O97" s="306"/>
      <c r="P97" s="308"/>
      <c r="Q97" s="306"/>
      <c r="R97" s="308"/>
      <c r="S97" s="306"/>
      <c r="T97" s="308"/>
      <c r="U97" s="306"/>
      <c r="V97" s="308"/>
      <c r="W97" s="306"/>
      <c r="X97" s="308"/>
      <c r="Y97" s="306"/>
      <c r="Z97" s="308"/>
      <c r="AA97" s="306"/>
      <c r="AB97" s="308"/>
      <c r="AC97" s="306"/>
      <c r="AD97" s="308"/>
      <c r="AE97" s="309"/>
      <c r="AF97" s="129">
        <v>250</v>
      </c>
      <c r="AG97" s="308"/>
      <c r="AH97" s="306"/>
      <c r="AI97" s="307"/>
      <c r="AJ97" s="306"/>
      <c r="AK97" s="307"/>
      <c r="AL97" s="306"/>
      <c r="AM97" s="307"/>
      <c r="AN97" s="306"/>
      <c r="AO97" s="307"/>
      <c r="AP97" s="306"/>
      <c r="AQ97" s="307"/>
      <c r="AR97" s="306"/>
      <c r="AS97" s="307"/>
      <c r="AT97" s="306"/>
      <c r="AU97" s="307"/>
      <c r="AV97" s="306"/>
      <c r="AW97" s="307"/>
      <c r="AX97" s="306"/>
      <c r="AY97" s="129">
        <v>250</v>
      </c>
    </row>
    <row r="98" spans="1:51" s="9" customFormat="1" ht="24" customHeight="1">
      <c r="A98" s="337">
        <v>253</v>
      </c>
      <c r="B98" s="336">
        <v>34255</v>
      </c>
      <c r="C98" s="335">
        <v>26</v>
      </c>
      <c r="D98" s="336">
        <v>44103</v>
      </c>
      <c r="E98" s="335">
        <v>28</v>
      </c>
      <c r="F98" s="4" t="s">
        <v>8</v>
      </c>
      <c r="G98" s="277" t="s">
        <v>42</v>
      </c>
      <c r="H98" s="57">
        <v>22.647742224461801</v>
      </c>
      <c r="I98" s="10" t="s">
        <v>173</v>
      </c>
      <c r="J98" s="219" t="s">
        <v>334</v>
      </c>
      <c r="K98" s="322">
        <v>0.44650000000000001</v>
      </c>
      <c r="L98" s="275">
        <v>0.46010000000000001</v>
      </c>
      <c r="M98" s="321"/>
      <c r="N98" s="308"/>
      <c r="O98" s="306"/>
      <c r="P98" s="308"/>
      <c r="Q98" s="306"/>
      <c r="R98" s="308"/>
      <c r="S98" s="306"/>
      <c r="T98" s="308"/>
      <c r="U98" s="306"/>
      <c r="V98" s="308"/>
      <c r="W98" s="306"/>
      <c r="X98" s="308"/>
      <c r="Y98" s="306"/>
      <c r="Z98" s="308"/>
      <c r="AA98" s="306"/>
      <c r="AB98" s="308"/>
      <c r="AC98" s="306"/>
      <c r="AD98" s="308"/>
      <c r="AE98" s="309"/>
      <c r="AF98" s="128">
        <v>253</v>
      </c>
      <c r="AG98" s="308"/>
      <c r="AH98" s="306"/>
      <c r="AI98" s="307"/>
      <c r="AJ98" s="306"/>
      <c r="AK98" s="307"/>
      <c r="AL98" s="306"/>
      <c r="AM98" s="307"/>
      <c r="AN98" s="306"/>
      <c r="AO98" s="307"/>
      <c r="AP98" s="306"/>
      <c r="AQ98" s="307"/>
      <c r="AR98" s="306"/>
      <c r="AS98" s="307"/>
      <c r="AT98" s="306"/>
      <c r="AU98" s="307"/>
      <c r="AV98" s="306"/>
      <c r="AW98" s="307"/>
      <c r="AX98" s="306"/>
      <c r="AY98" s="128">
        <v>253</v>
      </c>
    </row>
    <row r="99" spans="1:51" s="9" customFormat="1" ht="24" customHeight="1">
      <c r="A99" s="343">
        <v>260</v>
      </c>
      <c r="B99" s="279">
        <v>28235</v>
      </c>
      <c r="C99" s="280">
        <v>43</v>
      </c>
      <c r="D99" s="279">
        <v>44131</v>
      </c>
      <c r="E99" s="280">
        <v>31</v>
      </c>
      <c r="F99" s="3" t="s">
        <v>7</v>
      </c>
      <c r="G99" s="277" t="s">
        <v>42</v>
      </c>
      <c r="H99" s="57">
        <v>20.857273914342901</v>
      </c>
      <c r="I99" s="10" t="s">
        <v>173</v>
      </c>
      <c r="J99" s="219" t="s">
        <v>334</v>
      </c>
      <c r="K99" s="322">
        <v>0.99680000000000002</v>
      </c>
      <c r="L99" s="275">
        <v>1.169</v>
      </c>
      <c r="M99" s="321"/>
      <c r="N99" s="308"/>
      <c r="O99" s="306"/>
      <c r="P99" s="308"/>
      <c r="Q99" s="306"/>
      <c r="R99" s="308"/>
      <c r="S99" s="306"/>
      <c r="T99" s="308"/>
      <c r="U99" s="306"/>
      <c r="V99" s="308"/>
      <c r="W99" s="306"/>
      <c r="X99" s="308"/>
      <c r="Y99" s="306"/>
      <c r="Z99" s="308"/>
      <c r="AA99" s="306"/>
      <c r="AB99" s="308"/>
      <c r="AC99" s="306"/>
      <c r="AD99" s="308"/>
      <c r="AE99" s="309"/>
      <c r="AF99" s="129">
        <v>260</v>
      </c>
      <c r="AG99" s="308"/>
      <c r="AH99" s="306"/>
      <c r="AI99" s="307"/>
      <c r="AJ99" s="306"/>
      <c r="AK99" s="307"/>
      <c r="AL99" s="306"/>
      <c r="AM99" s="307"/>
      <c r="AN99" s="306"/>
      <c r="AO99" s="307"/>
      <c r="AP99" s="306"/>
      <c r="AQ99" s="307"/>
      <c r="AR99" s="306"/>
      <c r="AS99" s="307"/>
      <c r="AT99" s="306"/>
      <c r="AU99" s="307"/>
      <c r="AV99" s="306"/>
      <c r="AW99" s="307"/>
      <c r="AX99" s="306"/>
      <c r="AY99" s="129">
        <v>260</v>
      </c>
    </row>
    <row r="100" spans="1:51" s="9" customFormat="1" ht="24" customHeight="1">
      <c r="A100" s="337">
        <v>263</v>
      </c>
      <c r="B100" s="336">
        <v>31789</v>
      </c>
      <c r="C100" s="335">
        <v>33</v>
      </c>
      <c r="D100" s="336">
        <v>44097</v>
      </c>
      <c r="E100" s="335">
        <v>28</v>
      </c>
      <c r="F100" s="3" t="s">
        <v>7</v>
      </c>
      <c r="G100" s="277" t="s">
        <v>10</v>
      </c>
      <c r="H100" s="57">
        <v>22.268377215756299</v>
      </c>
      <c r="I100" s="10" t="s">
        <v>173</v>
      </c>
      <c r="J100" s="219" t="s">
        <v>339</v>
      </c>
      <c r="K100" s="322">
        <v>0.51759999999999995</v>
      </c>
      <c r="L100" s="275">
        <v>0.34789999999999999</v>
      </c>
      <c r="M100" s="321"/>
      <c r="N100" s="308"/>
      <c r="O100" s="306"/>
      <c r="P100" s="308"/>
      <c r="Q100" s="306"/>
      <c r="R100" s="308"/>
      <c r="S100" s="306"/>
      <c r="T100" s="308"/>
      <c r="U100" s="306"/>
      <c r="V100" s="308"/>
      <c r="W100" s="306"/>
      <c r="X100" s="308"/>
      <c r="Y100" s="306"/>
      <c r="Z100" s="308"/>
      <c r="AA100" s="306"/>
      <c r="AB100" s="308"/>
      <c r="AC100" s="306"/>
      <c r="AD100" s="308"/>
      <c r="AE100" s="309"/>
      <c r="AF100" s="128">
        <v>263</v>
      </c>
      <c r="AG100" s="308"/>
      <c r="AH100" s="306"/>
      <c r="AI100" s="307"/>
      <c r="AJ100" s="306"/>
      <c r="AK100" s="307"/>
      <c r="AL100" s="306"/>
      <c r="AM100" s="307"/>
      <c r="AN100" s="306"/>
      <c r="AO100" s="307"/>
      <c r="AP100" s="306"/>
      <c r="AQ100" s="307"/>
      <c r="AR100" s="306"/>
      <c r="AS100" s="307"/>
      <c r="AT100" s="306"/>
      <c r="AU100" s="307"/>
      <c r="AV100" s="306"/>
      <c r="AW100" s="307"/>
      <c r="AX100" s="306"/>
      <c r="AY100" s="128">
        <v>263</v>
      </c>
    </row>
    <row r="101" spans="1:51" s="9" customFormat="1" ht="24" customHeight="1">
      <c r="A101" s="337">
        <v>264</v>
      </c>
      <c r="B101" s="336">
        <v>34315</v>
      </c>
      <c r="C101" s="335">
        <v>27</v>
      </c>
      <c r="D101" s="336">
        <v>44175</v>
      </c>
      <c r="E101" s="335">
        <v>28</v>
      </c>
      <c r="F101" s="354" t="s">
        <v>7</v>
      </c>
      <c r="G101" s="277" t="s">
        <v>42</v>
      </c>
      <c r="H101" s="57">
        <v>34.1240940791741</v>
      </c>
      <c r="I101" s="338" t="s">
        <v>173</v>
      </c>
      <c r="J101" s="219" t="s">
        <v>339</v>
      </c>
      <c r="K101" s="322">
        <v>0.19170000000000001</v>
      </c>
      <c r="L101" s="275">
        <v>0.16270000000000001</v>
      </c>
      <c r="M101" s="321"/>
      <c r="N101" s="308"/>
      <c r="O101" s="306"/>
      <c r="P101" s="308"/>
      <c r="Q101" s="306"/>
      <c r="R101" s="308"/>
      <c r="S101" s="306"/>
      <c r="T101" s="308"/>
      <c r="U101" s="306"/>
      <c r="V101" s="308"/>
      <c r="W101" s="306"/>
      <c r="X101" s="308"/>
      <c r="Y101" s="306"/>
      <c r="Z101" s="308"/>
      <c r="AA101" s="306"/>
      <c r="AB101" s="308"/>
      <c r="AC101" s="306"/>
      <c r="AD101" s="308"/>
      <c r="AE101" s="309"/>
      <c r="AF101" s="128">
        <v>264</v>
      </c>
      <c r="AG101" s="308"/>
      <c r="AH101" s="306"/>
      <c r="AI101" s="307"/>
      <c r="AJ101" s="306"/>
      <c r="AK101" s="307"/>
      <c r="AL101" s="306"/>
      <c r="AM101" s="307"/>
      <c r="AN101" s="306"/>
      <c r="AO101" s="307"/>
      <c r="AP101" s="306"/>
      <c r="AQ101" s="307"/>
      <c r="AR101" s="306"/>
      <c r="AS101" s="307"/>
      <c r="AT101" s="306"/>
      <c r="AU101" s="307"/>
      <c r="AV101" s="306"/>
      <c r="AW101" s="307"/>
      <c r="AX101" s="306"/>
      <c r="AY101" s="128">
        <v>264</v>
      </c>
    </row>
    <row r="102" spans="1:51" s="9" customFormat="1" ht="24" customHeight="1">
      <c r="A102" s="342">
        <v>268</v>
      </c>
      <c r="B102" s="341">
        <v>19244</v>
      </c>
      <c r="C102" s="340">
        <v>68</v>
      </c>
      <c r="D102" s="341">
        <v>44085</v>
      </c>
      <c r="E102" s="340">
        <v>28</v>
      </c>
      <c r="F102" s="3" t="s">
        <v>7</v>
      </c>
      <c r="G102" s="277" t="s">
        <v>42</v>
      </c>
      <c r="H102" s="57">
        <v>32.122885885803498</v>
      </c>
      <c r="I102" s="5" t="s">
        <v>174</v>
      </c>
      <c r="J102" s="219" t="s">
        <v>338</v>
      </c>
      <c r="K102" s="322">
        <v>0.13819999999999999</v>
      </c>
      <c r="L102" s="275">
        <v>0.3201</v>
      </c>
      <c r="M102" s="321">
        <v>0.54169999999999996</v>
      </c>
      <c r="N102" s="308"/>
      <c r="O102" s="306"/>
      <c r="P102" s="308"/>
      <c r="Q102" s="306"/>
      <c r="R102" s="308"/>
      <c r="S102" s="306"/>
      <c r="T102" s="308"/>
      <c r="U102" s="306"/>
      <c r="V102" s="308"/>
      <c r="W102" s="306"/>
      <c r="X102" s="308"/>
      <c r="Y102" s="306"/>
      <c r="Z102" s="308"/>
      <c r="AA102" s="306"/>
      <c r="AB102" s="308"/>
      <c r="AC102" s="306"/>
      <c r="AD102" s="308"/>
      <c r="AE102" s="309"/>
      <c r="AF102" s="131">
        <v>268</v>
      </c>
      <c r="AG102" s="308"/>
      <c r="AH102" s="306"/>
      <c r="AI102" s="307"/>
      <c r="AJ102" s="306"/>
      <c r="AK102" s="307"/>
      <c r="AL102" s="306"/>
      <c r="AM102" s="307"/>
      <c r="AN102" s="306"/>
      <c r="AO102" s="307"/>
      <c r="AP102" s="306"/>
      <c r="AQ102" s="307"/>
      <c r="AR102" s="306"/>
      <c r="AS102" s="307"/>
      <c r="AT102" s="306"/>
      <c r="AU102" s="307"/>
      <c r="AV102" s="306"/>
      <c r="AW102" s="307"/>
      <c r="AX102" s="306"/>
      <c r="AY102" s="131">
        <v>268</v>
      </c>
    </row>
    <row r="103" spans="1:51" s="9" customFormat="1" ht="24" customHeight="1">
      <c r="A103" s="342">
        <v>269</v>
      </c>
      <c r="B103" s="341">
        <v>17066</v>
      </c>
      <c r="C103" s="340">
        <v>74</v>
      </c>
      <c r="D103" s="341">
        <v>44095</v>
      </c>
      <c r="E103" s="340">
        <v>28</v>
      </c>
      <c r="F103" s="3" t="s">
        <v>7</v>
      </c>
      <c r="G103" s="277" t="s">
        <v>42</v>
      </c>
      <c r="H103" s="57">
        <v>30.7380545625746</v>
      </c>
      <c r="I103" s="5" t="s">
        <v>174</v>
      </c>
      <c r="J103" s="219" t="s">
        <v>338</v>
      </c>
      <c r="K103" s="322">
        <v>0.23599999999999999</v>
      </c>
      <c r="L103" s="275">
        <v>0.30359999999999998</v>
      </c>
      <c r="M103" s="321">
        <v>0.12790000000000001</v>
      </c>
      <c r="N103" s="308"/>
      <c r="O103" s="306"/>
      <c r="P103" s="308"/>
      <c r="Q103" s="306"/>
      <c r="R103" s="308"/>
      <c r="S103" s="306"/>
      <c r="T103" s="308"/>
      <c r="U103" s="306"/>
      <c r="V103" s="308"/>
      <c r="W103" s="306"/>
      <c r="X103" s="308"/>
      <c r="Y103" s="306"/>
      <c r="Z103" s="308"/>
      <c r="AA103" s="306"/>
      <c r="AB103" s="308"/>
      <c r="AC103" s="306"/>
      <c r="AD103" s="308"/>
      <c r="AE103" s="309"/>
      <c r="AF103" s="131">
        <v>269</v>
      </c>
      <c r="AG103" s="308"/>
      <c r="AH103" s="306"/>
      <c r="AI103" s="307"/>
      <c r="AJ103" s="306"/>
      <c r="AK103" s="307"/>
      <c r="AL103" s="306"/>
      <c r="AM103" s="307"/>
      <c r="AN103" s="306"/>
      <c r="AO103" s="307"/>
      <c r="AP103" s="306"/>
      <c r="AQ103" s="307"/>
      <c r="AR103" s="306"/>
      <c r="AS103" s="307"/>
      <c r="AT103" s="306"/>
      <c r="AU103" s="307"/>
      <c r="AV103" s="306"/>
      <c r="AW103" s="307"/>
      <c r="AX103" s="306"/>
      <c r="AY103" s="131">
        <v>269</v>
      </c>
    </row>
    <row r="104" spans="1:51" s="9" customFormat="1" ht="24" customHeight="1">
      <c r="A104" s="342">
        <v>270</v>
      </c>
      <c r="B104" s="341">
        <v>19944</v>
      </c>
      <c r="C104" s="340">
        <v>66</v>
      </c>
      <c r="D104" s="341">
        <v>44098</v>
      </c>
      <c r="E104" s="340">
        <v>28</v>
      </c>
      <c r="F104" s="4" t="s">
        <v>8</v>
      </c>
      <c r="G104" s="277" t="s">
        <v>42</v>
      </c>
      <c r="H104" s="57">
        <v>28.9685149704023</v>
      </c>
      <c r="I104" s="5" t="s">
        <v>174</v>
      </c>
      <c r="J104" s="219" t="s">
        <v>338</v>
      </c>
      <c r="K104" s="322">
        <v>0.77559999999999996</v>
      </c>
      <c r="L104" s="275">
        <v>0.80330000000000001</v>
      </c>
      <c r="M104" s="321">
        <v>0.72840000000000005</v>
      </c>
      <c r="N104" s="308"/>
      <c r="O104" s="306"/>
      <c r="P104" s="308"/>
      <c r="Q104" s="306"/>
      <c r="R104" s="308"/>
      <c r="S104" s="306"/>
      <c r="T104" s="308"/>
      <c r="U104" s="306"/>
      <c r="V104" s="308"/>
      <c r="W104" s="306"/>
      <c r="X104" s="308"/>
      <c r="Y104" s="306"/>
      <c r="Z104" s="308"/>
      <c r="AA104" s="306"/>
      <c r="AB104" s="308"/>
      <c r="AC104" s="306"/>
      <c r="AD104" s="308"/>
      <c r="AE104" s="309"/>
      <c r="AF104" s="131">
        <v>270</v>
      </c>
      <c r="AG104" s="308"/>
      <c r="AH104" s="306"/>
      <c r="AI104" s="307"/>
      <c r="AJ104" s="306"/>
      <c r="AK104" s="307"/>
      <c r="AL104" s="306"/>
      <c r="AM104" s="307"/>
      <c r="AN104" s="306"/>
      <c r="AO104" s="307"/>
      <c r="AP104" s="306"/>
      <c r="AQ104" s="307"/>
      <c r="AR104" s="306"/>
      <c r="AS104" s="307"/>
      <c r="AT104" s="306"/>
      <c r="AU104" s="307"/>
      <c r="AV104" s="306"/>
      <c r="AW104" s="307"/>
      <c r="AX104" s="306"/>
      <c r="AY104" s="131">
        <v>270</v>
      </c>
    </row>
    <row r="105" spans="1:51" s="9" customFormat="1" ht="24" customHeight="1">
      <c r="A105" s="342">
        <v>273</v>
      </c>
      <c r="B105" s="341">
        <v>17212</v>
      </c>
      <c r="C105" s="340">
        <v>73</v>
      </c>
      <c r="D105" s="341">
        <v>44090</v>
      </c>
      <c r="E105" s="340">
        <v>28</v>
      </c>
      <c r="F105" s="4" t="s">
        <v>8</v>
      </c>
      <c r="G105" s="277" t="s">
        <v>42</v>
      </c>
      <c r="H105" s="57">
        <v>29.414921077435</v>
      </c>
      <c r="I105" s="5" t="s">
        <v>174</v>
      </c>
      <c r="J105" s="219" t="s">
        <v>338</v>
      </c>
      <c r="K105" s="322">
        <v>0.2893</v>
      </c>
      <c r="L105" s="275">
        <v>0.31180000000000002</v>
      </c>
      <c r="M105" s="321">
        <v>0.58830000000000005</v>
      </c>
      <c r="N105" s="308"/>
      <c r="O105" s="306"/>
      <c r="P105" s="308"/>
      <c r="Q105" s="306"/>
      <c r="R105" s="308"/>
      <c r="S105" s="306"/>
      <c r="T105" s="308"/>
      <c r="U105" s="306"/>
      <c r="V105" s="308"/>
      <c r="W105" s="306"/>
      <c r="X105" s="308"/>
      <c r="Y105" s="306"/>
      <c r="Z105" s="308"/>
      <c r="AA105" s="306"/>
      <c r="AB105" s="308"/>
      <c r="AC105" s="306"/>
      <c r="AD105" s="308"/>
      <c r="AE105" s="309"/>
      <c r="AF105" s="131">
        <v>273</v>
      </c>
      <c r="AG105" s="308"/>
      <c r="AH105" s="306"/>
      <c r="AI105" s="307"/>
      <c r="AJ105" s="306"/>
      <c r="AK105" s="307"/>
      <c r="AL105" s="306"/>
      <c r="AM105" s="307"/>
      <c r="AN105" s="306"/>
      <c r="AO105" s="307"/>
      <c r="AP105" s="306"/>
      <c r="AQ105" s="307"/>
      <c r="AR105" s="306"/>
      <c r="AS105" s="307"/>
      <c r="AT105" s="306"/>
      <c r="AU105" s="307"/>
      <c r="AV105" s="306"/>
      <c r="AW105" s="307"/>
      <c r="AX105" s="306"/>
      <c r="AY105" s="131">
        <v>273</v>
      </c>
    </row>
    <row r="106" spans="1:51" s="9" customFormat="1" ht="24" customHeight="1">
      <c r="A106" s="342">
        <v>274</v>
      </c>
      <c r="B106" s="341">
        <v>17278</v>
      </c>
      <c r="C106" s="340">
        <v>73</v>
      </c>
      <c r="D106" s="341">
        <v>44090</v>
      </c>
      <c r="E106" s="340">
        <v>28</v>
      </c>
      <c r="F106" s="3" t="s">
        <v>7</v>
      </c>
      <c r="G106" s="277" t="s">
        <v>42</v>
      </c>
      <c r="H106" s="57">
        <v>29.9556213017751</v>
      </c>
      <c r="I106" s="5" t="s">
        <v>174</v>
      </c>
      <c r="J106" s="219" t="s">
        <v>338</v>
      </c>
      <c r="K106" s="322">
        <v>0.29299999999999998</v>
      </c>
      <c r="L106" s="275">
        <v>0.56120000000000003</v>
      </c>
      <c r="M106" s="321">
        <v>0.72609999999999997</v>
      </c>
      <c r="N106" s="308"/>
      <c r="O106" s="306"/>
      <c r="P106" s="308"/>
      <c r="Q106" s="306"/>
      <c r="R106" s="308"/>
      <c r="S106" s="306"/>
      <c r="T106" s="308"/>
      <c r="U106" s="306"/>
      <c r="V106" s="308"/>
      <c r="W106" s="306"/>
      <c r="X106" s="308"/>
      <c r="Y106" s="306"/>
      <c r="Z106" s="308"/>
      <c r="AA106" s="306"/>
      <c r="AB106" s="308"/>
      <c r="AC106" s="306"/>
      <c r="AD106" s="308"/>
      <c r="AE106" s="309"/>
      <c r="AF106" s="131">
        <v>274</v>
      </c>
      <c r="AG106" s="308"/>
      <c r="AH106" s="306"/>
      <c r="AI106" s="307"/>
      <c r="AJ106" s="306"/>
      <c r="AK106" s="307"/>
      <c r="AL106" s="306"/>
      <c r="AM106" s="307"/>
      <c r="AN106" s="306"/>
      <c r="AO106" s="307"/>
      <c r="AP106" s="306"/>
      <c r="AQ106" s="307"/>
      <c r="AR106" s="306"/>
      <c r="AS106" s="307"/>
      <c r="AT106" s="306"/>
      <c r="AU106" s="307"/>
      <c r="AV106" s="306"/>
      <c r="AW106" s="307"/>
      <c r="AX106" s="306"/>
      <c r="AY106" s="131">
        <v>274</v>
      </c>
    </row>
    <row r="107" spans="1:51" s="9" customFormat="1" ht="24" customHeight="1">
      <c r="A107" s="342">
        <v>275</v>
      </c>
      <c r="B107" s="341">
        <v>16131</v>
      </c>
      <c r="C107" s="340">
        <v>76</v>
      </c>
      <c r="D107" s="341">
        <v>44091</v>
      </c>
      <c r="E107" s="340">
        <v>28</v>
      </c>
      <c r="F107" s="3" t="s">
        <v>7</v>
      </c>
      <c r="G107" s="277" t="s">
        <v>42</v>
      </c>
      <c r="H107" s="57">
        <v>42.868641072238198</v>
      </c>
      <c r="I107" s="5" t="s">
        <v>174</v>
      </c>
      <c r="J107" s="219" t="s">
        <v>338</v>
      </c>
      <c r="K107" s="322">
        <v>0.2185</v>
      </c>
      <c r="L107" s="275">
        <v>0.12330000000000001</v>
      </c>
      <c r="M107" s="321">
        <v>0.62960000000000005</v>
      </c>
      <c r="N107" s="308"/>
      <c r="O107" s="306"/>
      <c r="P107" s="308"/>
      <c r="Q107" s="306"/>
      <c r="R107" s="308"/>
      <c r="S107" s="306"/>
      <c r="T107" s="308"/>
      <c r="U107" s="306"/>
      <c r="V107" s="308"/>
      <c r="W107" s="306"/>
      <c r="X107" s="308"/>
      <c r="Y107" s="306"/>
      <c r="Z107" s="308"/>
      <c r="AA107" s="306"/>
      <c r="AB107" s="308"/>
      <c r="AC107" s="306"/>
      <c r="AD107" s="308"/>
      <c r="AE107" s="309"/>
      <c r="AF107" s="131">
        <v>275</v>
      </c>
      <c r="AG107" s="308"/>
      <c r="AH107" s="306"/>
      <c r="AI107" s="307"/>
      <c r="AJ107" s="306"/>
      <c r="AK107" s="307"/>
      <c r="AL107" s="306"/>
      <c r="AM107" s="307"/>
      <c r="AN107" s="306"/>
      <c r="AO107" s="307"/>
      <c r="AP107" s="306"/>
      <c r="AQ107" s="307"/>
      <c r="AR107" s="306"/>
      <c r="AS107" s="307"/>
      <c r="AT107" s="306"/>
      <c r="AU107" s="307"/>
      <c r="AV107" s="306"/>
      <c r="AW107" s="307"/>
      <c r="AX107" s="306"/>
      <c r="AY107" s="131">
        <v>275</v>
      </c>
    </row>
    <row r="108" spans="1:51" s="9" customFormat="1" ht="24" customHeight="1">
      <c r="A108" s="342">
        <v>276</v>
      </c>
      <c r="B108" s="341">
        <v>18780</v>
      </c>
      <c r="C108" s="340">
        <v>69</v>
      </c>
      <c r="D108" s="341">
        <v>44090</v>
      </c>
      <c r="E108" s="340">
        <v>28</v>
      </c>
      <c r="F108" s="3" t="s">
        <v>7</v>
      </c>
      <c r="G108" s="277" t="s">
        <v>42</v>
      </c>
      <c r="H108" s="57">
        <v>31.0860477513116</v>
      </c>
      <c r="I108" s="5" t="s">
        <v>174</v>
      </c>
      <c r="J108" s="219" t="s">
        <v>338</v>
      </c>
      <c r="K108" s="322">
        <v>0.4723</v>
      </c>
      <c r="L108" s="275">
        <v>0.43609999999999999</v>
      </c>
      <c r="M108" s="321">
        <v>0.64300000000000002</v>
      </c>
      <c r="N108" s="308"/>
      <c r="O108" s="306"/>
      <c r="P108" s="308"/>
      <c r="Q108" s="306"/>
      <c r="R108" s="308"/>
      <c r="S108" s="306"/>
      <c r="T108" s="308"/>
      <c r="U108" s="306"/>
      <c r="V108" s="308"/>
      <c r="W108" s="306"/>
      <c r="X108" s="308"/>
      <c r="Y108" s="306"/>
      <c r="Z108" s="308"/>
      <c r="AA108" s="306"/>
      <c r="AB108" s="308"/>
      <c r="AC108" s="306"/>
      <c r="AD108" s="308"/>
      <c r="AE108" s="309"/>
      <c r="AF108" s="131">
        <v>276</v>
      </c>
      <c r="AG108" s="308"/>
      <c r="AH108" s="306"/>
      <c r="AI108" s="307"/>
      <c r="AJ108" s="306"/>
      <c r="AK108" s="307"/>
      <c r="AL108" s="306"/>
      <c r="AM108" s="307"/>
      <c r="AN108" s="306"/>
      <c r="AO108" s="307"/>
      <c r="AP108" s="306"/>
      <c r="AQ108" s="307"/>
      <c r="AR108" s="306"/>
      <c r="AS108" s="307"/>
      <c r="AT108" s="306"/>
      <c r="AU108" s="307"/>
      <c r="AV108" s="306"/>
      <c r="AW108" s="307"/>
      <c r="AX108" s="306"/>
      <c r="AY108" s="131">
        <v>276</v>
      </c>
    </row>
    <row r="109" spans="1:51" s="9" customFormat="1" ht="24" customHeight="1">
      <c r="A109" s="346">
        <v>277</v>
      </c>
      <c r="B109" s="345">
        <v>25250</v>
      </c>
      <c r="C109" s="344">
        <v>51</v>
      </c>
      <c r="D109" s="345">
        <v>44138</v>
      </c>
      <c r="E109" s="344">
        <v>28</v>
      </c>
      <c r="F109" s="4" t="s">
        <v>8</v>
      </c>
      <c r="G109" s="277" t="s">
        <v>9</v>
      </c>
      <c r="H109" s="57">
        <v>29.342682677097098</v>
      </c>
      <c r="I109" s="10" t="s">
        <v>173</v>
      </c>
      <c r="J109" s="219" t="s">
        <v>338</v>
      </c>
      <c r="K109" s="322">
        <v>0.1229</v>
      </c>
      <c r="L109" s="275">
        <v>0.46389999999999998</v>
      </c>
      <c r="M109" s="321"/>
      <c r="N109" s="308"/>
      <c r="O109" s="306"/>
      <c r="P109" s="308"/>
      <c r="Q109" s="306"/>
      <c r="R109" s="308"/>
      <c r="S109" s="306"/>
      <c r="T109" s="308"/>
      <c r="U109" s="306"/>
      <c r="V109" s="308"/>
      <c r="W109" s="306"/>
      <c r="X109" s="308"/>
      <c r="Y109" s="306"/>
      <c r="Z109" s="308"/>
      <c r="AA109" s="306"/>
      <c r="AB109" s="308"/>
      <c r="AC109" s="306"/>
      <c r="AD109" s="308"/>
      <c r="AE109" s="309"/>
      <c r="AF109" s="130">
        <v>277</v>
      </c>
      <c r="AG109" s="308"/>
      <c r="AH109" s="306"/>
      <c r="AI109" s="307"/>
      <c r="AJ109" s="306"/>
      <c r="AK109" s="307"/>
      <c r="AL109" s="306"/>
      <c r="AM109" s="307"/>
      <c r="AN109" s="306"/>
      <c r="AO109" s="307"/>
      <c r="AP109" s="306"/>
      <c r="AQ109" s="307"/>
      <c r="AR109" s="306"/>
      <c r="AS109" s="307"/>
      <c r="AT109" s="306"/>
      <c r="AU109" s="307"/>
      <c r="AV109" s="306"/>
      <c r="AW109" s="307"/>
      <c r="AX109" s="306"/>
      <c r="AY109" s="130">
        <v>277</v>
      </c>
    </row>
    <row r="110" spans="1:51" s="9" customFormat="1" ht="24" customHeight="1">
      <c r="A110" s="342">
        <v>278</v>
      </c>
      <c r="B110" s="341">
        <v>20148</v>
      </c>
      <c r="C110" s="340">
        <v>65</v>
      </c>
      <c r="D110" s="341">
        <v>44092</v>
      </c>
      <c r="E110" s="340">
        <v>28</v>
      </c>
      <c r="F110" s="4" t="s">
        <v>8</v>
      </c>
      <c r="G110" s="277" t="s">
        <v>42</v>
      </c>
      <c r="H110" s="57">
        <v>20.704764503366501</v>
      </c>
      <c r="I110" s="5" t="s">
        <v>174</v>
      </c>
      <c r="J110" s="219" t="s">
        <v>338</v>
      </c>
      <c r="K110" s="322">
        <v>0.44159999999999999</v>
      </c>
      <c r="L110" s="275">
        <v>0.54039999999999999</v>
      </c>
      <c r="M110" s="321">
        <v>0.107</v>
      </c>
      <c r="N110" s="308"/>
      <c r="O110" s="306"/>
      <c r="P110" s="308"/>
      <c r="Q110" s="306"/>
      <c r="R110" s="308"/>
      <c r="S110" s="306"/>
      <c r="T110" s="308"/>
      <c r="U110" s="306"/>
      <c r="V110" s="308"/>
      <c r="W110" s="306"/>
      <c r="X110" s="308"/>
      <c r="Y110" s="306"/>
      <c r="Z110" s="308"/>
      <c r="AA110" s="306"/>
      <c r="AB110" s="308"/>
      <c r="AC110" s="306"/>
      <c r="AD110" s="308"/>
      <c r="AE110" s="309"/>
      <c r="AF110" s="131">
        <v>278</v>
      </c>
      <c r="AG110" s="308"/>
      <c r="AH110" s="306"/>
      <c r="AI110" s="307"/>
      <c r="AJ110" s="306"/>
      <c r="AK110" s="307"/>
      <c r="AL110" s="306"/>
      <c r="AM110" s="307"/>
      <c r="AN110" s="306"/>
      <c r="AO110" s="307"/>
      <c r="AP110" s="306"/>
      <c r="AQ110" s="307"/>
      <c r="AR110" s="306"/>
      <c r="AS110" s="307"/>
      <c r="AT110" s="306"/>
      <c r="AU110" s="307"/>
      <c r="AV110" s="306"/>
      <c r="AW110" s="307"/>
      <c r="AX110" s="306"/>
      <c r="AY110" s="131">
        <v>278</v>
      </c>
    </row>
    <row r="111" spans="1:51" s="9" customFormat="1" ht="24" customHeight="1">
      <c r="A111" s="343">
        <v>279</v>
      </c>
      <c r="B111" s="279">
        <v>29090</v>
      </c>
      <c r="C111" s="280">
        <v>41</v>
      </c>
      <c r="D111" s="279">
        <v>44147</v>
      </c>
      <c r="E111" s="280">
        <v>32</v>
      </c>
      <c r="F111" s="3" t="s">
        <v>7</v>
      </c>
      <c r="G111" s="277" t="s">
        <v>42</v>
      </c>
      <c r="H111" s="57">
        <v>26.804557240585499</v>
      </c>
      <c r="I111" s="10" t="s">
        <v>173</v>
      </c>
      <c r="J111" s="219" t="s">
        <v>338</v>
      </c>
      <c r="K111" s="322">
        <v>0.88390000000000002</v>
      </c>
      <c r="L111" s="275"/>
      <c r="M111" s="321"/>
      <c r="N111" s="308"/>
      <c r="O111" s="306"/>
      <c r="P111" s="308"/>
      <c r="Q111" s="306"/>
      <c r="R111" s="308"/>
      <c r="S111" s="306"/>
      <c r="T111" s="308"/>
      <c r="U111" s="306"/>
      <c r="V111" s="308"/>
      <c r="W111" s="306"/>
      <c r="X111" s="308"/>
      <c r="Y111" s="306"/>
      <c r="Z111" s="308"/>
      <c r="AA111" s="306"/>
      <c r="AB111" s="308"/>
      <c r="AC111" s="306"/>
      <c r="AD111" s="308"/>
      <c r="AE111" s="309"/>
      <c r="AF111" s="129">
        <v>279</v>
      </c>
      <c r="AG111" s="308"/>
      <c r="AH111" s="306"/>
      <c r="AI111" s="307"/>
      <c r="AJ111" s="306"/>
      <c r="AK111" s="307"/>
      <c r="AL111" s="306"/>
      <c r="AM111" s="307"/>
      <c r="AN111" s="306"/>
      <c r="AO111" s="307"/>
      <c r="AP111" s="306"/>
      <c r="AQ111" s="307"/>
      <c r="AR111" s="306"/>
      <c r="AS111" s="307"/>
      <c r="AT111" s="306"/>
      <c r="AU111" s="307"/>
      <c r="AV111" s="306"/>
      <c r="AW111" s="307"/>
      <c r="AX111" s="306"/>
      <c r="AY111" s="129">
        <v>279</v>
      </c>
    </row>
    <row r="112" spans="1:51" s="9" customFormat="1" ht="24" customHeight="1">
      <c r="A112" s="343">
        <v>280</v>
      </c>
      <c r="B112" s="279">
        <v>27927</v>
      </c>
      <c r="C112" s="280">
        <v>44</v>
      </c>
      <c r="D112" s="279">
        <v>44144</v>
      </c>
      <c r="E112" s="280">
        <v>29</v>
      </c>
      <c r="F112" s="3" t="s">
        <v>7</v>
      </c>
      <c r="G112" s="277" t="s">
        <v>42</v>
      </c>
      <c r="H112" s="57">
        <v>22.6302092241785</v>
      </c>
      <c r="I112" s="10" t="s">
        <v>173</v>
      </c>
      <c r="J112" s="219" t="s">
        <v>338</v>
      </c>
      <c r="K112" s="322">
        <v>0.33050000000000002</v>
      </c>
      <c r="L112" s="275">
        <v>0.59189999999999998</v>
      </c>
      <c r="M112" s="321"/>
      <c r="N112" s="308"/>
      <c r="O112" s="306"/>
      <c r="P112" s="308"/>
      <c r="Q112" s="306"/>
      <c r="R112" s="308"/>
      <c r="S112" s="306"/>
      <c r="T112" s="308"/>
      <c r="U112" s="306"/>
      <c r="V112" s="308"/>
      <c r="W112" s="306"/>
      <c r="X112" s="308"/>
      <c r="Y112" s="306"/>
      <c r="Z112" s="308"/>
      <c r="AA112" s="306"/>
      <c r="AB112" s="308"/>
      <c r="AC112" s="306"/>
      <c r="AD112" s="308"/>
      <c r="AE112" s="309"/>
      <c r="AF112" s="129">
        <v>280</v>
      </c>
      <c r="AG112" s="308"/>
      <c r="AH112" s="306"/>
      <c r="AI112" s="307"/>
      <c r="AJ112" s="306"/>
      <c r="AK112" s="307"/>
      <c r="AL112" s="306"/>
      <c r="AM112" s="307"/>
      <c r="AN112" s="306"/>
      <c r="AO112" s="307"/>
      <c r="AP112" s="306"/>
      <c r="AQ112" s="307"/>
      <c r="AR112" s="306"/>
      <c r="AS112" s="307"/>
      <c r="AT112" s="306"/>
      <c r="AU112" s="307"/>
      <c r="AV112" s="306"/>
      <c r="AW112" s="307"/>
      <c r="AX112" s="306"/>
      <c r="AY112" s="129">
        <v>280</v>
      </c>
    </row>
    <row r="113" spans="1:51" s="9" customFormat="1" ht="24" customHeight="1">
      <c r="A113" s="342">
        <v>284</v>
      </c>
      <c r="B113" s="341">
        <v>17267</v>
      </c>
      <c r="C113" s="340">
        <v>73</v>
      </c>
      <c r="D113" s="341">
        <v>44111</v>
      </c>
      <c r="E113" s="340">
        <v>30</v>
      </c>
      <c r="F113" s="4" t="s">
        <v>8</v>
      </c>
      <c r="G113" s="277" t="s">
        <v>42</v>
      </c>
      <c r="H113" s="57">
        <v>36.386105253806697</v>
      </c>
      <c r="I113" s="5" t="s">
        <v>174</v>
      </c>
      <c r="J113" s="219" t="s">
        <v>338</v>
      </c>
      <c r="K113" s="322">
        <v>0.4834</v>
      </c>
      <c r="L113" s="275">
        <v>0.2873</v>
      </c>
      <c r="M113" s="321"/>
      <c r="N113" s="308"/>
      <c r="O113" s="306"/>
      <c r="P113" s="308"/>
      <c r="Q113" s="306"/>
      <c r="R113" s="308"/>
      <c r="S113" s="306"/>
      <c r="T113" s="308"/>
      <c r="U113" s="306"/>
      <c r="V113" s="308"/>
      <c r="W113" s="306"/>
      <c r="X113" s="308"/>
      <c r="Y113" s="306"/>
      <c r="Z113" s="308"/>
      <c r="AA113" s="306"/>
      <c r="AB113" s="308"/>
      <c r="AC113" s="306"/>
      <c r="AD113" s="308"/>
      <c r="AE113" s="309"/>
      <c r="AF113" s="131">
        <v>284</v>
      </c>
      <c r="AG113" s="308"/>
      <c r="AH113" s="306"/>
      <c r="AI113" s="307"/>
      <c r="AJ113" s="306"/>
      <c r="AK113" s="307"/>
      <c r="AL113" s="306"/>
      <c r="AM113" s="307"/>
      <c r="AN113" s="306"/>
      <c r="AO113" s="307"/>
      <c r="AP113" s="306"/>
      <c r="AQ113" s="307"/>
      <c r="AR113" s="306"/>
      <c r="AS113" s="307"/>
      <c r="AT113" s="306"/>
      <c r="AU113" s="307"/>
      <c r="AV113" s="306"/>
      <c r="AW113" s="307"/>
      <c r="AX113" s="306"/>
      <c r="AY113" s="131">
        <v>284</v>
      </c>
    </row>
    <row r="114" spans="1:51" s="9" customFormat="1" ht="24" customHeight="1">
      <c r="A114" s="342">
        <v>285</v>
      </c>
      <c r="B114" s="341">
        <v>17193</v>
      </c>
      <c r="C114" s="340">
        <v>73</v>
      </c>
      <c r="D114" s="341">
        <v>44111</v>
      </c>
      <c r="E114" s="340">
        <v>30</v>
      </c>
      <c r="F114" s="3" t="s">
        <v>7</v>
      </c>
      <c r="G114" s="277" t="s">
        <v>42</v>
      </c>
      <c r="H114" s="57">
        <v>34.037098134333696</v>
      </c>
      <c r="I114" s="5" t="s">
        <v>174</v>
      </c>
      <c r="J114" s="219" t="s">
        <v>338</v>
      </c>
      <c r="K114" s="322">
        <v>0.26829999999999998</v>
      </c>
      <c r="L114" s="275">
        <v>0.25700000000000001</v>
      </c>
      <c r="M114" s="321"/>
      <c r="N114" s="308"/>
      <c r="O114" s="306"/>
      <c r="P114" s="308"/>
      <c r="Q114" s="306"/>
      <c r="R114" s="308"/>
      <c r="S114" s="306"/>
      <c r="T114" s="308"/>
      <c r="U114" s="306"/>
      <c r="V114" s="308"/>
      <c r="W114" s="306"/>
      <c r="X114" s="308"/>
      <c r="Y114" s="306"/>
      <c r="Z114" s="308"/>
      <c r="AA114" s="306"/>
      <c r="AB114" s="308"/>
      <c r="AC114" s="306"/>
      <c r="AD114" s="308"/>
      <c r="AE114" s="309"/>
      <c r="AF114" s="131">
        <v>285</v>
      </c>
      <c r="AG114" s="308"/>
      <c r="AH114" s="306"/>
      <c r="AI114" s="307"/>
      <c r="AJ114" s="306"/>
      <c r="AK114" s="307"/>
      <c r="AL114" s="306"/>
      <c r="AM114" s="307"/>
      <c r="AN114" s="306"/>
      <c r="AO114" s="307"/>
      <c r="AP114" s="306"/>
      <c r="AQ114" s="307"/>
      <c r="AR114" s="306"/>
      <c r="AS114" s="307"/>
      <c r="AT114" s="306"/>
      <c r="AU114" s="307"/>
      <c r="AV114" s="306"/>
      <c r="AW114" s="307"/>
      <c r="AX114" s="306"/>
      <c r="AY114" s="131">
        <v>285</v>
      </c>
    </row>
    <row r="115" spans="1:51" s="9" customFormat="1" ht="24" customHeight="1">
      <c r="A115" s="342">
        <v>286</v>
      </c>
      <c r="B115" s="341">
        <v>18115</v>
      </c>
      <c r="C115" s="340">
        <v>71</v>
      </c>
      <c r="D115" s="341">
        <v>44098</v>
      </c>
      <c r="E115" s="340">
        <v>28</v>
      </c>
      <c r="F115" s="4" t="s">
        <v>8</v>
      </c>
      <c r="G115" s="277" t="s">
        <v>42</v>
      </c>
      <c r="H115" s="57">
        <v>37.588869846304803</v>
      </c>
      <c r="I115" s="5" t="s">
        <v>174</v>
      </c>
      <c r="J115" s="219" t="s">
        <v>338</v>
      </c>
      <c r="K115" s="322">
        <v>0.2576</v>
      </c>
      <c r="L115" s="275">
        <v>0.63549999999999995</v>
      </c>
      <c r="M115" s="321"/>
      <c r="N115" s="308"/>
      <c r="O115" s="306"/>
      <c r="P115" s="308"/>
      <c r="Q115" s="306"/>
      <c r="R115" s="308"/>
      <c r="S115" s="306"/>
      <c r="T115" s="308"/>
      <c r="U115" s="306"/>
      <c r="V115" s="308"/>
      <c r="W115" s="306"/>
      <c r="X115" s="308"/>
      <c r="Y115" s="306"/>
      <c r="Z115" s="308"/>
      <c r="AA115" s="306"/>
      <c r="AB115" s="308"/>
      <c r="AC115" s="306"/>
      <c r="AD115" s="308"/>
      <c r="AE115" s="309"/>
      <c r="AF115" s="131">
        <v>286</v>
      </c>
      <c r="AG115" s="308"/>
      <c r="AH115" s="306"/>
      <c r="AI115" s="307"/>
      <c r="AJ115" s="306"/>
      <c r="AK115" s="307"/>
      <c r="AL115" s="306"/>
      <c r="AM115" s="307"/>
      <c r="AN115" s="306"/>
      <c r="AO115" s="307"/>
      <c r="AP115" s="306"/>
      <c r="AQ115" s="307"/>
      <c r="AR115" s="306"/>
      <c r="AS115" s="307"/>
      <c r="AT115" s="306"/>
      <c r="AU115" s="307"/>
      <c r="AV115" s="306"/>
      <c r="AW115" s="307"/>
      <c r="AX115" s="306"/>
      <c r="AY115" s="131">
        <v>286</v>
      </c>
    </row>
    <row r="116" spans="1:51" s="9" customFormat="1" ht="24" customHeight="1">
      <c r="A116" s="346">
        <v>288</v>
      </c>
      <c r="B116" s="345">
        <v>21574</v>
      </c>
      <c r="C116" s="344">
        <v>61</v>
      </c>
      <c r="D116" s="345">
        <v>44173</v>
      </c>
      <c r="E116" s="344">
        <v>28</v>
      </c>
      <c r="F116" s="354" t="s">
        <v>7</v>
      </c>
      <c r="G116" s="277" t="s">
        <v>9</v>
      </c>
      <c r="H116" s="57">
        <v>35.673481894274602</v>
      </c>
      <c r="I116" s="338" t="s">
        <v>173</v>
      </c>
      <c r="J116" s="219" t="s">
        <v>338</v>
      </c>
      <c r="K116" s="322">
        <v>0.19359999999999999</v>
      </c>
      <c r="L116" s="275">
        <v>0.1067</v>
      </c>
      <c r="M116" s="321"/>
      <c r="N116" s="308"/>
      <c r="O116" s="306"/>
      <c r="P116" s="308"/>
      <c r="Q116" s="306"/>
      <c r="R116" s="308"/>
      <c r="S116" s="306"/>
      <c r="T116" s="308"/>
      <c r="U116" s="306"/>
      <c r="V116" s="308"/>
      <c r="W116" s="306"/>
      <c r="X116" s="308"/>
      <c r="Y116" s="306"/>
      <c r="Z116" s="308"/>
      <c r="AA116" s="306"/>
      <c r="AB116" s="308"/>
      <c r="AC116" s="306"/>
      <c r="AD116" s="308"/>
      <c r="AE116" s="309"/>
      <c r="AF116" s="130">
        <v>288</v>
      </c>
      <c r="AG116" s="308"/>
      <c r="AH116" s="306"/>
      <c r="AI116" s="307"/>
      <c r="AJ116" s="306"/>
      <c r="AK116" s="307"/>
      <c r="AL116" s="306"/>
      <c r="AM116" s="307"/>
      <c r="AN116" s="306"/>
      <c r="AO116" s="307"/>
      <c r="AP116" s="306"/>
      <c r="AQ116" s="307"/>
      <c r="AR116" s="306"/>
      <c r="AS116" s="307"/>
      <c r="AT116" s="306"/>
      <c r="AU116" s="307"/>
      <c r="AV116" s="306"/>
      <c r="AW116" s="307"/>
      <c r="AX116" s="306"/>
      <c r="AY116" s="130">
        <v>288</v>
      </c>
    </row>
    <row r="117" spans="1:51" s="9" customFormat="1" ht="24" customHeight="1">
      <c r="A117" s="342">
        <v>289</v>
      </c>
      <c r="B117" s="341">
        <v>18040</v>
      </c>
      <c r="C117" s="340">
        <v>71</v>
      </c>
      <c r="D117" s="341">
        <v>44117</v>
      </c>
      <c r="E117" s="340">
        <v>28</v>
      </c>
      <c r="F117" s="3" t="s">
        <v>7</v>
      </c>
      <c r="G117" s="277" t="s">
        <v>42</v>
      </c>
      <c r="H117" s="57">
        <v>20.462434083644499</v>
      </c>
      <c r="I117" s="5" t="s">
        <v>174</v>
      </c>
      <c r="J117" s="219" t="s">
        <v>338</v>
      </c>
      <c r="K117" s="322">
        <v>0.34129999999999999</v>
      </c>
      <c r="L117" s="275">
        <v>0.55869999999999997</v>
      </c>
      <c r="M117" s="321"/>
      <c r="N117" s="308"/>
      <c r="O117" s="306"/>
      <c r="P117" s="308"/>
      <c r="Q117" s="306"/>
      <c r="R117" s="308"/>
      <c r="S117" s="306"/>
      <c r="T117" s="308"/>
      <c r="U117" s="306"/>
      <c r="V117" s="308"/>
      <c r="W117" s="306"/>
      <c r="X117" s="308"/>
      <c r="Y117" s="306"/>
      <c r="Z117" s="308"/>
      <c r="AA117" s="306"/>
      <c r="AB117" s="308"/>
      <c r="AC117" s="306"/>
      <c r="AD117" s="308"/>
      <c r="AE117" s="309"/>
      <c r="AF117" s="131">
        <v>289</v>
      </c>
      <c r="AG117" s="308"/>
      <c r="AH117" s="306"/>
      <c r="AI117" s="307"/>
      <c r="AJ117" s="306"/>
      <c r="AK117" s="307"/>
      <c r="AL117" s="306"/>
      <c r="AM117" s="307"/>
      <c r="AN117" s="306"/>
      <c r="AO117" s="307"/>
      <c r="AP117" s="306"/>
      <c r="AQ117" s="307"/>
      <c r="AR117" s="306"/>
      <c r="AS117" s="307"/>
      <c r="AT117" s="306"/>
      <c r="AU117" s="307"/>
      <c r="AV117" s="306"/>
      <c r="AW117" s="307"/>
      <c r="AX117" s="306"/>
      <c r="AY117" s="131">
        <v>289</v>
      </c>
    </row>
    <row r="118" spans="1:51" s="9" customFormat="1" ht="24" customHeight="1">
      <c r="A118" s="343">
        <v>290</v>
      </c>
      <c r="B118" s="279">
        <v>28856</v>
      </c>
      <c r="C118" s="280">
        <v>41</v>
      </c>
      <c r="D118" s="279">
        <v>44125</v>
      </c>
      <c r="E118" s="280">
        <v>28</v>
      </c>
      <c r="F118" s="4" t="s">
        <v>8</v>
      </c>
      <c r="G118" s="277" t="s">
        <v>42</v>
      </c>
      <c r="H118" s="57">
        <v>29.161729838386901</v>
      </c>
      <c r="I118" s="10" t="s">
        <v>173</v>
      </c>
      <c r="J118" s="219" t="s">
        <v>338</v>
      </c>
      <c r="K118" s="322">
        <v>0.52429999999999999</v>
      </c>
      <c r="L118" s="275">
        <v>0.60809999999999997</v>
      </c>
      <c r="M118" s="321">
        <v>0.51519999999999999</v>
      </c>
      <c r="N118" s="308"/>
      <c r="O118" s="306"/>
      <c r="P118" s="308"/>
      <c r="Q118" s="306"/>
      <c r="R118" s="308"/>
      <c r="S118" s="306"/>
      <c r="T118" s="308"/>
      <c r="U118" s="306"/>
      <c r="V118" s="308"/>
      <c r="W118" s="306"/>
      <c r="X118" s="308"/>
      <c r="Y118" s="306"/>
      <c r="Z118" s="308"/>
      <c r="AA118" s="306"/>
      <c r="AB118" s="308"/>
      <c r="AC118" s="306"/>
      <c r="AD118" s="308"/>
      <c r="AE118" s="309"/>
      <c r="AF118" s="129">
        <v>290</v>
      </c>
      <c r="AG118" s="308"/>
      <c r="AH118" s="306"/>
      <c r="AI118" s="307"/>
      <c r="AJ118" s="306"/>
      <c r="AK118" s="307"/>
      <c r="AL118" s="306"/>
      <c r="AM118" s="307"/>
      <c r="AN118" s="306"/>
      <c r="AO118" s="307"/>
      <c r="AP118" s="306"/>
      <c r="AQ118" s="307"/>
      <c r="AR118" s="306"/>
      <c r="AS118" s="307"/>
      <c r="AT118" s="306"/>
      <c r="AU118" s="307"/>
      <c r="AV118" s="306"/>
      <c r="AW118" s="307"/>
      <c r="AX118" s="306"/>
      <c r="AY118" s="129">
        <v>290</v>
      </c>
    </row>
    <row r="119" spans="1:51" s="9" customFormat="1" ht="24" customHeight="1">
      <c r="A119" s="342">
        <v>291</v>
      </c>
      <c r="B119" s="341">
        <v>15595</v>
      </c>
      <c r="C119" s="340">
        <v>78</v>
      </c>
      <c r="D119" s="341">
        <v>44098</v>
      </c>
      <c r="E119" s="340">
        <v>29</v>
      </c>
      <c r="F119" s="3" t="s">
        <v>7</v>
      </c>
      <c r="G119" s="277" t="s">
        <v>42</v>
      </c>
      <c r="H119" s="57">
        <v>23.122572384407199</v>
      </c>
      <c r="I119" s="5" t="s">
        <v>174</v>
      </c>
      <c r="J119" s="219" t="s">
        <v>338</v>
      </c>
      <c r="K119" s="322">
        <v>0.23519999999999999</v>
      </c>
      <c r="L119" s="275">
        <v>0.44979999999999998</v>
      </c>
      <c r="M119" s="321"/>
      <c r="N119" s="308"/>
      <c r="O119" s="306"/>
      <c r="P119" s="308"/>
      <c r="Q119" s="306"/>
      <c r="R119" s="308"/>
      <c r="S119" s="306"/>
      <c r="T119" s="308"/>
      <c r="U119" s="306"/>
      <c r="V119" s="308"/>
      <c r="W119" s="306"/>
      <c r="X119" s="308"/>
      <c r="Y119" s="306"/>
      <c r="Z119" s="308"/>
      <c r="AA119" s="306"/>
      <c r="AB119" s="308"/>
      <c r="AC119" s="306"/>
      <c r="AD119" s="308"/>
      <c r="AE119" s="309"/>
      <c r="AF119" s="131">
        <v>291</v>
      </c>
      <c r="AG119" s="308"/>
      <c r="AH119" s="306"/>
      <c r="AI119" s="307"/>
      <c r="AJ119" s="306"/>
      <c r="AK119" s="307"/>
      <c r="AL119" s="306"/>
      <c r="AM119" s="307"/>
      <c r="AN119" s="306"/>
      <c r="AO119" s="307"/>
      <c r="AP119" s="306"/>
      <c r="AQ119" s="307"/>
      <c r="AR119" s="306"/>
      <c r="AS119" s="307"/>
      <c r="AT119" s="306"/>
      <c r="AU119" s="307"/>
      <c r="AV119" s="306"/>
      <c r="AW119" s="307"/>
      <c r="AX119" s="306"/>
      <c r="AY119" s="131">
        <v>291</v>
      </c>
    </row>
    <row r="120" spans="1:51" s="9" customFormat="1" ht="24" customHeight="1">
      <c r="A120" s="342">
        <v>293</v>
      </c>
      <c r="B120" s="341">
        <v>20059</v>
      </c>
      <c r="C120" s="340">
        <v>65</v>
      </c>
      <c r="D120" s="341">
        <v>44096</v>
      </c>
      <c r="E120" s="340">
        <v>29</v>
      </c>
      <c r="F120" s="3" t="s">
        <v>7</v>
      </c>
      <c r="G120" s="277" t="s">
        <v>42</v>
      </c>
      <c r="H120" s="57">
        <v>25.827081059971398</v>
      </c>
      <c r="I120" s="5" t="s">
        <v>174</v>
      </c>
      <c r="J120" s="219" t="s">
        <v>338</v>
      </c>
      <c r="K120" s="322">
        <v>0.55759999999999998</v>
      </c>
      <c r="L120" s="275">
        <v>0.3861</v>
      </c>
      <c r="M120" s="321"/>
      <c r="N120" s="308"/>
      <c r="O120" s="306"/>
      <c r="P120" s="308"/>
      <c r="Q120" s="306"/>
      <c r="R120" s="308"/>
      <c r="S120" s="306"/>
      <c r="T120" s="308"/>
      <c r="U120" s="306"/>
      <c r="V120" s="308"/>
      <c r="W120" s="306"/>
      <c r="X120" s="308"/>
      <c r="Y120" s="306"/>
      <c r="Z120" s="308"/>
      <c r="AA120" s="306"/>
      <c r="AB120" s="308"/>
      <c r="AC120" s="306"/>
      <c r="AD120" s="308"/>
      <c r="AE120" s="309"/>
      <c r="AF120" s="131">
        <v>293</v>
      </c>
      <c r="AG120" s="308"/>
      <c r="AH120" s="306"/>
      <c r="AI120" s="307"/>
      <c r="AJ120" s="306"/>
      <c r="AK120" s="307"/>
      <c r="AL120" s="306"/>
      <c r="AM120" s="307"/>
      <c r="AN120" s="306"/>
      <c r="AO120" s="307"/>
      <c r="AP120" s="306"/>
      <c r="AQ120" s="307"/>
      <c r="AR120" s="306"/>
      <c r="AS120" s="307"/>
      <c r="AT120" s="306"/>
      <c r="AU120" s="307"/>
      <c r="AV120" s="306"/>
      <c r="AW120" s="307"/>
      <c r="AX120" s="306"/>
      <c r="AY120" s="131">
        <v>293</v>
      </c>
    </row>
    <row r="121" spans="1:51" s="9" customFormat="1" ht="24" customHeight="1">
      <c r="A121" s="342">
        <v>294</v>
      </c>
      <c r="B121" s="341">
        <v>18315</v>
      </c>
      <c r="C121" s="340">
        <v>70</v>
      </c>
      <c r="D121" s="341">
        <v>44099</v>
      </c>
      <c r="E121" s="340">
        <v>32</v>
      </c>
      <c r="F121" s="3" t="s">
        <v>7</v>
      </c>
      <c r="G121" s="277" t="s">
        <v>42</v>
      </c>
      <c r="H121" s="57">
        <v>21.0480565642561</v>
      </c>
      <c r="I121" s="5" t="s">
        <v>174</v>
      </c>
      <c r="J121" s="219" t="s">
        <v>338</v>
      </c>
      <c r="K121" s="322">
        <v>0.50590000000000002</v>
      </c>
      <c r="L121" s="275">
        <v>0.317</v>
      </c>
      <c r="M121" s="321">
        <v>0.50470000000000004</v>
      </c>
      <c r="N121" s="308"/>
      <c r="O121" s="306"/>
      <c r="P121" s="308"/>
      <c r="Q121" s="306"/>
      <c r="R121" s="308"/>
      <c r="S121" s="306"/>
      <c r="T121" s="308"/>
      <c r="U121" s="306"/>
      <c r="V121" s="308"/>
      <c r="W121" s="306"/>
      <c r="X121" s="308"/>
      <c r="Y121" s="306"/>
      <c r="Z121" s="308"/>
      <c r="AA121" s="306"/>
      <c r="AB121" s="308"/>
      <c r="AC121" s="306"/>
      <c r="AD121" s="308"/>
      <c r="AE121" s="309"/>
      <c r="AF121" s="131">
        <v>294</v>
      </c>
      <c r="AG121" s="308"/>
      <c r="AH121" s="306"/>
      <c r="AI121" s="307"/>
      <c r="AJ121" s="306"/>
      <c r="AK121" s="307"/>
      <c r="AL121" s="306"/>
      <c r="AM121" s="307"/>
      <c r="AN121" s="306"/>
      <c r="AO121" s="307"/>
      <c r="AP121" s="306"/>
      <c r="AQ121" s="307"/>
      <c r="AR121" s="306"/>
      <c r="AS121" s="307"/>
      <c r="AT121" s="306"/>
      <c r="AU121" s="307"/>
      <c r="AV121" s="306"/>
      <c r="AW121" s="307"/>
      <c r="AX121" s="306"/>
      <c r="AY121" s="131">
        <v>294</v>
      </c>
    </row>
    <row r="122" spans="1:51" s="9" customFormat="1" ht="24" customHeight="1">
      <c r="A122" s="342">
        <v>295</v>
      </c>
      <c r="B122" s="341">
        <v>19464</v>
      </c>
      <c r="C122" s="340">
        <v>67</v>
      </c>
      <c r="D122" s="341">
        <v>44096</v>
      </c>
      <c r="E122" s="340">
        <v>28</v>
      </c>
      <c r="F122" s="3" t="s">
        <v>7</v>
      </c>
      <c r="G122" s="277" t="s">
        <v>42</v>
      </c>
      <c r="H122" s="57">
        <v>22.818879817448899</v>
      </c>
      <c r="I122" s="5" t="s">
        <v>174</v>
      </c>
      <c r="J122" s="219" t="s">
        <v>338</v>
      </c>
      <c r="K122" s="322">
        <v>0.37359999999999999</v>
      </c>
      <c r="L122" s="275">
        <v>0.56020000000000003</v>
      </c>
      <c r="M122" s="321">
        <v>0.60809999999999997</v>
      </c>
      <c r="N122" s="308"/>
      <c r="O122" s="306"/>
      <c r="P122" s="308"/>
      <c r="Q122" s="306"/>
      <c r="R122" s="308"/>
      <c r="S122" s="306"/>
      <c r="T122" s="308"/>
      <c r="U122" s="306"/>
      <c r="V122" s="308"/>
      <c r="W122" s="306"/>
      <c r="X122" s="308"/>
      <c r="Y122" s="306"/>
      <c r="Z122" s="308"/>
      <c r="AA122" s="306"/>
      <c r="AB122" s="308"/>
      <c r="AC122" s="306"/>
      <c r="AD122" s="308"/>
      <c r="AE122" s="309"/>
      <c r="AF122" s="131">
        <v>295</v>
      </c>
      <c r="AG122" s="308"/>
      <c r="AH122" s="306"/>
      <c r="AI122" s="307"/>
      <c r="AJ122" s="306"/>
      <c r="AK122" s="307"/>
      <c r="AL122" s="306"/>
      <c r="AM122" s="307"/>
      <c r="AN122" s="306"/>
      <c r="AO122" s="307"/>
      <c r="AP122" s="306"/>
      <c r="AQ122" s="307"/>
      <c r="AR122" s="306"/>
      <c r="AS122" s="307"/>
      <c r="AT122" s="306"/>
      <c r="AU122" s="307"/>
      <c r="AV122" s="306"/>
      <c r="AW122" s="307"/>
      <c r="AX122" s="306"/>
      <c r="AY122" s="131">
        <v>295</v>
      </c>
    </row>
    <row r="123" spans="1:51" s="9" customFormat="1" ht="24" customHeight="1">
      <c r="A123" s="342">
        <v>296</v>
      </c>
      <c r="B123" s="341">
        <v>19264</v>
      </c>
      <c r="C123" s="340">
        <v>68</v>
      </c>
      <c r="D123" s="341">
        <v>44096</v>
      </c>
      <c r="E123" s="340">
        <v>28</v>
      </c>
      <c r="F123" s="4" t="s">
        <v>8</v>
      </c>
      <c r="G123" s="277" t="s">
        <v>42</v>
      </c>
      <c r="H123" s="57">
        <v>21.087709864804701</v>
      </c>
      <c r="I123" s="5" t="s">
        <v>174</v>
      </c>
      <c r="J123" s="219" t="s">
        <v>338</v>
      </c>
      <c r="K123" s="322">
        <v>0.19270000000000001</v>
      </c>
      <c r="L123" s="275">
        <v>0.19670000000000001</v>
      </c>
      <c r="M123" s="321">
        <v>4.675E-2</v>
      </c>
      <c r="N123" s="308"/>
      <c r="O123" s="306"/>
      <c r="P123" s="308"/>
      <c r="Q123" s="306"/>
      <c r="R123" s="308"/>
      <c r="S123" s="306"/>
      <c r="T123" s="308"/>
      <c r="U123" s="306"/>
      <c r="V123" s="308"/>
      <c r="W123" s="306"/>
      <c r="X123" s="308"/>
      <c r="Y123" s="306"/>
      <c r="Z123" s="308"/>
      <c r="AA123" s="306"/>
      <c r="AB123" s="308"/>
      <c r="AC123" s="306"/>
      <c r="AD123" s="308"/>
      <c r="AE123" s="309"/>
      <c r="AF123" s="131">
        <v>296</v>
      </c>
      <c r="AG123" s="308"/>
      <c r="AH123" s="306"/>
      <c r="AI123" s="307"/>
      <c r="AJ123" s="306"/>
      <c r="AK123" s="307"/>
      <c r="AL123" s="306"/>
      <c r="AM123" s="307"/>
      <c r="AN123" s="306"/>
      <c r="AO123" s="307"/>
      <c r="AP123" s="306"/>
      <c r="AQ123" s="307"/>
      <c r="AR123" s="306"/>
      <c r="AS123" s="307"/>
      <c r="AT123" s="306"/>
      <c r="AU123" s="307"/>
      <c r="AV123" s="306"/>
      <c r="AW123" s="307"/>
      <c r="AX123" s="306"/>
      <c r="AY123" s="131">
        <v>296</v>
      </c>
    </row>
    <row r="124" spans="1:51" ht="24" customHeight="1">
      <c r="A124" s="346">
        <v>297</v>
      </c>
      <c r="B124" s="345">
        <v>23013</v>
      </c>
      <c r="C124" s="344">
        <v>57</v>
      </c>
      <c r="D124" s="345">
        <v>44148</v>
      </c>
      <c r="E124" s="344">
        <v>26</v>
      </c>
      <c r="F124" s="3" t="s">
        <v>7</v>
      </c>
      <c r="G124" s="277" t="s">
        <v>42</v>
      </c>
      <c r="H124" s="57">
        <v>28.0157908096337</v>
      </c>
      <c r="I124" s="10" t="s">
        <v>173</v>
      </c>
      <c r="J124" s="219" t="s">
        <v>338</v>
      </c>
      <c r="K124" s="322">
        <v>0.4269</v>
      </c>
      <c r="L124" s="275">
        <v>0.66010000000000002</v>
      </c>
      <c r="M124" s="321"/>
      <c r="N124" s="308"/>
      <c r="O124" s="306"/>
      <c r="P124" s="308"/>
      <c r="Q124" s="306"/>
      <c r="R124" s="308"/>
      <c r="S124" s="306"/>
      <c r="T124" s="308"/>
      <c r="U124" s="306"/>
      <c r="V124" s="308"/>
      <c r="W124" s="306"/>
      <c r="X124" s="308"/>
      <c r="Y124" s="306"/>
      <c r="Z124" s="308"/>
      <c r="AA124" s="306"/>
      <c r="AB124" s="308"/>
      <c r="AC124" s="306"/>
      <c r="AD124" s="308"/>
      <c r="AE124" s="309"/>
      <c r="AF124" s="130">
        <v>297</v>
      </c>
      <c r="AG124" s="308"/>
      <c r="AH124" s="306"/>
      <c r="AI124" s="307"/>
      <c r="AJ124" s="306"/>
      <c r="AK124" s="307"/>
      <c r="AL124" s="306"/>
      <c r="AM124" s="307"/>
      <c r="AN124" s="306"/>
      <c r="AO124" s="307"/>
      <c r="AP124" s="306"/>
      <c r="AQ124" s="307"/>
      <c r="AR124" s="306"/>
      <c r="AS124" s="307"/>
      <c r="AT124" s="306"/>
      <c r="AU124" s="307"/>
      <c r="AV124" s="306"/>
      <c r="AW124" s="307"/>
      <c r="AX124" s="306"/>
      <c r="AY124" s="130">
        <v>297</v>
      </c>
    </row>
    <row r="125" spans="1:51" ht="24" customHeight="1">
      <c r="A125" s="342">
        <v>298</v>
      </c>
      <c r="B125" s="341">
        <v>14321</v>
      </c>
      <c r="C125" s="340">
        <v>81</v>
      </c>
      <c r="D125" s="341">
        <v>44090</v>
      </c>
      <c r="E125" s="340">
        <v>30</v>
      </c>
      <c r="F125" s="3" t="s">
        <v>7</v>
      </c>
      <c r="G125" s="277" t="s">
        <v>42</v>
      </c>
      <c r="H125" s="57">
        <v>32.214899165728198</v>
      </c>
      <c r="I125" s="5" t="s">
        <v>174</v>
      </c>
      <c r="J125" s="219" t="s">
        <v>338</v>
      </c>
      <c r="K125" s="322">
        <v>0.31819999999999998</v>
      </c>
      <c r="L125" s="275">
        <v>0.21310000000000001</v>
      </c>
      <c r="M125" s="321">
        <v>0.24690000000000001</v>
      </c>
      <c r="N125" s="308"/>
      <c r="O125" s="306"/>
      <c r="P125" s="308"/>
      <c r="Q125" s="306"/>
      <c r="R125" s="308"/>
      <c r="S125" s="306"/>
      <c r="T125" s="308"/>
      <c r="U125" s="306"/>
      <c r="V125" s="308"/>
      <c r="W125" s="306"/>
      <c r="X125" s="308"/>
      <c r="Y125" s="306"/>
      <c r="Z125" s="308"/>
      <c r="AA125" s="306"/>
      <c r="AB125" s="308"/>
      <c r="AC125" s="306"/>
      <c r="AD125" s="308"/>
      <c r="AE125" s="309"/>
      <c r="AF125" s="131">
        <v>298</v>
      </c>
      <c r="AG125" s="308"/>
      <c r="AH125" s="306"/>
      <c r="AI125" s="307"/>
      <c r="AJ125" s="306"/>
      <c r="AK125" s="307"/>
      <c r="AL125" s="306"/>
      <c r="AM125" s="307"/>
      <c r="AN125" s="306"/>
      <c r="AO125" s="307"/>
      <c r="AP125" s="306"/>
      <c r="AQ125" s="307"/>
      <c r="AR125" s="306"/>
      <c r="AS125" s="307"/>
      <c r="AT125" s="306"/>
      <c r="AU125" s="307"/>
      <c r="AV125" s="306"/>
      <c r="AW125" s="307"/>
      <c r="AX125" s="306"/>
      <c r="AY125" s="131">
        <v>298</v>
      </c>
    </row>
    <row r="126" spans="1:51" ht="24" customHeight="1">
      <c r="A126" s="342">
        <v>299</v>
      </c>
      <c r="B126" s="341">
        <v>19191</v>
      </c>
      <c r="C126" s="340">
        <v>68</v>
      </c>
      <c r="D126" s="341">
        <v>44104</v>
      </c>
      <c r="E126" s="340">
        <v>27</v>
      </c>
      <c r="F126" s="3" t="s">
        <v>7</v>
      </c>
      <c r="G126" s="277" t="s">
        <v>42</v>
      </c>
      <c r="H126" s="57">
        <v>41.4394894654897</v>
      </c>
      <c r="I126" s="5" t="s">
        <v>174</v>
      </c>
      <c r="J126" s="219" t="s">
        <v>338</v>
      </c>
      <c r="K126" s="322">
        <v>0.25090000000000001</v>
      </c>
      <c r="L126" s="275">
        <v>0.51639999999999997</v>
      </c>
      <c r="M126" s="321"/>
      <c r="N126" s="308"/>
      <c r="O126" s="306"/>
      <c r="P126" s="308"/>
      <c r="Q126" s="306"/>
      <c r="R126" s="308"/>
      <c r="S126" s="306"/>
      <c r="T126" s="308"/>
      <c r="U126" s="306"/>
      <c r="V126" s="308"/>
      <c r="W126" s="306"/>
      <c r="X126" s="308"/>
      <c r="Y126" s="306"/>
      <c r="Z126" s="308"/>
      <c r="AA126" s="306"/>
      <c r="AB126" s="308"/>
      <c r="AC126" s="306"/>
      <c r="AD126" s="308"/>
      <c r="AE126" s="309"/>
      <c r="AF126" s="131">
        <v>299</v>
      </c>
      <c r="AG126" s="308"/>
      <c r="AH126" s="306"/>
      <c r="AI126" s="307"/>
      <c r="AJ126" s="306"/>
      <c r="AK126" s="307"/>
      <c r="AL126" s="306"/>
      <c r="AM126" s="307"/>
      <c r="AN126" s="306"/>
      <c r="AO126" s="307"/>
      <c r="AP126" s="306"/>
      <c r="AQ126" s="307"/>
      <c r="AR126" s="306"/>
      <c r="AS126" s="307"/>
      <c r="AT126" s="306"/>
      <c r="AU126" s="307"/>
      <c r="AV126" s="306"/>
      <c r="AW126" s="307"/>
      <c r="AX126" s="306"/>
      <c r="AY126" s="131">
        <v>299</v>
      </c>
    </row>
    <row r="127" spans="1:51" ht="24" customHeight="1">
      <c r="A127" s="343">
        <v>300</v>
      </c>
      <c r="B127" s="279">
        <v>29211</v>
      </c>
      <c r="C127" s="280">
        <v>40</v>
      </c>
      <c r="D127" s="279">
        <v>44116</v>
      </c>
      <c r="E127" s="280">
        <v>28</v>
      </c>
      <c r="F127" s="3" t="s">
        <v>7</v>
      </c>
      <c r="G127" s="277" t="s">
        <v>42</v>
      </c>
      <c r="H127" s="57">
        <v>26.422520117146</v>
      </c>
      <c r="I127" s="10" t="s">
        <v>173</v>
      </c>
      <c r="J127" s="219" t="s">
        <v>338</v>
      </c>
      <c r="K127" s="322">
        <v>0.27229999999999999</v>
      </c>
      <c r="L127" s="275">
        <v>0.34420000000000001</v>
      </c>
      <c r="M127" s="321"/>
      <c r="N127" s="308"/>
      <c r="O127" s="306"/>
      <c r="P127" s="308"/>
      <c r="Q127" s="306"/>
      <c r="R127" s="308"/>
      <c r="S127" s="306"/>
      <c r="T127" s="308"/>
      <c r="U127" s="306"/>
      <c r="V127" s="308"/>
      <c r="W127" s="306"/>
      <c r="X127" s="308"/>
      <c r="Y127" s="306"/>
      <c r="Z127" s="308"/>
      <c r="AA127" s="306"/>
      <c r="AB127" s="308"/>
      <c r="AC127" s="306"/>
      <c r="AD127" s="308"/>
      <c r="AE127" s="309"/>
      <c r="AF127" s="129">
        <v>300</v>
      </c>
      <c r="AG127" s="308"/>
      <c r="AH127" s="306"/>
      <c r="AI127" s="307"/>
      <c r="AJ127" s="306"/>
      <c r="AK127" s="307"/>
      <c r="AL127" s="306"/>
      <c r="AM127" s="307"/>
      <c r="AN127" s="306"/>
      <c r="AO127" s="307"/>
      <c r="AP127" s="306"/>
      <c r="AQ127" s="307"/>
      <c r="AR127" s="306"/>
      <c r="AS127" s="307"/>
      <c r="AT127" s="306"/>
      <c r="AU127" s="307"/>
      <c r="AV127" s="306"/>
      <c r="AW127" s="307"/>
      <c r="AX127" s="306"/>
      <c r="AY127" s="129">
        <v>300</v>
      </c>
    </row>
    <row r="128" spans="1:51" ht="24" customHeight="1">
      <c r="A128" s="343">
        <v>303</v>
      </c>
      <c r="B128" s="279">
        <v>26290</v>
      </c>
      <c r="C128" s="280">
        <v>48</v>
      </c>
      <c r="D128" s="279">
        <v>44133</v>
      </c>
      <c r="E128" s="280">
        <v>26</v>
      </c>
      <c r="F128" s="3" t="s">
        <v>7</v>
      </c>
      <c r="G128" s="277" t="s">
        <v>42</v>
      </c>
      <c r="H128" s="57">
        <v>22.073030524337199</v>
      </c>
      <c r="I128" s="10" t="s">
        <v>173</v>
      </c>
      <c r="J128" s="219" t="s">
        <v>338</v>
      </c>
      <c r="K128" s="322">
        <v>0.55779999999999996</v>
      </c>
      <c r="L128" s="275">
        <v>1.087</v>
      </c>
      <c r="M128" s="321"/>
      <c r="N128" s="308"/>
      <c r="O128" s="306"/>
      <c r="P128" s="308"/>
      <c r="Q128" s="306"/>
      <c r="R128" s="308"/>
      <c r="S128" s="306"/>
      <c r="T128" s="308"/>
      <c r="U128" s="306"/>
      <c r="V128" s="308"/>
      <c r="W128" s="306"/>
      <c r="X128" s="308"/>
      <c r="Y128" s="306"/>
      <c r="Z128" s="308"/>
      <c r="AA128" s="306"/>
      <c r="AB128" s="308"/>
      <c r="AC128" s="306"/>
      <c r="AD128" s="308"/>
      <c r="AE128" s="309"/>
      <c r="AF128" s="129">
        <v>303</v>
      </c>
      <c r="AG128" s="308"/>
      <c r="AH128" s="306"/>
      <c r="AI128" s="307"/>
      <c r="AJ128" s="306"/>
      <c r="AK128" s="307"/>
      <c r="AL128" s="306"/>
      <c r="AM128" s="307"/>
      <c r="AN128" s="306"/>
      <c r="AO128" s="307"/>
      <c r="AP128" s="306"/>
      <c r="AQ128" s="307"/>
      <c r="AR128" s="306"/>
      <c r="AS128" s="307"/>
      <c r="AT128" s="306"/>
      <c r="AU128" s="307"/>
      <c r="AV128" s="306"/>
      <c r="AW128" s="307"/>
      <c r="AX128" s="306"/>
      <c r="AY128" s="129">
        <v>303</v>
      </c>
    </row>
    <row r="129" spans="1:51" ht="24" customHeight="1">
      <c r="A129" s="342">
        <v>304</v>
      </c>
      <c r="B129" s="341">
        <v>19644</v>
      </c>
      <c r="C129" s="340">
        <v>66</v>
      </c>
      <c r="D129" s="341">
        <v>44096</v>
      </c>
      <c r="E129" s="340">
        <v>28</v>
      </c>
      <c r="F129" s="3" t="s">
        <v>7</v>
      </c>
      <c r="G129" s="277" t="s">
        <v>42</v>
      </c>
      <c r="H129" s="57">
        <v>35.764215207220403</v>
      </c>
      <c r="I129" s="5" t="s">
        <v>174</v>
      </c>
      <c r="J129" s="219" t="s">
        <v>338</v>
      </c>
      <c r="K129" s="322">
        <v>0.21340000000000001</v>
      </c>
      <c r="L129" s="275">
        <v>0.17660000000000001</v>
      </c>
      <c r="M129" s="321"/>
      <c r="N129" s="308"/>
      <c r="O129" s="306"/>
      <c r="P129" s="308"/>
      <c r="Q129" s="306"/>
      <c r="R129" s="308"/>
      <c r="S129" s="306"/>
      <c r="T129" s="308"/>
      <c r="U129" s="306"/>
      <c r="V129" s="308"/>
      <c r="W129" s="306"/>
      <c r="X129" s="308"/>
      <c r="Y129" s="306"/>
      <c r="Z129" s="308"/>
      <c r="AA129" s="306"/>
      <c r="AB129" s="308"/>
      <c r="AC129" s="306"/>
      <c r="AD129" s="308"/>
      <c r="AE129" s="309"/>
      <c r="AF129" s="131">
        <v>304</v>
      </c>
      <c r="AG129" s="308"/>
      <c r="AH129" s="306"/>
      <c r="AI129" s="307"/>
      <c r="AJ129" s="306"/>
      <c r="AK129" s="307"/>
      <c r="AL129" s="306"/>
      <c r="AM129" s="307"/>
      <c r="AN129" s="306"/>
      <c r="AO129" s="307"/>
      <c r="AP129" s="306"/>
      <c r="AQ129" s="307"/>
      <c r="AR129" s="306"/>
      <c r="AS129" s="307"/>
      <c r="AT129" s="306"/>
      <c r="AU129" s="307"/>
      <c r="AV129" s="306"/>
      <c r="AW129" s="307"/>
      <c r="AX129" s="306"/>
      <c r="AY129" s="131">
        <v>304</v>
      </c>
    </row>
    <row r="130" spans="1:51" ht="24" customHeight="1">
      <c r="A130" s="346">
        <v>305</v>
      </c>
      <c r="B130" s="345">
        <v>23226</v>
      </c>
      <c r="C130" s="344">
        <v>57</v>
      </c>
      <c r="D130" s="345">
        <v>44123</v>
      </c>
      <c r="E130" s="344">
        <v>28</v>
      </c>
      <c r="F130" s="4" t="s">
        <v>8</v>
      </c>
      <c r="G130" s="277" t="s">
        <v>42</v>
      </c>
      <c r="H130" s="57">
        <v>32.451104906910899</v>
      </c>
      <c r="I130" s="10" t="s">
        <v>173</v>
      </c>
      <c r="J130" s="219" t="s">
        <v>338</v>
      </c>
      <c r="K130" s="322">
        <v>0.12330000000000001</v>
      </c>
      <c r="L130" s="275">
        <v>0.2757</v>
      </c>
      <c r="M130" s="321"/>
      <c r="N130" s="308"/>
      <c r="O130" s="306"/>
      <c r="P130" s="308"/>
      <c r="Q130" s="306"/>
      <c r="R130" s="308"/>
      <c r="S130" s="306"/>
      <c r="T130" s="308"/>
      <c r="U130" s="306"/>
      <c r="V130" s="308"/>
      <c r="W130" s="306"/>
      <c r="X130" s="308"/>
      <c r="Y130" s="306"/>
      <c r="Z130" s="308"/>
      <c r="AA130" s="306"/>
      <c r="AB130" s="308"/>
      <c r="AC130" s="306"/>
      <c r="AD130" s="308"/>
      <c r="AE130" s="309"/>
      <c r="AF130" s="130">
        <v>305</v>
      </c>
      <c r="AG130" s="308"/>
      <c r="AH130" s="306"/>
      <c r="AI130" s="307"/>
      <c r="AJ130" s="306"/>
      <c r="AK130" s="307"/>
      <c r="AL130" s="306"/>
      <c r="AM130" s="307"/>
      <c r="AN130" s="306"/>
      <c r="AO130" s="307"/>
      <c r="AP130" s="306"/>
      <c r="AQ130" s="307"/>
      <c r="AR130" s="306"/>
      <c r="AS130" s="307"/>
      <c r="AT130" s="306"/>
      <c r="AU130" s="307"/>
      <c r="AV130" s="306"/>
      <c r="AW130" s="307"/>
      <c r="AX130" s="306"/>
      <c r="AY130" s="130">
        <v>305</v>
      </c>
    </row>
    <row r="131" spans="1:51" ht="24" customHeight="1">
      <c r="A131" s="346">
        <v>306</v>
      </c>
      <c r="B131" s="345">
        <v>21153</v>
      </c>
      <c r="C131" s="344">
        <v>62</v>
      </c>
      <c r="D131" s="345">
        <v>44116</v>
      </c>
      <c r="E131" s="344">
        <v>28</v>
      </c>
      <c r="F131" s="3" t="s">
        <v>7</v>
      </c>
      <c r="G131" s="277" t="s">
        <v>42</v>
      </c>
      <c r="H131" s="57">
        <v>27.157491363999501</v>
      </c>
      <c r="I131" s="10" t="s">
        <v>173</v>
      </c>
      <c r="J131" s="219" t="s">
        <v>338</v>
      </c>
      <c r="K131" s="322">
        <v>0.17319999999999999</v>
      </c>
      <c r="L131" s="275">
        <v>0.29249999999999998</v>
      </c>
      <c r="M131" s="321"/>
      <c r="N131" s="308"/>
      <c r="O131" s="306"/>
      <c r="P131" s="308"/>
      <c r="Q131" s="306"/>
      <c r="R131" s="308"/>
      <c r="S131" s="306"/>
      <c r="T131" s="308"/>
      <c r="U131" s="306"/>
      <c r="V131" s="308"/>
      <c r="W131" s="306"/>
      <c r="X131" s="308"/>
      <c r="Y131" s="306"/>
      <c r="Z131" s="308"/>
      <c r="AA131" s="306"/>
      <c r="AB131" s="308"/>
      <c r="AC131" s="306"/>
      <c r="AD131" s="308"/>
      <c r="AE131" s="309"/>
      <c r="AF131" s="130">
        <v>306</v>
      </c>
      <c r="AG131" s="308"/>
      <c r="AH131" s="306"/>
      <c r="AI131" s="307"/>
      <c r="AJ131" s="306"/>
      <c r="AK131" s="307"/>
      <c r="AL131" s="306"/>
      <c r="AM131" s="307"/>
      <c r="AN131" s="306"/>
      <c r="AO131" s="307"/>
      <c r="AP131" s="306"/>
      <c r="AQ131" s="307"/>
      <c r="AR131" s="306"/>
      <c r="AS131" s="307"/>
      <c r="AT131" s="306"/>
      <c r="AU131" s="307"/>
      <c r="AV131" s="306"/>
      <c r="AW131" s="307"/>
      <c r="AX131" s="306"/>
      <c r="AY131" s="130">
        <v>306</v>
      </c>
    </row>
    <row r="132" spans="1:51" ht="24" customHeight="1">
      <c r="A132" s="342">
        <v>307</v>
      </c>
      <c r="B132" s="341">
        <v>14462</v>
      </c>
      <c r="C132" s="340">
        <v>81</v>
      </c>
      <c r="D132" s="341">
        <v>44091</v>
      </c>
      <c r="E132" s="340">
        <v>27</v>
      </c>
      <c r="F132" s="3" t="s">
        <v>7</v>
      </c>
      <c r="G132" s="277" t="s">
        <v>42</v>
      </c>
      <c r="H132" s="57">
        <v>21.319337927245201</v>
      </c>
      <c r="I132" s="5" t="s">
        <v>174</v>
      </c>
      <c r="J132" s="219" t="s">
        <v>338</v>
      </c>
      <c r="K132" s="322">
        <v>0.22539999999999999</v>
      </c>
      <c r="L132" s="275">
        <v>0.14399999999999999</v>
      </c>
      <c r="M132" s="321">
        <v>0.19500000000000001</v>
      </c>
      <c r="N132" s="308"/>
      <c r="O132" s="306"/>
      <c r="P132" s="308"/>
      <c r="Q132" s="306"/>
      <c r="R132" s="308"/>
      <c r="S132" s="306"/>
      <c r="T132" s="308"/>
      <c r="U132" s="306"/>
      <c r="V132" s="308"/>
      <c r="W132" s="306"/>
      <c r="X132" s="308"/>
      <c r="Y132" s="306"/>
      <c r="Z132" s="308"/>
      <c r="AA132" s="306"/>
      <c r="AB132" s="308"/>
      <c r="AC132" s="306"/>
      <c r="AD132" s="308"/>
      <c r="AE132" s="309"/>
      <c r="AF132" s="131">
        <v>307</v>
      </c>
      <c r="AG132" s="308"/>
      <c r="AH132" s="306"/>
      <c r="AI132" s="307"/>
      <c r="AJ132" s="306"/>
      <c r="AK132" s="307"/>
      <c r="AL132" s="306"/>
      <c r="AM132" s="307"/>
      <c r="AN132" s="306"/>
      <c r="AO132" s="307"/>
      <c r="AP132" s="306"/>
      <c r="AQ132" s="307"/>
      <c r="AR132" s="306"/>
      <c r="AS132" s="307"/>
      <c r="AT132" s="306"/>
      <c r="AU132" s="307"/>
      <c r="AV132" s="306"/>
      <c r="AW132" s="307"/>
      <c r="AX132" s="306"/>
      <c r="AY132" s="131">
        <v>307</v>
      </c>
    </row>
    <row r="133" spans="1:51" ht="24" customHeight="1">
      <c r="A133" s="342">
        <v>308</v>
      </c>
      <c r="B133" s="341">
        <v>17497</v>
      </c>
      <c r="C133" s="340">
        <v>72</v>
      </c>
      <c r="D133" s="341">
        <v>44092</v>
      </c>
      <c r="E133" s="340">
        <v>28</v>
      </c>
      <c r="F133" s="4" t="s">
        <v>8</v>
      </c>
      <c r="G133" s="277" t="s">
        <v>42</v>
      </c>
      <c r="H133" s="57">
        <v>30.144194172525001</v>
      </c>
      <c r="I133" s="5" t="s">
        <v>174</v>
      </c>
      <c r="J133" s="219" t="s">
        <v>338</v>
      </c>
      <c r="K133" s="322">
        <v>0.18909999999999999</v>
      </c>
      <c r="L133" s="275">
        <v>0.13150000000000001</v>
      </c>
      <c r="M133" s="321">
        <v>0.28410000000000002</v>
      </c>
      <c r="N133" s="308"/>
      <c r="O133" s="306"/>
      <c r="P133" s="308"/>
      <c r="Q133" s="306"/>
      <c r="R133" s="308"/>
      <c r="S133" s="306"/>
      <c r="T133" s="308"/>
      <c r="U133" s="306"/>
      <c r="V133" s="308"/>
      <c r="W133" s="306"/>
      <c r="X133" s="308"/>
      <c r="Y133" s="306"/>
      <c r="Z133" s="308"/>
      <c r="AA133" s="306"/>
      <c r="AB133" s="308"/>
      <c r="AC133" s="306"/>
      <c r="AD133" s="308"/>
      <c r="AE133" s="309"/>
      <c r="AF133" s="131">
        <v>308</v>
      </c>
      <c r="AG133" s="308"/>
      <c r="AH133" s="306"/>
      <c r="AI133" s="307"/>
      <c r="AJ133" s="306"/>
      <c r="AK133" s="307"/>
      <c r="AL133" s="306"/>
      <c r="AM133" s="307"/>
      <c r="AN133" s="306"/>
      <c r="AO133" s="307"/>
      <c r="AP133" s="306"/>
      <c r="AQ133" s="307"/>
      <c r="AR133" s="306"/>
      <c r="AS133" s="307"/>
      <c r="AT133" s="306"/>
      <c r="AU133" s="307"/>
      <c r="AV133" s="306"/>
      <c r="AW133" s="307"/>
      <c r="AX133" s="306"/>
      <c r="AY133" s="131">
        <v>308</v>
      </c>
    </row>
    <row r="134" spans="1:51" ht="24" customHeight="1">
      <c r="A134" s="346">
        <v>309</v>
      </c>
      <c r="B134" s="345">
        <v>20680</v>
      </c>
      <c r="C134" s="344">
        <v>64</v>
      </c>
      <c r="D134" s="345">
        <v>44096</v>
      </c>
      <c r="E134" s="344">
        <v>28</v>
      </c>
      <c r="F134" s="3" t="s">
        <v>7</v>
      </c>
      <c r="G134" s="277" t="s">
        <v>42</v>
      </c>
      <c r="H134" s="57">
        <v>25.617598176138301</v>
      </c>
      <c r="I134" s="10" t="s">
        <v>173</v>
      </c>
      <c r="J134" s="219" t="s">
        <v>338</v>
      </c>
      <c r="K134" s="322">
        <v>0.65259999999999996</v>
      </c>
      <c r="L134" s="275">
        <v>0.61499999999999999</v>
      </c>
      <c r="M134" s="321"/>
      <c r="N134" s="308"/>
      <c r="O134" s="306"/>
      <c r="P134" s="308"/>
      <c r="Q134" s="306"/>
      <c r="R134" s="308"/>
      <c r="S134" s="306"/>
      <c r="T134" s="308"/>
      <c r="U134" s="306"/>
      <c r="V134" s="308"/>
      <c r="W134" s="306"/>
      <c r="X134" s="308"/>
      <c r="Y134" s="306"/>
      <c r="Z134" s="308"/>
      <c r="AA134" s="306"/>
      <c r="AB134" s="308"/>
      <c r="AC134" s="306"/>
      <c r="AD134" s="308"/>
      <c r="AE134" s="309"/>
      <c r="AF134" s="130">
        <v>309</v>
      </c>
      <c r="AG134" s="308"/>
      <c r="AH134" s="306"/>
      <c r="AI134" s="307"/>
      <c r="AJ134" s="306"/>
      <c r="AK134" s="307"/>
      <c r="AL134" s="306"/>
      <c r="AM134" s="307"/>
      <c r="AN134" s="306"/>
      <c r="AO134" s="307"/>
      <c r="AP134" s="306"/>
      <c r="AQ134" s="307"/>
      <c r="AR134" s="306"/>
      <c r="AS134" s="307"/>
      <c r="AT134" s="306"/>
      <c r="AU134" s="307"/>
      <c r="AV134" s="306"/>
      <c r="AW134" s="307"/>
      <c r="AX134" s="306"/>
      <c r="AY134" s="130">
        <v>309</v>
      </c>
    </row>
    <row r="135" spans="1:51" ht="24" customHeight="1">
      <c r="A135" s="343">
        <v>311</v>
      </c>
      <c r="B135" s="279">
        <v>28008</v>
      </c>
      <c r="C135" s="280">
        <v>44</v>
      </c>
      <c r="D135" s="279">
        <v>44119</v>
      </c>
      <c r="E135" s="280">
        <v>21</v>
      </c>
      <c r="F135" s="3" t="s">
        <v>7</v>
      </c>
      <c r="G135" s="277" t="s">
        <v>42</v>
      </c>
      <c r="H135" s="57">
        <v>32.017745179164201</v>
      </c>
      <c r="I135" s="10" t="s">
        <v>173</v>
      </c>
      <c r="J135" s="219" t="s">
        <v>338</v>
      </c>
      <c r="K135" s="322">
        <v>0.24579999999999999</v>
      </c>
      <c r="L135" s="275">
        <v>0.315</v>
      </c>
      <c r="M135" s="321"/>
      <c r="N135" s="308"/>
      <c r="O135" s="306"/>
      <c r="P135" s="308"/>
      <c r="Q135" s="306"/>
      <c r="R135" s="308"/>
      <c r="S135" s="306"/>
      <c r="T135" s="308"/>
      <c r="U135" s="306"/>
      <c r="V135" s="308"/>
      <c r="W135" s="306"/>
      <c r="X135" s="308"/>
      <c r="Y135" s="306"/>
      <c r="Z135" s="308"/>
      <c r="AA135" s="306"/>
      <c r="AB135" s="308"/>
      <c r="AC135" s="306"/>
      <c r="AD135" s="308"/>
      <c r="AE135" s="309"/>
      <c r="AF135" s="129">
        <v>311</v>
      </c>
      <c r="AG135" s="308"/>
      <c r="AH135" s="306"/>
      <c r="AI135" s="307"/>
      <c r="AJ135" s="306"/>
      <c r="AK135" s="307"/>
      <c r="AL135" s="306"/>
      <c r="AM135" s="307"/>
      <c r="AN135" s="306"/>
      <c r="AO135" s="307"/>
      <c r="AP135" s="306"/>
      <c r="AQ135" s="307"/>
      <c r="AR135" s="306"/>
      <c r="AS135" s="307"/>
      <c r="AT135" s="306"/>
      <c r="AU135" s="307"/>
      <c r="AV135" s="306"/>
      <c r="AW135" s="307"/>
      <c r="AX135" s="306"/>
      <c r="AY135" s="129">
        <v>311</v>
      </c>
    </row>
    <row r="136" spans="1:51" ht="24" customHeight="1">
      <c r="A136" s="346">
        <v>312</v>
      </c>
      <c r="B136" s="345">
        <v>20923</v>
      </c>
      <c r="C136" s="344">
        <v>63</v>
      </c>
      <c r="D136" s="345">
        <v>44103</v>
      </c>
      <c r="E136" s="344">
        <v>27</v>
      </c>
      <c r="F136" s="3" t="s">
        <v>7</v>
      </c>
      <c r="G136" s="277" t="s">
        <v>42</v>
      </c>
      <c r="H136" s="57">
        <v>30.936506628273399</v>
      </c>
      <c r="I136" s="10" t="s">
        <v>173</v>
      </c>
      <c r="J136" s="219" t="s">
        <v>338</v>
      </c>
      <c r="K136" s="322">
        <v>0.52880000000000005</v>
      </c>
      <c r="L136" s="275">
        <v>0.17530000000000001</v>
      </c>
      <c r="M136" s="321"/>
      <c r="N136" s="308"/>
      <c r="O136" s="306"/>
      <c r="P136" s="308"/>
      <c r="Q136" s="306"/>
      <c r="R136" s="308"/>
      <c r="S136" s="306"/>
      <c r="T136" s="308"/>
      <c r="U136" s="306"/>
      <c r="V136" s="308"/>
      <c r="W136" s="306"/>
      <c r="X136" s="308"/>
      <c r="Y136" s="306"/>
      <c r="Z136" s="308"/>
      <c r="AA136" s="306"/>
      <c r="AB136" s="308"/>
      <c r="AC136" s="306"/>
      <c r="AD136" s="308"/>
      <c r="AE136" s="309"/>
      <c r="AF136" s="130">
        <v>312</v>
      </c>
      <c r="AG136" s="308"/>
      <c r="AH136" s="306"/>
      <c r="AI136" s="307"/>
      <c r="AJ136" s="306"/>
      <c r="AK136" s="307"/>
      <c r="AL136" s="306"/>
      <c r="AM136" s="307"/>
      <c r="AN136" s="306"/>
      <c r="AO136" s="307"/>
      <c r="AP136" s="306"/>
      <c r="AQ136" s="307"/>
      <c r="AR136" s="306"/>
      <c r="AS136" s="307"/>
      <c r="AT136" s="306"/>
      <c r="AU136" s="307"/>
      <c r="AV136" s="306"/>
      <c r="AW136" s="307"/>
      <c r="AX136" s="306"/>
      <c r="AY136" s="130">
        <v>312</v>
      </c>
    </row>
    <row r="137" spans="1:51" ht="24" customHeight="1">
      <c r="A137" s="342">
        <v>313</v>
      </c>
      <c r="B137" s="341">
        <v>19393</v>
      </c>
      <c r="C137" s="340">
        <v>67</v>
      </c>
      <c r="D137" s="341">
        <v>44103</v>
      </c>
      <c r="E137" s="340">
        <v>27</v>
      </c>
      <c r="F137" s="4" t="s">
        <v>8</v>
      </c>
      <c r="G137" s="277" t="s">
        <v>42</v>
      </c>
      <c r="H137" s="57">
        <v>37.795128462739697</v>
      </c>
      <c r="I137" s="5" t="s">
        <v>174</v>
      </c>
      <c r="J137" s="219" t="s">
        <v>338</v>
      </c>
      <c r="K137" s="322">
        <v>0.61329999999999996</v>
      </c>
      <c r="L137" s="275">
        <v>0.23519999999999999</v>
      </c>
      <c r="M137" s="321"/>
      <c r="N137" s="308"/>
      <c r="O137" s="306"/>
      <c r="P137" s="308"/>
      <c r="Q137" s="306"/>
      <c r="R137" s="308"/>
      <c r="S137" s="306"/>
      <c r="T137" s="308"/>
      <c r="U137" s="306"/>
      <c r="V137" s="308"/>
      <c r="W137" s="306"/>
      <c r="X137" s="308"/>
      <c r="Y137" s="306"/>
      <c r="Z137" s="308"/>
      <c r="AA137" s="306"/>
      <c r="AB137" s="308"/>
      <c r="AC137" s="306"/>
      <c r="AD137" s="308"/>
      <c r="AE137" s="309"/>
      <c r="AF137" s="131">
        <v>313</v>
      </c>
      <c r="AG137" s="308"/>
      <c r="AH137" s="306"/>
      <c r="AI137" s="307"/>
      <c r="AJ137" s="306"/>
      <c r="AK137" s="307"/>
      <c r="AL137" s="306"/>
      <c r="AM137" s="307"/>
      <c r="AN137" s="306"/>
      <c r="AO137" s="307"/>
      <c r="AP137" s="306"/>
      <c r="AQ137" s="307"/>
      <c r="AR137" s="306"/>
      <c r="AS137" s="307"/>
      <c r="AT137" s="306"/>
      <c r="AU137" s="307"/>
      <c r="AV137" s="306"/>
      <c r="AW137" s="307"/>
      <c r="AX137" s="306"/>
      <c r="AY137" s="131">
        <v>313</v>
      </c>
    </row>
    <row r="138" spans="1:51" ht="24" customHeight="1">
      <c r="A138" s="342">
        <v>314</v>
      </c>
      <c r="B138" s="341">
        <v>18890</v>
      </c>
      <c r="C138" s="340">
        <v>69</v>
      </c>
      <c r="D138" s="341">
        <v>44098</v>
      </c>
      <c r="E138" s="340">
        <v>28</v>
      </c>
      <c r="F138" s="3" t="s">
        <v>7</v>
      </c>
      <c r="G138" s="277" t="s">
        <v>42</v>
      </c>
      <c r="H138" s="57">
        <v>27.0843505859375</v>
      </c>
      <c r="I138" s="5" t="s">
        <v>174</v>
      </c>
      <c r="J138" s="219" t="s">
        <v>338</v>
      </c>
      <c r="K138" s="322">
        <v>0.58930000000000005</v>
      </c>
      <c r="L138" s="275">
        <v>0.23139999999999999</v>
      </c>
      <c r="M138" s="321"/>
      <c r="N138" s="308"/>
      <c r="O138" s="306"/>
      <c r="P138" s="308"/>
      <c r="Q138" s="306"/>
      <c r="R138" s="308"/>
      <c r="S138" s="306"/>
      <c r="T138" s="308"/>
      <c r="U138" s="306"/>
      <c r="V138" s="308"/>
      <c r="W138" s="306"/>
      <c r="X138" s="308"/>
      <c r="Y138" s="306"/>
      <c r="Z138" s="308"/>
      <c r="AA138" s="306"/>
      <c r="AB138" s="308"/>
      <c r="AC138" s="306"/>
      <c r="AD138" s="308"/>
      <c r="AE138" s="309"/>
      <c r="AF138" s="131">
        <v>314</v>
      </c>
      <c r="AG138" s="308"/>
      <c r="AH138" s="306"/>
      <c r="AI138" s="307"/>
      <c r="AJ138" s="306"/>
      <c r="AK138" s="307"/>
      <c r="AL138" s="306"/>
      <c r="AM138" s="307"/>
      <c r="AN138" s="306"/>
      <c r="AO138" s="307"/>
      <c r="AP138" s="306"/>
      <c r="AQ138" s="307"/>
      <c r="AR138" s="306"/>
      <c r="AS138" s="307"/>
      <c r="AT138" s="306"/>
      <c r="AU138" s="307"/>
      <c r="AV138" s="306"/>
      <c r="AW138" s="307"/>
      <c r="AX138" s="306"/>
      <c r="AY138" s="131">
        <v>314</v>
      </c>
    </row>
    <row r="139" spans="1:51" ht="24" customHeight="1">
      <c r="A139" s="346">
        <v>317</v>
      </c>
      <c r="B139" s="345">
        <v>23796</v>
      </c>
      <c r="C139" s="344">
        <v>55</v>
      </c>
      <c r="D139" s="345">
        <v>44117</v>
      </c>
      <c r="E139" s="344">
        <v>29</v>
      </c>
      <c r="F139" s="3" t="s">
        <v>7</v>
      </c>
      <c r="G139" s="277" t="s">
        <v>42</v>
      </c>
      <c r="H139" s="57">
        <v>27.1207327277492</v>
      </c>
      <c r="I139" s="10" t="s">
        <v>173</v>
      </c>
      <c r="J139" s="219" t="s">
        <v>338</v>
      </c>
      <c r="K139" s="322">
        <v>0.12509999999999999</v>
      </c>
      <c r="L139" s="275">
        <v>0.245</v>
      </c>
      <c r="M139" s="321"/>
      <c r="N139" s="308"/>
      <c r="O139" s="306"/>
      <c r="P139" s="308"/>
      <c r="Q139" s="306"/>
      <c r="R139" s="308"/>
      <c r="S139" s="306"/>
      <c r="T139" s="308"/>
      <c r="U139" s="306"/>
      <c r="V139" s="308"/>
      <c r="W139" s="306"/>
      <c r="X139" s="308"/>
      <c r="Y139" s="306"/>
      <c r="Z139" s="308"/>
      <c r="AA139" s="306"/>
      <c r="AB139" s="308"/>
      <c r="AC139" s="306"/>
      <c r="AD139" s="308"/>
      <c r="AE139" s="309"/>
      <c r="AF139" s="130">
        <v>317</v>
      </c>
      <c r="AG139" s="308"/>
      <c r="AH139" s="306"/>
      <c r="AI139" s="307"/>
      <c r="AJ139" s="306"/>
      <c r="AK139" s="307"/>
      <c r="AL139" s="306"/>
      <c r="AM139" s="307"/>
      <c r="AN139" s="306"/>
      <c r="AO139" s="307"/>
      <c r="AP139" s="306"/>
      <c r="AQ139" s="307"/>
      <c r="AR139" s="306"/>
      <c r="AS139" s="307"/>
      <c r="AT139" s="306"/>
      <c r="AU139" s="307"/>
      <c r="AV139" s="306"/>
      <c r="AW139" s="307"/>
      <c r="AX139" s="306"/>
      <c r="AY139" s="130">
        <v>317</v>
      </c>
    </row>
    <row r="140" spans="1:51" ht="24" customHeight="1">
      <c r="A140" s="346">
        <v>318</v>
      </c>
      <c r="B140" s="345">
        <v>23614</v>
      </c>
      <c r="C140" s="344">
        <v>56</v>
      </c>
      <c r="D140" s="345">
        <v>44130</v>
      </c>
      <c r="E140" s="344">
        <v>25</v>
      </c>
      <c r="F140" s="4" t="s">
        <v>8</v>
      </c>
      <c r="G140" s="277" t="s">
        <v>42</v>
      </c>
      <c r="H140" s="57">
        <v>25.965693918467299</v>
      </c>
      <c r="I140" s="10" t="s">
        <v>173</v>
      </c>
      <c r="J140" s="219" t="s">
        <v>338</v>
      </c>
      <c r="K140" s="322">
        <v>0.3488</v>
      </c>
      <c r="L140" s="275">
        <v>0.57450000000000001</v>
      </c>
      <c r="M140" s="321"/>
      <c r="N140" s="308"/>
      <c r="O140" s="306"/>
      <c r="P140" s="308"/>
      <c r="Q140" s="306"/>
      <c r="R140" s="308"/>
      <c r="S140" s="306"/>
      <c r="T140" s="308"/>
      <c r="U140" s="306"/>
      <c r="V140" s="308"/>
      <c r="W140" s="306"/>
      <c r="X140" s="308"/>
      <c r="Y140" s="306"/>
      <c r="Z140" s="308"/>
      <c r="AA140" s="306"/>
      <c r="AB140" s="308"/>
      <c r="AC140" s="306"/>
      <c r="AD140" s="308"/>
      <c r="AE140" s="309"/>
      <c r="AF140" s="130">
        <v>318</v>
      </c>
      <c r="AG140" s="308"/>
      <c r="AH140" s="306"/>
      <c r="AI140" s="307"/>
      <c r="AJ140" s="306"/>
      <c r="AK140" s="307"/>
      <c r="AL140" s="306"/>
      <c r="AM140" s="307"/>
      <c r="AN140" s="306"/>
      <c r="AO140" s="307"/>
      <c r="AP140" s="306"/>
      <c r="AQ140" s="307"/>
      <c r="AR140" s="306"/>
      <c r="AS140" s="307"/>
      <c r="AT140" s="306"/>
      <c r="AU140" s="307"/>
      <c r="AV140" s="306"/>
      <c r="AW140" s="307"/>
      <c r="AX140" s="306"/>
      <c r="AY140" s="130">
        <v>318</v>
      </c>
    </row>
    <row r="141" spans="1:51" ht="24" customHeight="1">
      <c r="A141" s="342">
        <v>319</v>
      </c>
      <c r="B141" s="341">
        <v>18830</v>
      </c>
      <c r="C141" s="340">
        <v>69</v>
      </c>
      <c r="D141" s="341">
        <v>44095</v>
      </c>
      <c r="E141" s="340">
        <v>30</v>
      </c>
      <c r="F141" s="3" t="s">
        <v>7</v>
      </c>
      <c r="G141" s="277" t="s">
        <v>42</v>
      </c>
      <c r="H141" s="57">
        <v>29.410715402804701</v>
      </c>
      <c r="I141" s="5" t="s">
        <v>174</v>
      </c>
      <c r="J141" s="219" t="s">
        <v>338</v>
      </c>
      <c r="K141" s="322">
        <v>0.49070000000000003</v>
      </c>
      <c r="L141" s="275">
        <v>0.50329999999999997</v>
      </c>
      <c r="M141" s="321"/>
      <c r="N141" s="308"/>
      <c r="O141" s="306"/>
      <c r="P141" s="308"/>
      <c r="Q141" s="306"/>
      <c r="R141" s="308"/>
      <c r="S141" s="306"/>
      <c r="T141" s="308"/>
      <c r="U141" s="306"/>
      <c r="V141" s="308"/>
      <c r="W141" s="306"/>
      <c r="X141" s="308"/>
      <c r="Y141" s="306"/>
      <c r="Z141" s="308"/>
      <c r="AA141" s="306"/>
      <c r="AB141" s="308"/>
      <c r="AC141" s="306"/>
      <c r="AD141" s="308"/>
      <c r="AE141" s="309"/>
      <c r="AF141" s="131">
        <v>319</v>
      </c>
      <c r="AG141" s="308"/>
      <c r="AH141" s="306"/>
      <c r="AI141" s="307"/>
      <c r="AJ141" s="306"/>
      <c r="AK141" s="307"/>
      <c r="AL141" s="306"/>
      <c r="AM141" s="307"/>
      <c r="AN141" s="306"/>
      <c r="AO141" s="307"/>
      <c r="AP141" s="306"/>
      <c r="AQ141" s="307"/>
      <c r="AR141" s="306"/>
      <c r="AS141" s="307"/>
      <c r="AT141" s="306"/>
      <c r="AU141" s="307"/>
      <c r="AV141" s="306"/>
      <c r="AW141" s="307"/>
      <c r="AX141" s="306"/>
      <c r="AY141" s="131">
        <v>319</v>
      </c>
    </row>
    <row r="142" spans="1:51" ht="24" customHeight="1">
      <c r="A142" s="342">
        <v>320</v>
      </c>
      <c r="B142" s="341">
        <v>18364</v>
      </c>
      <c r="C142" s="340">
        <v>70</v>
      </c>
      <c r="D142" s="341">
        <v>44095</v>
      </c>
      <c r="E142" s="340">
        <v>28</v>
      </c>
      <c r="F142" s="3" t="s">
        <v>7</v>
      </c>
      <c r="G142" s="277" t="s">
        <v>42</v>
      </c>
      <c r="H142" s="57">
        <v>26.552537339505601</v>
      </c>
      <c r="I142" s="5" t="s">
        <v>174</v>
      </c>
      <c r="J142" s="219" t="s">
        <v>338</v>
      </c>
      <c r="K142" s="322">
        <v>0.24790000000000001</v>
      </c>
      <c r="L142" s="275">
        <v>0.16389999999999999</v>
      </c>
      <c r="M142" s="321"/>
      <c r="N142" s="308"/>
      <c r="O142" s="306"/>
      <c r="P142" s="308"/>
      <c r="Q142" s="306"/>
      <c r="R142" s="308"/>
      <c r="S142" s="306"/>
      <c r="T142" s="308"/>
      <c r="U142" s="306"/>
      <c r="V142" s="308"/>
      <c r="W142" s="306"/>
      <c r="X142" s="308"/>
      <c r="Y142" s="306"/>
      <c r="Z142" s="308"/>
      <c r="AA142" s="306"/>
      <c r="AB142" s="308"/>
      <c r="AC142" s="306"/>
      <c r="AD142" s="308"/>
      <c r="AE142" s="309"/>
      <c r="AF142" s="131">
        <v>320</v>
      </c>
      <c r="AG142" s="308"/>
      <c r="AH142" s="306"/>
      <c r="AI142" s="307"/>
      <c r="AJ142" s="306"/>
      <c r="AK142" s="307"/>
      <c r="AL142" s="306"/>
      <c r="AM142" s="307"/>
      <c r="AN142" s="306"/>
      <c r="AO142" s="307"/>
      <c r="AP142" s="306"/>
      <c r="AQ142" s="307"/>
      <c r="AR142" s="306"/>
      <c r="AS142" s="307"/>
      <c r="AT142" s="306"/>
      <c r="AU142" s="307"/>
      <c r="AV142" s="306"/>
      <c r="AW142" s="307"/>
      <c r="AX142" s="306"/>
      <c r="AY142" s="131">
        <v>320</v>
      </c>
    </row>
    <row r="143" spans="1:51" ht="24" customHeight="1">
      <c r="A143" s="346">
        <v>321</v>
      </c>
      <c r="B143" s="345">
        <v>25169</v>
      </c>
      <c r="C143" s="344">
        <v>51</v>
      </c>
      <c r="D143" s="345">
        <v>44116</v>
      </c>
      <c r="E143" s="344">
        <v>28</v>
      </c>
      <c r="F143" s="3" t="s">
        <v>7</v>
      </c>
      <c r="G143" s="277" t="s">
        <v>42</v>
      </c>
      <c r="H143" s="57">
        <v>27.237785870650701</v>
      </c>
      <c r="I143" s="10" t="s">
        <v>173</v>
      </c>
      <c r="J143" s="219" t="s">
        <v>338</v>
      </c>
      <c r="K143" s="322">
        <v>0.2054</v>
      </c>
      <c r="L143" s="275">
        <v>0.3327</v>
      </c>
      <c r="M143" s="321"/>
      <c r="N143" s="308"/>
      <c r="O143" s="306"/>
      <c r="P143" s="308"/>
      <c r="Q143" s="306"/>
      <c r="R143" s="308"/>
      <c r="S143" s="306"/>
      <c r="T143" s="308"/>
      <c r="U143" s="306"/>
      <c r="V143" s="308"/>
      <c r="W143" s="306"/>
      <c r="X143" s="308"/>
      <c r="Y143" s="306"/>
      <c r="Z143" s="308"/>
      <c r="AA143" s="306"/>
      <c r="AB143" s="308"/>
      <c r="AC143" s="306"/>
      <c r="AD143" s="308"/>
      <c r="AE143" s="309"/>
      <c r="AF143" s="130">
        <v>321</v>
      </c>
      <c r="AG143" s="308"/>
      <c r="AH143" s="306"/>
      <c r="AI143" s="307"/>
      <c r="AJ143" s="306"/>
      <c r="AK143" s="307"/>
      <c r="AL143" s="306"/>
      <c r="AM143" s="307"/>
      <c r="AN143" s="306"/>
      <c r="AO143" s="307"/>
      <c r="AP143" s="306"/>
      <c r="AQ143" s="307"/>
      <c r="AR143" s="306"/>
      <c r="AS143" s="307"/>
      <c r="AT143" s="306"/>
      <c r="AU143" s="307"/>
      <c r="AV143" s="306"/>
      <c r="AW143" s="307"/>
      <c r="AX143" s="306"/>
      <c r="AY143" s="130">
        <v>321</v>
      </c>
    </row>
    <row r="144" spans="1:51" ht="24" customHeight="1">
      <c r="A144" s="343">
        <v>322</v>
      </c>
      <c r="B144" s="279">
        <v>27786</v>
      </c>
      <c r="C144" s="280">
        <v>44</v>
      </c>
      <c r="D144" s="279">
        <v>44152</v>
      </c>
      <c r="E144" s="280">
        <v>29</v>
      </c>
      <c r="F144" s="3" t="s">
        <v>7</v>
      </c>
      <c r="G144" s="277" t="s">
        <v>42</v>
      </c>
      <c r="H144" s="57">
        <v>49.761666522606802</v>
      </c>
      <c r="I144" s="10" t="s">
        <v>173</v>
      </c>
      <c r="J144" s="219" t="s">
        <v>338</v>
      </c>
      <c r="K144" s="322">
        <v>0.51500000000000001</v>
      </c>
      <c r="L144" s="275">
        <v>0.20619999999999999</v>
      </c>
      <c r="M144" s="321"/>
      <c r="N144" s="308"/>
      <c r="O144" s="306"/>
      <c r="P144" s="308"/>
      <c r="Q144" s="306"/>
      <c r="R144" s="308"/>
      <c r="S144" s="306"/>
      <c r="T144" s="308"/>
      <c r="U144" s="306"/>
      <c r="V144" s="308"/>
      <c r="W144" s="306"/>
      <c r="X144" s="308"/>
      <c r="Y144" s="306"/>
      <c r="Z144" s="308"/>
      <c r="AA144" s="306"/>
      <c r="AB144" s="308"/>
      <c r="AC144" s="306"/>
      <c r="AD144" s="308"/>
      <c r="AE144" s="309"/>
      <c r="AF144" s="129">
        <v>322</v>
      </c>
      <c r="AG144" s="308"/>
      <c r="AH144" s="306"/>
      <c r="AI144" s="307"/>
      <c r="AJ144" s="306"/>
      <c r="AK144" s="307"/>
      <c r="AL144" s="306"/>
      <c r="AM144" s="307"/>
      <c r="AN144" s="306"/>
      <c r="AO144" s="307"/>
      <c r="AP144" s="306"/>
      <c r="AQ144" s="307"/>
      <c r="AR144" s="306"/>
      <c r="AS144" s="307"/>
      <c r="AT144" s="306"/>
      <c r="AU144" s="307"/>
      <c r="AV144" s="306"/>
      <c r="AW144" s="307"/>
      <c r="AX144" s="306"/>
      <c r="AY144" s="129">
        <v>322</v>
      </c>
    </row>
    <row r="145" spans="1:51" ht="24" customHeight="1">
      <c r="A145" s="342">
        <v>325</v>
      </c>
      <c r="B145" s="341">
        <v>16280</v>
      </c>
      <c r="C145" s="340">
        <v>76</v>
      </c>
      <c r="D145" s="341">
        <v>44111</v>
      </c>
      <c r="E145" s="340">
        <v>28</v>
      </c>
      <c r="F145" s="4" t="s">
        <v>8</v>
      </c>
      <c r="G145" s="277" t="s">
        <v>42</v>
      </c>
      <c r="H145" s="57">
        <v>24.018766849900199</v>
      </c>
      <c r="I145" s="5" t="s">
        <v>174</v>
      </c>
      <c r="J145" s="219" t="s">
        <v>338</v>
      </c>
      <c r="K145" s="322">
        <v>0.30220000000000002</v>
      </c>
      <c r="L145" s="275">
        <v>0.52280000000000004</v>
      </c>
      <c r="M145" s="321"/>
      <c r="N145" s="308"/>
      <c r="O145" s="306"/>
      <c r="P145" s="308"/>
      <c r="Q145" s="306"/>
      <c r="R145" s="308"/>
      <c r="S145" s="306"/>
      <c r="T145" s="308"/>
      <c r="U145" s="306"/>
      <c r="V145" s="308"/>
      <c r="W145" s="306"/>
      <c r="X145" s="308"/>
      <c r="Y145" s="306"/>
      <c r="Z145" s="308"/>
      <c r="AA145" s="306"/>
      <c r="AB145" s="308"/>
      <c r="AC145" s="306"/>
      <c r="AD145" s="308"/>
      <c r="AE145" s="309"/>
      <c r="AF145" s="131">
        <v>325</v>
      </c>
      <c r="AG145" s="308"/>
      <c r="AH145" s="306"/>
      <c r="AI145" s="307"/>
      <c r="AJ145" s="306"/>
      <c r="AK145" s="307"/>
      <c r="AL145" s="306"/>
      <c r="AM145" s="307"/>
      <c r="AN145" s="306"/>
      <c r="AO145" s="307"/>
      <c r="AP145" s="306"/>
      <c r="AQ145" s="307"/>
      <c r="AR145" s="306"/>
      <c r="AS145" s="307"/>
      <c r="AT145" s="306"/>
      <c r="AU145" s="307"/>
      <c r="AV145" s="306"/>
      <c r="AW145" s="307"/>
      <c r="AX145" s="306"/>
      <c r="AY145" s="131">
        <v>325</v>
      </c>
    </row>
    <row r="146" spans="1:51" ht="24" customHeight="1">
      <c r="A146" s="343">
        <v>328</v>
      </c>
      <c r="B146" s="279">
        <v>26735</v>
      </c>
      <c r="C146" s="280">
        <v>47</v>
      </c>
      <c r="D146" s="279">
        <v>44110</v>
      </c>
      <c r="E146" s="280">
        <v>28</v>
      </c>
      <c r="F146" s="3" t="s">
        <v>7</v>
      </c>
      <c r="G146" s="277" t="s">
        <v>42</v>
      </c>
      <c r="H146" s="57">
        <v>29.819049773366501</v>
      </c>
      <c r="I146" s="10" t="s">
        <v>173</v>
      </c>
      <c r="J146" s="219" t="s">
        <v>338</v>
      </c>
      <c r="K146" s="322">
        <v>0.54210000000000003</v>
      </c>
      <c r="L146" s="275">
        <v>0.4052</v>
      </c>
      <c r="M146" s="321">
        <v>0.5</v>
      </c>
      <c r="N146" s="308"/>
      <c r="O146" s="306"/>
      <c r="P146" s="308"/>
      <c r="Q146" s="306"/>
      <c r="R146" s="308"/>
      <c r="S146" s="306"/>
      <c r="T146" s="308"/>
      <c r="U146" s="306"/>
      <c r="V146" s="308"/>
      <c r="W146" s="306"/>
      <c r="X146" s="308"/>
      <c r="Y146" s="306"/>
      <c r="Z146" s="308"/>
      <c r="AA146" s="306"/>
      <c r="AB146" s="308"/>
      <c r="AC146" s="306"/>
      <c r="AD146" s="308"/>
      <c r="AE146" s="309"/>
      <c r="AF146" s="129">
        <v>328</v>
      </c>
      <c r="AG146" s="308"/>
      <c r="AH146" s="306"/>
      <c r="AI146" s="307"/>
      <c r="AJ146" s="306"/>
      <c r="AK146" s="307"/>
      <c r="AL146" s="306"/>
      <c r="AM146" s="307"/>
      <c r="AN146" s="306"/>
      <c r="AO146" s="307"/>
      <c r="AP146" s="306"/>
      <c r="AQ146" s="307"/>
      <c r="AR146" s="306"/>
      <c r="AS146" s="307"/>
      <c r="AT146" s="306"/>
      <c r="AU146" s="307"/>
      <c r="AV146" s="306"/>
      <c r="AW146" s="307"/>
      <c r="AX146" s="306"/>
      <c r="AY146" s="129">
        <v>328</v>
      </c>
    </row>
    <row r="147" spans="1:51" ht="24" customHeight="1">
      <c r="A147" s="343">
        <v>329</v>
      </c>
      <c r="B147" s="279">
        <v>27251</v>
      </c>
      <c r="C147" s="280">
        <v>46</v>
      </c>
      <c r="D147" s="279">
        <v>44112</v>
      </c>
      <c r="E147" s="280">
        <v>32</v>
      </c>
      <c r="F147" s="3" t="s">
        <v>7</v>
      </c>
      <c r="G147" s="277" t="s">
        <v>42</v>
      </c>
      <c r="H147" s="57">
        <v>31.644843561278702</v>
      </c>
      <c r="I147" s="10" t="s">
        <v>173</v>
      </c>
      <c r="J147" s="219" t="s">
        <v>338</v>
      </c>
      <c r="K147" s="322">
        <v>0.27979999999999999</v>
      </c>
      <c r="L147" s="275">
        <v>0.61429999999999996</v>
      </c>
      <c r="M147" s="321"/>
      <c r="N147" s="308"/>
      <c r="O147" s="306"/>
      <c r="P147" s="308"/>
      <c r="Q147" s="306"/>
      <c r="R147" s="308"/>
      <c r="S147" s="306"/>
      <c r="T147" s="308"/>
      <c r="U147" s="306"/>
      <c r="V147" s="308"/>
      <c r="W147" s="306"/>
      <c r="X147" s="308"/>
      <c r="Y147" s="306"/>
      <c r="Z147" s="308"/>
      <c r="AA147" s="306"/>
      <c r="AB147" s="308"/>
      <c r="AC147" s="306"/>
      <c r="AD147" s="308"/>
      <c r="AE147" s="309"/>
      <c r="AF147" s="129">
        <v>329</v>
      </c>
      <c r="AG147" s="308"/>
      <c r="AH147" s="306"/>
      <c r="AI147" s="307"/>
      <c r="AJ147" s="306"/>
      <c r="AK147" s="307"/>
      <c r="AL147" s="306"/>
      <c r="AM147" s="307"/>
      <c r="AN147" s="306"/>
      <c r="AO147" s="307"/>
      <c r="AP147" s="306"/>
      <c r="AQ147" s="307"/>
      <c r="AR147" s="306"/>
      <c r="AS147" s="307"/>
      <c r="AT147" s="306"/>
      <c r="AU147" s="307"/>
      <c r="AV147" s="306"/>
      <c r="AW147" s="307"/>
      <c r="AX147" s="306"/>
      <c r="AY147" s="129">
        <v>329</v>
      </c>
    </row>
    <row r="148" spans="1:51" ht="24" customHeight="1">
      <c r="A148" s="343">
        <v>330</v>
      </c>
      <c r="B148" s="279">
        <v>29404</v>
      </c>
      <c r="C148" s="280">
        <v>40</v>
      </c>
      <c r="D148" s="279">
        <v>44134</v>
      </c>
      <c r="E148" s="280">
        <v>31</v>
      </c>
      <c r="F148" s="3" t="s">
        <v>7</v>
      </c>
      <c r="G148" s="277" t="s">
        <v>329</v>
      </c>
      <c r="H148" s="57">
        <v>35.233761098295901</v>
      </c>
      <c r="I148" s="10" t="s">
        <v>173</v>
      </c>
      <c r="J148" s="219" t="s">
        <v>338</v>
      </c>
      <c r="K148" s="322">
        <v>0.27029999999999998</v>
      </c>
      <c r="L148" s="275">
        <v>0.76019999999999999</v>
      </c>
      <c r="M148" s="321"/>
      <c r="N148" s="308"/>
      <c r="O148" s="306"/>
      <c r="P148" s="308"/>
      <c r="Q148" s="306"/>
      <c r="R148" s="308"/>
      <c r="S148" s="306"/>
      <c r="T148" s="308"/>
      <c r="U148" s="306"/>
      <c r="V148" s="308"/>
      <c r="W148" s="306"/>
      <c r="X148" s="308"/>
      <c r="Y148" s="306"/>
      <c r="Z148" s="308"/>
      <c r="AA148" s="306"/>
      <c r="AB148" s="308"/>
      <c r="AC148" s="306"/>
      <c r="AD148" s="308"/>
      <c r="AE148" s="309"/>
      <c r="AF148" s="129">
        <v>330</v>
      </c>
      <c r="AG148" s="308"/>
      <c r="AH148" s="306"/>
      <c r="AI148" s="307"/>
      <c r="AJ148" s="306"/>
      <c r="AK148" s="307"/>
      <c r="AL148" s="306"/>
      <c r="AM148" s="307"/>
      <c r="AN148" s="306"/>
      <c r="AO148" s="307"/>
      <c r="AP148" s="306"/>
      <c r="AQ148" s="307"/>
      <c r="AR148" s="306"/>
      <c r="AS148" s="307"/>
      <c r="AT148" s="306"/>
      <c r="AU148" s="307"/>
      <c r="AV148" s="306"/>
      <c r="AW148" s="307"/>
      <c r="AX148" s="306"/>
      <c r="AY148" s="129">
        <v>330</v>
      </c>
    </row>
    <row r="149" spans="1:51" ht="24" customHeight="1">
      <c r="A149" s="342">
        <v>332</v>
      </c>
      <c r="B149" s="341">
        <v>18374</v>
      </c>
      <c r="C149" s="340">
        <v>70</v>
      </c>
      <c r="D149" s="341">
        <v>44098</v>
      </c>
      <c r="E149" s="340">
        <v>28</v>
      </c>
      <c r="F149" s="3" t="s">
        <v>7</v>
      </c>
      <c r="G149" s="277" t="s">
        <v>42</v>
      </c>
      <c r="H149" s="57">
        <v>26.969978602839799</v>
      </c>
      <c r="I149" s="5" t="s">
        <v>174</v>
      </c>
      <c r="J149" s="219" t="s">
        <v>338</v>
      </c>
      <c r="K149" s="322">
        <v>0.49990000000000001</v>
      </c>
      <c r="L149" s="275">
        <v>0.23100000000000001</v>
      </c>
      <c r="M149" s="321"/>
      <c r="N149" s="308"/>
      <c r="O149" s="306"/>
      <c r="P149" s="308"/>
      <c r="Q149" s="306"/>
      <c r="R149" s="308"/>
      <c r="S149" s="306"/>
      <c r="T149" s="308"/>
      <c r="U149" s="306"/>
      <c r="V149" s="308"/>
      <c r="W149" s="306"/>
      <c r="X149" s="308"/>
      <c r="Y149" s="306"/>
      <c r="Z149" s="308"/>
      <c r="AA149" s="306"/>
      <c r="AB149" s="308"/>
      <c r="AC149" s="306"/>
      <c r="AD149" s="308"/>
      <c r="AE149" s="309"/>
      <c r="AF149" s="131">
        <v>332</v>
      </c>
      <c r="AG149" s="308"/>
      <c r="AH149" s="306"/>
      <c r="AI149" s="307"/>
      <c r="AJ149" s="306"/>
      <c r="AK149" s="307"/>
      <c r="AL149" s="306"/>
      <c r="AM149" s="307"/>
      <c r="AN149" s="306"/>
      <c r="AO149" s="307"/>
      <c r="AP149" s="306"/>
      <c r="AQ149" s="307"/>
      <c r="AR149" s="306"/>
      <c r="AS149" s="307"/>
      <c r="AT149" s="306"/>
      <c r="AU149" s="307"/>
      <c r="AV149" s="306"/>
      <c r="AW149" s="307"/>
      <c r="AX149" s="306"/>
      <c r="AY149" s="131">
        <v>332</v>
      </c>
    </row>
    <row r="150" spans="1:51" ht="24" customHeight="1">
      <c r="A150" s="346">
        <v>333</v>
      </c>
      <c r="B150" s="345">
        <v>21467</v>
      </c>
      <c r="C150" s="344">
        <v>62</v>
      </c>
      <c r="D150" s="345">
        <v>44109</v>
      </c>
      <c r="E150" s="344">
        <v>28</v>
      </c>
      <c r="F150" s="3" t="s">
        <v>7</v>
      </c>
      <c r="G150" s="277" t="s">
        <v>42</v>
      </c>
      <c r="H150" s="57">
        <v>32.377588829119397</v>
      </c>
      <c r="I150" s="10" t="s">
        <v>173</v>
      </c>
      <c r="J150" s="219" t="s">
        <v>338</v>
      </c>
      <c r="K150" s="322">
        <v>0.53490000000000004</v>
      </c>
      <c r="L150" s="275">
        <v>0.75819999999999999</v>
      </c>
      <c r="M150" s="321"/>
      <c r="N150" s="308"/>
      <c r="O150" s="306"/>
      <c r="P150" s="308"/>
      <c r="Q150" s="306"/>
      <c r="R150" s="308"/>
      <c r="S150" s="306"/>
      <c r="T150" s="308"/>
      <c r="U150" s="306"/>
      <c r="V150" s="308"/>
      <c r="W150" s="306"/>
      <c r="X150" s="308"/>
      <c r="Y150" s="306"/>
      <c r="Z150" s="308"/>
      <c r="AA150" s="306"/>
      <c r="AB150" s="308"/>
      <c r="AC150" s="306"/>
      <c r="AD150" s="308"/>
      <c r="AE150" s="309"/>
      <c r="AF150" s="130">
        <v>333</v>
      </c>
      <c r="AG150" s="308"/>
      <c r="AH150" s="306"/>
      <c r="AI150" s="307"/>
      <c r="AJ150" s="306"/>
      <c r="AK150" s="307"/>
      <c r="AL150" s="306"/>
      <c r="AM150" s="307"/>
      <c r="AN150" s="306"/>
      <c r="AO150" s="307"/>
      <c r="AP150" s="306"/>
      <c r="AQ150" s="307"/>
      <c r="AR150" s="306"/>
      <c r="AS150" s="307"/>
      <c r="AT150" s="306"/>
      <c r="AU150" s="307"/>
      <c r="AV150" s="306"/>
      <c r="AW150" s="307"/>
      <c r="AX150" s="306"/>
      <c r="AY150" s="130">
        <v>333</v>
      </c>
    </row>
    <row r="151" spans="1:51" ht="24" customHeight="1">
      <c r="A151" s="342">
        <v>334</v>
      </c>
      <c r="B151" s="341">
        <v>18939</v>
      </c>
      <c r="C151" s="340">
        <v>68</v>
      </c>
      <c r="D151" s="341">
        <v>44096</v>
      </c>
      <c r="E151" s="340">
        <v>28</v>
      </c>
      <c r="F151" s="4" t="s">
        <v>8</v>
      </c>
      <c r="G151" s="277" t="s">
        <v>42</v>
      </c>
      <c r="H151" s="57">
        <v>30.1973256728566</v>
      </c>
      <c r="I151" s="5" t="s">
        <v>174</v>
      </c>
      <c r="J151" s="219" t="s">
        <v>338</v>
      </c>
      <c r="K151" s="322">
        <v>0.44109999999999999</v>
      </c>
      <c r="L151" s="275">
        <v>0.50060000000000004</v>
      </c>
      <c r="M151" s="321"/>
      <c r="N151" s="308"/>
      <c r="O151" s="306"/>
      <c r="P151" s="308"/>
      <c r="Q151" s="306"/>
      <c r="R151" s="308"/>
      <c r="S151" s="306"/>
      <c r="T151" s="308"/>
      <c r="U151" s="306"/>
      <c r="V151" s="308"/>
      <c r="W151" s="306"/>
      <c r="X151" s="308"/>
      <c r="Y151" s="306"/>
      <c r="Z151" s="308"/>
      <c r="AA151" s="306"/>
      <c r="AB151" s="308"/>
      <c r="AC151" s="306"/>
      <c r="AD151" s="308"/>
      <c r="AE151" s="309"/>
      <c r="AF151" s="131">
        <v>334</v>
      </c>
      <c r="AG151" s="308"/>
      <c r="AH151" s="306"/>
      <c r="AI151" s="307"/>
      <c r="AJ151" s="306"/>
      <c r="AK151" s="307"/>
      <c r="AL151" s="306"/>
      <c r="AM151" s="307"/>
      <c r="AN151" s="306"/>
      <c r="AO151" s="307"/>
      <c r="AP151" s="306"/>
      <c r="AQ151" s="307"/>
      <c r="AR151" s="306"/>
      <c r="AS151" s="307"/>
      <c r="AT151" s="306"/>
      <c r="AU151" s="307"/>
      <c r="AV151" s="306"/>
      <c r="AW151" s="307"/>
      <c r="AX151" s="306"/>
      <c r="AY151" s="131">
        <v>334</v>
      </c>
    </row>
    <row r="152" spans="1:51" ht="24" customHeight="1">
      <c r="A152" s="342">
        <v>335</v>
      </c>
      <c r="B152" s="341">
        <v>18963</v>
      </c>
      <c r="C152" s="340">
        <v>68</v>
      </c>
      <c r="D152" s="341">
        <v>44096</v>
      </c>
      <c r="E152" s="340">
        <v>28</v>
      </c>
      <c r="F152" s="3" t="s">
        <v>7</v>
      </c>
      <c r="G152" s="277" t="s">
        <v>42</v>
      </c>
      <c r="H152" s="57">
        <v>30.5421486855758</v>
      </c>
      <c r="I152" s="5" t="s">
        <v>174</v>
      </c>
      <c r="J152" s="219" t="s">
        <v>338</v>
      </c>
      <c r="K152" s="322">
        <v>0.65680000000000005</v>
      </c>
      <c r="L152" s="275">
        <v>0.60680000000000001</v>
      </c>
      <c r="M152" s="321"/>
      <c r="N152" s="308"/>
      <c r="O152" s="306"/>
      <c r="P152" s="308"/>
      <c r="Q152" s="306"/>
      <c r="R152" s="308"/>
      <c r="S152" s="306"/>
      <c r="T152" s="308"/>
      <c r="U152" s="306"/>
      <c r="V152" s="308"/>
      <c r="W152" s="306"/>
      <c r="X152" s="308"/>
      <c r="Y152" s="306"/>
      <c r="Z152" s="308"/>
      <c r="AA152" s="306"/>
      <c r="AB152" s="308"/>
      <c r="AC152" s="306"/>
      <c r="AD152" s="308"/>
      <c r="AE152" s="309"/>
      <c r="AF152" s="131">
        <v>335</v>
      </c>
      <c r="AG152" s="308"/>
      <c r="AH152" s="306"/>
      <c r="AI152" s="307"/>
      <c r="AJ152" s="306"/>
      <c r="AK152" s="307"/>
      <c r="AL152" s="306"/>
      <c r="AM152" s="307"/>
      <c r="AN152" s="306"/>
      <c r="AO152" s="307"/>
      <c r="AP152" s="306"/>
      <c r="AQ152" s="307"/>
      <c r="AR152" s="306"/>
      <c r="AS152" s="307"/>
      <c r="AT152" s="306"/>
      <c r="AU152" s="307"/>
      <c r="AV152" s="306"/>
      <c r="AW152" s="307"/>
      <c r="AX152" s="306"/>
      <c r="AY152" s="131">
        <v>335</v>
      </c>
    </row>
    <row r="153" spans="1:51" ht="24" customHeight="1">
      <c r="A153" s="343">
        <v>337</v>
      </c>
      <c r="B153" s="279">
        <v>28165</v>
      </c>
      <c r="C153" s="280">
        <v>43</v>
      </c>
      <c r="D153" s="279">
        <v>44111</v>
      </c>
      <c r="E153" s="280">
        <v>28</v>
      </c>
      <c r="F153" s="3" t="s">
        <v>7</v>
      </c>
      <c r="G153" s="277" t="s">
        <v>42</v>
      </c>
      <c r="H153" s="57">
        <v>23.1772651304208</v>
      </c>
      <c r="I153" s="10" t="s">
        <v>173</v>
      </c>
      <c r="J153" s="219" t="s">
        <v>338</v>
      </c>
      <c r="K153" s="322">
        <v>0.25490000000000002</v>
      </c>
      <c r="L153" s="275">
        <v>0.44350000000000001</v>
      </c>
      <c r="M153" s="321"/>
      <c r="N153" s="308"/>
      <c r="O153" s="306"/>
      <c r="P153" s="308"/>
      <c r="Q153" s="306"/>
      <c r="R153" s="308"/>
      <c r="S153" s="306"/>
      <c r="T153" s="308"/>
      <c r="U153" s="306"/>
      <c r="V153" s="308"/>
      <c r="W153" s="306"/>
      <c r="X153" s="308"/>
      <c r="Y153" s="306"/>
      <c r="Z153" s="308"/>
      <c r="AA153" s="306"/>
      <c r="AB153" s="308"/>
      <c r="AC153" s="306"/>
      <c r="AD153" s="308"/>
      <c r="AE153" s="309"/>
      <c r="AF153" s="129">
        <v>337</v>
      </c>
      <c r="AG153" s="308"/>
      <c r="AH153" s="306"/>
      <c r="AI153" s="307"/>
      <c r="AJ153" s="306"/>
      <c r="AK153" s="307"/>
      <c r="AL153" s="306"/>
      <c r="AM153" s="307"/>
      <c r="AN153" s="306"/>
      <c r="AO153" s="307"/>
      <c r="AP153" s="306"/>
      <c r="AQ153" s="307"/>
      <c r="AR153" s="306"/>
      <c r="AS153" s="307"/>
      <c r="AT153" s="306"/>
      <c r="AU153" s="307"/>
      <c r="AV153" s="306"/>
      <c r="AW153" s="307"/>
      <c r="AX153" s="306"/>
      <c r="AY153" s="129">
        <v>337</v>
      </c>
    </row>
    <row r="154" spans="1:51" ht="24" customHeight="1">
      <c r="A154" s="342">
        <v>338</v>
      </c>
      <c r="B154" s="341">
        <v>14933</v>
      </c>
      <c r="C154" s="340">
        <v>79</v>
      </c>
      <c r="D154" s="341">
        <v>44096</v>
      </c>
      <c r="E154" s="340">
        <v>28</v>
      </c>
      <c r="F154" s="3" t="s">
        <v>7</v>
      </c>
      <c r="G154" s="277" t="s">
        <v>329</v>
      </c>
      <c r="H154" s="57">
        <v>52.839688926080498</v>
      </c>
      <c r="I154" s="5" t="s">
        <v>174</v>
      </c>
      <c r="J154" s="219" t="s">
        <v>338</v>
      </c>
      <c r="K154" s="322">
        <v>0.31480000000000002</v>
      </c>
      <c r="L154" s="275">
        <v>0.44790000000000002</v>
      </c>
      <c r="M154" s="321">
        <v>0.24990000000000001</v>
      </c>
      <c r="N154" s="308"/>
      <c r="O154" s="306"/>
      <c r="P154" s="308"/>
      <c r="Q154" s="306"/>
      <c r="R154" s="308"/>
      <c r="S154" s="306"/>
      <c r="T154" s="308"/>
      <c r="U154" s="306"/>
      <c r="V154" s="308"/>
      <c r="W154" s="306"/>
      <c r="X154" s="308"/>
      <c r="Y154" s="306"/>
      <c r="Z154" s="308"/>
      <c r="AA154" s="306"/>
      <c r="AB154" s="308"/>
      <c r="AC154" s="306"/>
      <c r="AD154" s="308"/>
      <c r="AE154" s="309"/>
      <c r="AF154" s="131">
        <v>338</v>
      </c>
      <c r="AG154" s="308"/>
      <c r="AH154" s="306"/>
      <c r="AI154" s="307"/>
      <c r="AJ154" s="306"/>
      <c r="AK154" s="307"/>
      <c r="AL154" s="306"/>
      <c r="AM154" s="307"/>
      <c r="AN154" s="306"/>
      <c r="AO154" s="307"/>
      <c r="AP154" s="306"/>
      <c r="AQ154" s="307"/>
      <c r="AR154" s="306"/>
      <c r="AS154" s="307"/>
      <c r="AT154" s="306"/>
      <c r="AU154" s="307"/>
      <c r="AV154" s="306"/>
      <c r="AW154" s="307"/>
      <c r="AX154" s="306"/>
      <c r="AY154" s="131">
        <v>338</v>
      </c>
    </row>
    <row r="155" spans="1:51" ht="24" customHeight="1">
      <c r="A155" s="342">
        <v>339</v>
      </c>
      <c r="B155" s="341">
        <v>18861</v>
      </c>
      <c r="C155" s="340">
        <v>69</v>
      </c>
      <c r="D155" s="341">
        <v>44097</v>
      </c>
      <c r="E155" s="340">
        <v>28</v>
      </c>
      <c r="F155" s="4" t="s">
        <v>8</v>
      </c>
      <c r="G155" s="277" t="s">
        <v>42</v>
      </c>
      <c r="H155" s="57">
        <v>26.579139548507701</v>
      </c>
      <c r="I155" s="5" t="s">
        <v>174</v>
      </c>
      <c r="J155" s="219" t="s">
        <v>338</v>
      </c>
      <c r="K155" s="322">
        <v>0.30780000000000002</v>
      </c>
      <c r="L155" s="275">
        <v>0.2873</v>
      </c>
      <c r="M155" s="321"/>
      <c r="N155" s="308"/>
      <c r="O155" s="306"/>
      <c r="P155" s="308"/>
      <c r="Q155" s="306"/>
      <c r="R155" s="308"/>
      <c r="S155" s="306"/>
      <c r="T155" s="308"/>
      <c r="U155" s="306"/>
      <c r="V155" s="308"/>
      <c r="W155" s="306"/>
      <c r="X155" s="308"/>
      <c r="Y155" s="306"/>
      <c r="Z155" s="308"/>
      <c r="AA155" s="306"/>
      <c r="AB155" s="308"/>
      <c r="AC155" s="306"/>
      <c r="AD155" s="308"/>
      <c r="AE155" s="309"/>
      <c r="AF155" s="131">
        <v>339</v>
      </c>
      <c r="AG155" s="308"/>
      <c r="AH155" s="306"/>
      <c r="AI155" s="307"/>
      <c r="AJ155" s="306"/>
      <c r="AK155" s="307"/>
      <c r="AL155" s="306"/>
      <c r="AM155" s="307"/>
      <c r="AN155" s="306"/>
      <c r="AO155" s="307"/>
      <c r="AP155" s="306"/>
      <c r="AQ155" s="307"/>
      <c r="AR155" s="306"/>
      <c r="AS155" s="307"/>
      <c r="AT155" s="306"/>
      <c r="AU155" s="307"/>
      <c r="AV155" s="306"/>
      <c r="AW155" s="307"/>
      <c r="AX155" s="306"/>
      <c r="AY155" s="131">
        <v>339</v>
      </c>
    </row>
    <row r="156" spans="1:51" ht="24" customHeight="1">
      <c r="A156" s="346">
        <v>340</v>
      </c>
      <c r="B156" s="345">
        <v>25451</v>
      </c>
      <c r="C156" s="344">
        <v>51</v>
      </c>
      <c r="D156" s="345">
        <v>44139</v>
      </c>
      <c r="E156" s="344">
        <v>28</v>
      </c>
      <c r="F156" s="4" t="s">
        <v>8</v>
      </c>
      <c r="G156" s="277" t="s">
        <v>42</v>
      </c>
      <c r="H156" s="57">
        <v>24.954855720191301</v>
      </c>
      <c r="I156" s="10" t="s">
        <v>173</v>
      </c>
      <c r="J156" s="219" t="s">
        <v>338</v>
      </c>
      <c r="K156" s="322">
        <v>0.66049999999999998</v>
      </c>
      <c r="L156" s="275">
        <v>0.51729999999999998</v>
      </c>
      <c r="M156" s="321"/>
      <c r="N156" s="308"/>
      <c r="O156" s="306"/>
      <c r="P156" s="308"/>
      <c r="Q156" s="306"/>
      <c r="R156" s="308"/>
      <c r="S156" s="306"/>
      <c r="T156" s="308"/>
      <c r="U156" s="306"/>
      <c r="V156" s="308"/>
      <c r="W156" s="306"/>
      <c r="X156" s="308"/>
      <c r="Y156" s="306"/>
      <c r="Z156" s="308"/>
      <c r="AA156" s="306"/>
      <c r="AB156" s="308"/>
      <c r="AC156" s="306"/>
      <c r="AD156" s="308"/>
      <c r="AE156" s="309"/>
      <c r="AF156" s="130">
        <v>340</v>
      </c>
      <c r="AG156" s="308"/>
      <c r="AH156" s="306"/>
      <c r="AI156" s="307"/>
      <c r="AJ156" s="306"/>
      <c r="AK156" s="307"/>
      <c r="AL156" s="306"/>
      <c r="AM156" s="307"/>
      <c r="AN156" s="306"/>
      <c r="AO156" s="307"/>
      <c r="AP156" s="306"/>
      <c r="AQ156" s="307"/>
      <c r="AR156" s="306"/>
      <c r="AS156" s="307"/>
      <c r="AT156" s="306"/>
      <c r="AU156" s="307"/>
      <c r="AV156" s="306"/>
      <c r="AW156" s="307"/>
      <c r="AX156" s="306"/>
      <c r="AY156" s="130">
        <v>340</v>
      </c>
    </row>
    <row r="157" spans="1:51" ht="24" customHeight="1">
      <c r="A157" s="342">
        <v>343</v>
      </c>
      <c r="B157" s="341">
        <v>16650</v>
      </c>
      <c r="C157" s="340">
        <v>75</v>
      </c>
      <c r="D157" s="341">
        <v>44089</v>
      </c>
      <c r="E157" s="340">
        <v>28</v>
      </c>
      <c r="F157" s="4" t="s">
        <v>8</v>
      </c>
      <c r="G157" s="277" t="s">
        <v>42</v>
      </c>
      <c r="H157" s="57">
        <v>37.3550736743626</v>
      </c>
      <c r="I157" s="5" t="s">
        <v>174</v>
      </c>
      <c r="J157" s="219" t="s">
        <v>338</v>
      </c>
      <c r="K157" s="322">
        <v>0.376</v>
      </c>
      <c r="L157" s="275">
        <v>0.33160000000000001</v>
      </c>
      <c r="M157" s="321">
        <v>0.53410000000000002</v>
      </c>
      <c r="N157" s="308"/>
      <c r="O157" s="306"/>
      <c r="P157" s="308"/>
      <c r="Q157" s="306"/>
      <c r="R157" s="308"/>
      <c r="S157" s="306"/>
      <c r="T157" s="308"/>
      <c r="U157" s="306"/>
      <c r="V157" s="308"/>
      <c r="W157" s="306"/>
      <c r="X157" s="308"/>
      <c r="Y157" s="306"/>
      <c r="Z157" s="308"/>
      <c r="AA157" s="306"/>
      <c r="AB157" s="308"/>
      <c r="AC157" s="306"/>
      <c r="AD157" s="308"/>
      <c r="AE157" s="309"/>
      <c r="AF157" s="131">
        <v>343</v>
      </c>
      <c r="AG157" s="308"/>
      <c r="AH157" s="306"/>
      <c r="AI157" s="307"/>
      <c r="AJ157" s="306"/>
      <c r="AK157" s="307"/>
      <c r="AL157" s="306"/>
      <c r="AM157" s="307"/>
      <c r="AN157" s="306"/>
      <c r="AO157" s="307"/>
      <c r="AP157" s="306"/>
      <c r="AQ157" s="307"/>
      <c r="AR157" s="306"/>
      <c r="AS157" s="307"/>
      <c r="AT157" s="306"/>
      <c r="AU157" s="307"/>
      <c r="AV157" s="306"/>
      <c r="AW157" s="307"/>
      <c r="AX157" s="306"/>
      <c r="AY157" s="131">
        <v>343</v>
      </c>
    </row>
    <row r="158" spans="1:51" ht="24" customHeight="1">
      <c r="A158" s="342">
        <v>344</v>
      </c>
      <c r="B158" s="341">
        <v>18063</v>
      </c>
      <c r="C158" s="340">
        <v>71</v>
      </c>
      <c r="D158" s="341">
        <v>44105</v>
      </c>
      <c r="E158" s="340">
        <v>28</v>
      </c>
      <c r="F158" s="3" t="s">
        <v>7</v>
      </c>
      <c r="G158" s="277" t="s">
        <v>42</v>
      </c>
      <c r="H158" s="57">
        <v>29.169665232401801</v>
      </c>
      <c r="I158" s="5" t="s">
        <v>174</v>
      </c>
      <c r="J158" s="219" t="s">
        <v>338</v>
      </c>
      <c r="K158" s="322">
        <v>0.2215</v>
      </c>
      <c r="L158" s="275">
        <v>0.50780000000000003</v>
      </c>
      <c r="M158" s="321"/>
      <c r="N158" s="308"/>
      <c r="O158" s="306"/>
      <c r="P158" s="308"/>
      <c r="Q158" s="306"/>
      <c r="R158" s="308"/>
      <c r="S158" s="306"/>
      <c r="T158" s="308"/>
      <c r="U158" s="306"/>
      <c r="V158" s="308"/>
      <c r="W158" s="306"/>
      <c r="X158" s="308"/>
      <c r="Y158" s="306"/>
      <c r="Z158" s="308"/>
      <c r="AA158" s="306"/>
      <c r="AB158" s="308"/>
      <c r="AC158" s="306"/>
      <c r="AD158" s="308"/>
      <c r="AE158" s="309"/>
      <c r="AF158" s="131">
        <v>344</v>
      </c>
      <c r="AG158" s="308"/>
      <c r="AH158" s="306"/>
      <c r="AI158" s="307"/>
      <c r="AJ158" s="306"/>
      <c r="AK158" s="307"/>
      <c r="AL158" s="306"/>
      <c r="AM158" s="307"/>
      <c r="AN158" s="306"/>
      <c r="AO158" s="307"/>
      <c r="AP158" s="306"/>
      <c r="AQ158" s="307"/>
      <c r="AR158" s="306"/>
      <c r="AS158" s="307"/>
      <c r="AT158" s="306"/>
      <c r="AU158" s="307"/>
      <c r="AV158" s="306"/>
      <c r="AW158" s="307"/>
      <c r="AX158" s="306"/>
      <c r="AY158" s="131">
        <v>344</v>
      </c>
    </row>
    <row r="159" spans="1:51" ht="24" customHeight="1">
      <c r="A159" s="342">
        <v>345</v>
      </c>
      <c r="B159" s="341">
        <v>18071</v>
      </c>
      <c r="C159" s="340">
        <v>71</v>
      </c>
      <c r="D159" s="341">
        <v>44090</v>
      </c>
      <c r="E159" s="340">
        <v>28</v>
      </c>
      <c r="F159" s="3" t="s">
        <v>7</v>
      </c>
      <c r="G159" s="277" t="s">
        <v>42</v>
      </c>
      <c r="H159" s="57">
        <v>25.3125</v>
      </c>
      <c r="I159" s="5" t="s">
        <v>174</v>
      </c>
      <c r="J159" s="219" t="s">
        <v>338</v>
      </c>
      <c r="K159" s="322">
        <v>0.46779999999999999</v>
      </c>
      <c r="L159" s="275">
        <v>0.44009999999999999</v>
      </c>
      <c r="M159" s="321">
        <v>0.66520000000000001</v>
      </c>
      <c r="N159" s="308"/>
      <c r="O159" s="306"/>
      <c r="P159" s="308"/>
      <c r="Q159" s="306"/>
      <c r="R159" s="308"/>
      <c r="S159" s="306"/>
      <c r="T159" s="308"/>
      <c r="U159" s="306"/>
      <c r="V159" s="308"/>
      <c r="W159" s="306"/>
      <c r="X159" s="308"/>
      <c r="Y159" s="306"/>
      <c r="Z159" s="308"/>
      <c r="AA159" s="306"/>
      <c r="AB159" s="308"/>
      <c r="AC159" s="306"/>
      <c r="AD159" s="308"/>
      <c r="AE159" s="309"/>
      <c r="AF159" s="131">
        <v>345</v>
      </c>
      <c r="AG159" s="308"/>
      <c r="AH159" s="306"/>
      <c r="AI159" s="307"/>
      <c r="AJ159" s="306"/>
      <c r="AK159" s="307"/>
      <c r="AL159" s="306"/>
      <c r="AM159" s="307"/>
      <c r="AN159" s="306"/>
      <c r="AO159" s="307"/>
      <c r="AP159" s="306"/>
      <c r="AQ159" s="307"/>
      <c r="AR159" s="306"/>
      <c r="AS159" s="307"/>
      <c r="AT159" s="306"/>
      <c r="AU159" s="307"/>
      <c r="AV159" s="306"/>
      <c r="AW159" s="307"/>
      <c r="AX159" s="306"/>
      <c r="AY159" s="131">
        <v>345</v>
      </c>
    </row>
    <row r="160" spans="1:51" ht="24" customHeight="1">
      <c r="A160" s="342">
        <v>346</v>
      </c>
      <c r="B160" s="341">
        <v>19472</v>
      </c>
      <c r="C160" s="340">
        <v>67</v>
      </c>
      <c r="D160" s="341">
        <v>44102</v>
      </c>
      <c r="E160" s="340">
        <v>28</v>
      </c>
      <c r="F160" s="3" t="s">
        <v>7</v>
      </c>
      <c r="G160" s="277" t="s">
        <v>42</v>
      </c>
      <c r="H160" s="57">
        <v>28.763482554396699</v>
      </c>
      <c r="I160" s="5" t="s">
        <v>174</v>
      </c>
      <c r="J160" s="219" t="s">
        <v>338</v>
      </c>
      <c r="K160" s="322">
        <v>0.49330000000000002</v>
      </c>
      <c r="L160" s="275">
        <v>0.44579999999999997</v>
      </c>
      <c r="M160" s="321"/>
      <c r="N160" s="308"/>
      <c r="O160" s="306"/>
      <c r="P160" s="308"/>
      <c r="Q160" s="306"/>
      <c r="R160" s="308"/>
      <c r="S160" s="306"/>
      <c r="T160" s="308"/>
      <c r="U160" s="306"/>
      <c r="V160" s="308"/>
      <c r="W160" s="306"/>
      <c r="X160" s="308"/>
      <c r="Y160" s="306"/>
      <c r="Z160" s="308"/>
      <c r="AA160" s="306"/>
      <c r="AB160" s="308"/>
      <c r="AC160" s="306"/>
      <c r="AD160" s="308"/>
      <c r="AE160" s="309"/>
      <c r="AF160" s="131">
        <v>346</v>
      </c>
      <c r="AG160" s="308"/>
      <c r="AH160" s="306"/>
      <c r="AI160" s="307"/>
      <c r="AJ160" s="306"/>
      <c r="AK160" s="307"/>
      <c r="AL160" s="306"/>
      <c r="AM160" s="307"/>
      <c r="AN160" s="306"/>
      <c r="AO160" s="307"/>
      <c r="AP160" s="306"/>
      <c r="AQ160" s="307"/>
      <c r="AR160" s="306"/>
      <c r="AS160" s="307"/>
      <c r="AT160" s="306"/>
      <c r="AU160" s="307"/>
      <c r="AV160" s="306"/>
      <c r="AW160" s="307"/>
      <c r="AX160" s="306"/>
      <c r="AY160" s="131">
        <v>346</v>
      </c>
    </row>
    <row r="161" spans="1:51" ht="24" customHeight="1">
      <c r="A161" s="346">
        <v>347</v>
      </c>
      <c r="B161" s="345">
        <v>21485</v>
      </c>
      <c r="C161" s="344">
        <v>61</v>
      </c>
      <c r="D161" s="345">
        <v>44106</v>
      </c>
      <c r="E161" s="344">
        <v>28</v>
      </c>
      <c r="F161" s="4" t="s">
        <v>8</v>
      </c>
      <c r="G161" s="277" t="s">
        <v>42</v>
      </c>
      <c r="H161" s="57">
        <v>27.3819454597053</v>
      </c>
      <c r="I161" s="10" t="s">
        <v>173</v>
      </c>
      <c r="J161" s="219" t="s">
        <v>338</v>
      </c>
      <c r="K161" s="322">
        <v>0.61629999999999996</v>
      </c>
      <c r="L161" s="275">
        <v>0.52159999999999995</v>
      </c>
      <c r="M161" s="321">
        <v>0.36509999999999998</v>
      </c>
      <c r="N161" s="308"/>
      <c r="O161" s="306"/>
      <c r="P161" s="308"/>
      <c r="Q161" s="306"/>
      <c r="R161" s="308"/>
      <c r="S161" s="306"/>
      <c r="T161" s="308"/>
      <c r="U161" s="306"/>
      <c r="V161" s="308"/>
      <c r="W161" s="306"/>
      <c r="X161" s="308"/>
      <c r="Y161" s="306"/>
      <c r="Z161" s="308"/>
      <c r="AA161" s="306"/>
      <c r="AB161" s="308"/>
      <c r="AC161" s="306"/>
      <c r="AD161" s="308"/>
      <c r="AE161" s="309"/>
      <c r="AF161" s="130">
        <v>347</v>
      </c>
      <c r="AG161" s="308"/>
      <c r="AH161" s="306"/>
      <c r="AI161" s="307"/>
      <c r="AJ161" s="306"/>
      <c r="AK161" s="307"/>
      <c r="AL161" s="306"/>
      <c r="AM161" s="307"/>
      <c r="AN161" s="306"/>
      <c r="AO161" s="307"/>
      <c r="AP161" s="306"/>
      <c r="AQ161" s="307"/>
      <c r="AR161" s="306"/>
      <c r="AS161" s="307"/>
      <c r="AT161" s="306"/>
      <c r="AU161" s="307"/>
      <c r="AV161" s="306"/>
      <c r="AW161" s="307"/>
      <c r="AX161" s="306"/>
      <c r="AY161" s="130">
        <v>347</v>
      </c>
    </row>
    <row r="162" spans="1:51" ht="24" customHeight="1">
      <c r="A162" s="342">
        <v>348</v>
      </c>
      <c r="B162" s="341">
        <v>19612</v>
      </c>
      <c r="C162" s="340">
        <v>67</v>
      </c>
      <c r="D162" s="341">
        <v>44103</v>
      </c>
      <c r="E162" s="340">
        <v>28</v>
      </c>
      <c r="F162" s="3" t="s">
        <v>7</v>
      </c>
      <c r="G162" s="277" t="s">
        <v>42</v>
      </c>
      <c r="H162" s="57">
        <v>27.6819197785446</v>
      </c>
      <c r="I162" s="5" t="s">
        <v>174</v>
      </c>
      <c r="J162" s="219" t="s">
        <v>338</v>
      </c>
      <c r="K162" s="322">
        <v>0.55089999999999995</v>
      </c>
      <c r="L162" s="275">
        <v>0.37240000000000001</v>
      </c>
      <c r="M162" s="321"/>
      <c r="N162" s="308"/>
      <c r="O162" s="306"/>
      <c r="P162" s="308"/>
      <c r="Q162" s="306"/>
      <c r="R162" s="308"/>
      <c r="S162" s="306"/>
      <c r="T162" s="308"/>
      <c r="U162" s="306"/>
      <c r="V162" s="308"/>
      <c r="W162" s="306"/>
      <c r="X162" s="308"/>
      <c r="Y162" s="306"/>
      <c r="Z162" s="308"/>
      <c r="AA162" s="306"/>
      <c r="AB162" s="308"/>
      <c r="AC162" s="306"/>
      <c r="AD162" s="308"/>
      <c r="AE162" s="309"/>
      <c r="AF162" s="131">
        <v>348</v>
      </c>
      <c r="AG162" s="308"/>
      <c r="AH162" s="306"/>
      <c r="AI162" s="307"/>
      <c r="AJ162" s="306"/>
      <c r="AK162" s="307"/>
      <c r="AL162" s="306"/>
      <c r="AM162" s="307"/>
      <c r="AN162" s="306"/>
      <c r="AO162" s="307"/>
      <c r="AP162" s="306"/>
      <c r="AQ162" s="307"/>
      <c r="AR162" s="306"/>
      <c r="AS162" s="307"/>
      <c r="AT162" s="306"/>
      <c r="AU162" s="307"/>
      <c r="AV162" s="306"/>
      <c r="AW162" s="307"/>
      <c r="AX162" s="306"/>
      <c r="AY162" s="131">
        <v>348</v>
      </c>
    </row>
    <row r="163" spans="1:51" ht="24" customHeight="1">
      <c r="A163" s="346">
        <v>349</v>
      </c>
      <c r="B163" s="345">
        <v>24511</v>
      </c>
      <c r="C163" s="344">
        <v>53</v>
      </c>
      <c r="D163" s="345">
        <v>44105</v>
      </c>
      <c r="E163" s="344">
        <v>28</v>
      </c>
      <c r="F163" s="3" t="s">
        <v>7</v>
      </c>
      <c r="G163" s="277" t="s">
        <v>42</v>
      </c>
      <c r="H163" s="57">
        <v>22.228274676657701</v>
      </c>
      <c r="I163" s="10" t="s">
        <v>173</v>
      </c>
      <c r="J163" s="219" t="s">
        <v>338</v>
      </c>
      <c r="K163" s="322">
        <v>0.4027</v>
      </c>
      <c r="L163" s="275">
        <v>0.50890000000000002</v>
      </c>
      <c r="M163" s="321"/>
      <c r="N163" s="308"/>
      <c r="O163" s="306"/>
      <c r="P163" s="308"/>
      <c r="Q163" s="306"/>
      <c r="R163" s="308"/>
      <c r="S163" s="306"/>
      <c r="T163" s="308"/>
      <c r="U163" s="306"/>
      <c r="V163" s="308"/>
      <c r="W163" s="306"/>
      <c r="X163" s="308"/>
      <c r="Y163" s="306"/>
      <c r="Z163" s="308"/>
      <c r="AA163" s="306"/>
      <c r="AB163" s="308"/>
      <c r="AC163" s="306"/>
      <c r="AD163" s="308"/>
      <c r="AE163" s="309"/>
      <c r="AF163" s="130">
        <v>349</v>
      </c>
      <c r="AG163" s="308"/>
      <c r="AH163" s="306"/>
      <c r="AI163" s="307"/>
      <c r="AJ163" s="306"/>
      <c r="AK163" s="307"/>
      <c r="AL163" s="306"/>
      <c r="AM163" s="307"/>
      <c r="AN163" s="306"/>
      <c r="AO163" s="307"/>
      <c r="AP163" s="306"/>
      <c r="AQ163" s="307"/>
      <c r="AR163" s="306"/>
      <c r="AS163" s="307"/>
      <c r="AT163" s="306"/>
      <c r="AU163" s="307"/>
      <c r="AV163" s="306"/>
      <c r="AW163" s="307"/>
      <c r="AX163" s="306"/>
      <c r="AY163" s="130">
        <v>349</v>
      </c>
    </row>
    <row r="164" spans="1:51" ht="24" customHeight="1">
      <c r="A164" s="346">
        <v>352</v>
      </c>
      <c r="B164" s="345">
        <v>22347</v>
      </c>
      <c r="C164" s="344">
        <v>59</v>
      </c>
      <c r="D164" s="345">
        <v>44103</v>
      </c>
      <c r="E164" s="344">
        <v>28</v>
      </c>
      <c r="F164" s="4" t="s">
        <v>8</v>
      </c>
      <c r="G164" s="277" t="s">
        <v>42</v>
      </c>
      <c r="H164" s="57">
        <v>27.427151307823699</v>
      </c>
      <c r="I164" s="10" t="s">
        <v>173</v>
      </c>
      <c r="J164" s="219" t="s">
        <v>338</v>
      </c>
      <c r="K164" s="322">
        <v>98.61</v>
      </c>
      <c r="L164" s="275">
        <v>11.73</v>
      </c>
      <c r="M164" s="321"/>
      <c r="N164" s="308"/>
      <c r="O164" s="306"/>
      <c r="P164" s="308"/>
      <c r="Q164" s="306"/>
      <c r="R164" s="308"/>
      <c r="S164" s="306"/>
      <c r="T164" s="308"/>
      <c r="U164" s="306"/>
      <c r="V164" s="308"/>
      <c r="W164" s="306"/>
      <c r="X164" s="308"/>
      <c r="Y164" s="306"/>
      <c r="Z164" s="308"/>
      <c r="AA164" s="306"/>
      <c r="AB164" s="308"/>
      <c r="AC164" s="306"/>
      <c r="AD164" s="308"/>
      <c r="AE164" s="309"/>
      <c r="AF164" s="130">
        <v>352</v>
      </c>
      <c r="AG164" s="308"/>
      <c r="AH164" s="306"/>
      <c r="AI164" s="307"/>
      <c r="AJ164" s="306"/>
      <c r="AK164" s="307"/>
      <c r="AL164" s="306"/>
      <c r="AM164" s="307"/>
      <c r="AN164" s="306"/>
      <c r="AO164" s="307"/>
      <c r="AP164" s="306"/>
      <c r="AQ164" s="307"/>
      <c r="AR164" s="306"/>
      <c r="AS164" s="307"/>
      <c r="AT164" s="306"/>
      <c r="AU164" s="307"/>
      <c r="AV164" s="306"/>
      <c r="AW164" s="307"/>
      <c r="AX164" s="306"/>
      <c r="AY164" s="130">
        <v>352</v>
      </c>
    </row>
    <row r="165" spans="1:51" ht="24" customHeight="1">
      <c r="A165" s="342">
        <v>353</v>
      </c>
      <c r="B165" s="341">
        <v>17401</v>
      </c>
      <c r="C165" s="340">
        <v>73</v>
      </c>
      <c r="D165" s="341">
        <v>44096</v>
      </c>
      <c r="E165" s="340">
        <v>28</v>
      </c>
      <c r="F165" s="4" t="s">
        <v>8</v>
      </c>
      <c r="G165" s="277" t="s">
        <v>42</v>
      </c>
      <c r="H165" s="57">
        <v>27.5741885483495</v>
      </c>
      <c r="I165" s="5" t="s">
        <v>174</v>
      </c>
      <c r="J165" s="219" t="s">
        <v>338</v>
      </c>
      <c r="K165" s="322">
        <v>0.3821</v>
      </c>
      <c r="L165" s="275">
        <v>0.19289999999999999</v>
      </c>
      <c r="M165" s="321"/>
      <c r="N165" s="308"/>
      <c r="O165" s="306"/>
      <c r="P165" s="308"/>
      <c r="Q165" s="306"/>
      <c r="R165" s="308"/>
      <c r="S165" s="306"/>
      <c r="T165" s="308"/>
      <c r="U165" s="306"/>
      <c r="V165" s="308"/>
      <c r="W165" s="306"/>
      <c r="X165" s="308"/>
      <c r="Y165" s="306"/>
      <c r="Z165" s="308"/>
      <c r="AA165" s="306"/>
      <c r="AB165" s="308"/>
      <c r="AC165" s="306"/>
      <c r="AD165" s="308"/>
      <c r="AE165" s="309"/>
      <c r="AF165" s="131">
        <v>353</v>
      </c>
      <c r="AG165" s="308"/>
      <c r="AH165" s="306"/>
      <c r="AI165" s="307"/>
      <c r="AJ165" s="306"/>
      <c r="AK165" s="307"/>
      <c r="AL165" s="306"/>
      <c r="AM165" s="307"/>
      <c r="AN165" s="306"/>
      <c r="AO165" s="307"/>
      <c r="AP165" s="306"/>
      <c r="AQ165" s="307"/>
      <c r="AR165" s="306"/>
      <c r="AS165" s="307"/>
      <c r="AT165" s="306"/>
      <c r="AU165" s="307"/>
      <c r="AV165" s="306"/>
      <c r="AW165" s="307"/>
      <c r="AX165" s="306"/>
      <c r="AY165" s="131">
        <v>353</v>
      </c>
    </row>
    <row r="166" spans="1:51" ht="24" customHeight="1">
      <c r="A166" s="346">
        <v>354</v>
      </c>
      <c r="B166" s="345">
        <v>20488</v>
      </c>
      <c r="C166" s="344">
        <v>64</v>
      </c>
      <c r="D166" s="345">
        <v>44151</v>
      </c>
      <c r="E166" s="344">
        <v>28</v>
      </c>
      <c r="F166" s="4" t="s">
        <v>8</v>
      </c>
      <c r="G166" s="277" t="s">
        <v>42</v>
      </c>
      <c r="H166" s="57">
        <v>23.7613877608572</v>
      </c>
      <c r="I166" s="338" t="s">
        <v>173</v>
      </c>
      <c r="J166" s="219" t="s">
        <v>338</v>
      </c>
      <c r="K166" s="322">
        <v>9.894E-2</v>
      </c>
      <c r="L166" s="275"/>
      <c r="M166" s="321"/>
      <c r="N166" s="308"/>
      <c r="O166" s="306"/>
      <c r="P166" s="308"/>
      <c r="Q166" s="306"/>
      <c r="R166" s="308"/>
      <c r="S166" s="306"/>
      <c r="T166" s="308"/>
      <c r="U166" s="306"/>
      <c r="V166" s="308"/>
      <c r="W166" s="306"/>
      <c r="X166" s="308"/>
      <c r="Y166" s="306"/>
      <c r="Z166" s="308"/>
      <c r="AA166" s="306"/>
      <c r="AB166" s="308"/>
      <c r="AC166" s="306"/>
      <c r="AD166" s="308"/>
      <c r="AE166" s="309"/>
      <c r="AF166" s="130">
        <v>354</v>
      </c>
      <c r="AG166" s="308"/>
      <c r="AH166" s="306"/>
      <c r="AI166" s="307"/>
      <c r="AJ166" s="306"/>
      <c r="AK166" s="307"/>
      <c r="AL166" s="306"/>
      <c r="AM166" s="307"/>
      <c r="AN166" s="306"/>
      <c r="AO166" s="307"/>
      <c r="AP166" s="306"/>
      <c r="AQ166" s="307"/>
      <c r="AR166" s="306"/>
      <c r="AS166" s="307"/>
      <c r="AT166" s="306"/>
      <c r="AU166" s="307"/>
      <c r="AV166" s="306"/>
      <c r="AW166" s="307"/>
      <c r="AX166" s="306"/>
      <c r="AY166" s="130">
        <v>354</v>
      </c>
    </row>
    <row r="167" spans="1:51" ht="24" customHeight="1">
      <c r="A167" s="343">
        <v>355</v>
      </c>
      <c r="B167" s="279">
        <v>27787</v>
      </c>
      <c r="C167" s="280">
        <v>44</v>
      </c>
      <c r="D167" s="279">
        <v>44141</v>
      </c>
      <c r="E167" s="280">
        <v>27</v>
      </c>
      <c r="F167" s="3" t="s">
        <v>7</v>
      </c>
      <c r="G167" s="277" t="s">
        <v>42</v>
      </c>
      <c r="H167" s="57">
        <v>44.656516424943398</v>
      </c>
      <c r="I167" s="10" t="s">
        <v>173</v>
      </c>
      <c r="J167" s="219" t="s">
        <v>338</v>
      </c>
      <c r="K167" s="322">
        <v>0.59499999999999997</v>
      </c>
      <c r="L167" s="275">
        <v>1.0580000000000001</v>
      </c>
      <c r="M167" s="321"/>
      <c r="N167" s="308"/>
      <c r="O167" s="306"/>
      <c r="P167" s="308"/>
      <c r="Q167" s="306"/>
      <c r="R167" s="308"/>
      <c r="S167" s="306"/>
      <c r="T167" s="308"/>
      <c r="U167" s="306"/>
      <c r="V167" s="308"/>
      <c r="W167" s="306"/>
      <c r="X167" s="308"/>
      <c r="Y167" s="306"/>
      <c r="Z167" s="308"/>
      <c r="AA167" s="306"/>
      <c r="AB167" s="308"/>
      <c r="AC167" s="306"/>
      <c r="AD167" s="308"/>
      <c r="AE167" s="309"/>
      <c r="AF167" s="129">
        <v>355</v>
      </c>
      <c r="AG167" s="308"/>
      <c r="AH167" s="306"/>
      <c r="AI167" s="307"/>
      <c r="AJ167" s="306"/>
      <c r="AK167" s="307"/>
      <c r="AL167" s="306"/>
      <c r="AM167" s="307"/>
      <c r="AN167" s="306"/>
      <c r="AO167" s="307"/>
      <c r="AP167" s="306"/>
      <c r="AQ167" s="307"/>
      <c r="AR167" s="306"/>
      <c r="AS167" s="307"/>
      <c r="AT167" s="306"/>
      <c r="AU167" s="307"/>
      <c r="AV167" s="306"/>
      <c r="AW167" s="307"/>
      <c r="AX167" s="306"/>
      <c r="AY167" s="129">
        <v>355</v>
      </c>
    </row>
    <row r="168" spans="1:51" ht="24" customHeight="1">
      <c r="A168" s="346">
        <v>358</v>
      </c>
      <c r="B168" s="345">
        <v>24478</v>
      </c>
      <c r="C168" s="344">
        <v>53</v>
      </c>
      <c r="D168" s="345">
        <v>44137</v>
      </c>
      <c r="E168" s="344">
        <v>28</v>
      </c>
      <c r="F168" s="3" t="s">
        <v>7</v>
      </c>
      <c r="G168" s="277" t="s">
        <v>42</v>
      </c>
      <c r="H168" s="57">
        <v>40.2647717521629</v>
      </c>
      <c r="I168" s="10" t="s">
        <v>173</v>
      </c>
      <c r="J168" s="219" t="s">
        <v>338</v>
      </c>
      <c r="K168" s="322">
        <v>0.24610000000000001</v>
      </c>
      <c r="L168" s="275">
        <v>0.26950000000000002</v>
      </c>
      <c r="M168" s="321"/>
      <c r="N168" s="308"/>
      <c r="O168" s="306"/>
      <c r="P168" s="308"/>
      <c r="Q168" s="306"/>
      <c r="R168" s="308"/>
      <c r="S168" s="306"/>
      <c r="T168" s="308"/>
      <c r="U168" s="306"/>
      <c r="V168" s="308"/>
      <c r="W168" s="306"/>
      <c r="X168" s="308"/>
      <c r="Y168" s="306"/>
      <c r="Z168" s="308"/>
      <c r="AA168" s="306"/>
      <c r="AB168" s="308"/>
      <c r="AC168" s="306"/>
      <c r="AD168" s="308"/>
      <c r="AE168" s="309"/>
      <c r="AF168" s="130">
        <v>358</v>
      </c>
      <c r="AG168" s="308"/>
      <c r="AH168" s="306"/>
      <c r="AI168" s="307"/>
      <c r="AJ168" s="306"/>
      <c r="AK168" s="307"/>
      <c r="AL168" s="306"/>
      <c r="AM168" s="307"/>
      <c r="AN168" s="306"/>
      <c r="AO168" s="307"/>
      <c r="AP168" s="306"/>
      <c r="AQ168" s="307"/>
      <c r="AR168" s="306"/>
      <c r="AS168" s="307"/>
      <c r="AT168" s="306"/>
      <c r="AU168" s="307"/>
      <c r="AV168" s="306"/>
      <c r="AW168" s="307"/>
      <c r="AX168" s="306"/>
      <c r="AY168" s="130">
        <v>358</v>
      </c>
    </row>
    <row r="169" spans="1:51" ht="24" customHeight="1">
      <c r="A169" s="346">
        <v>359</v>
      </c>
      <c r="B169" s="345">
        <v>22852</v>
      </c>
      <c r="C169" s="344">
        <v>58</v>
      </c>
      <c r="D169" s="345">
        <v>44104</v>
      </c>
      <c r="E169" s="344">
        <v>28</v>
      </c>
      <c r="F169" s="3" t="s">
        <v>7</v>
      </c>
      <c r="G169" s="277" t="s">
        <v>42</v>
      </c>
      <c r="H169" s="57">
        <v>39.925751585419299</v>
      </c>
      <c r="I169" s="10" t="s">
        <v>173</v>
      </c>
      <c r="J169" s="219" t="s">
        <v>338</v>
      </c>
      <c r="K169" s="322">
        <v>0.70489999999999997</v>
      </c>
      <c r="L169" s="275">
        <v>0.81540000000000001</v>
      </c>
      <c r="M169" s="321"/>
      <c r="N169" s="308"/>
      <c r="O169" s="306"/>
      <c r="P169" s="308"/>
      <c r="Q169" s="306"/>
      <c r="R169" s="308"/>
      <c r="S169" s="306"/>
      <c r="T169" s="308"/>
      <c r="U169" s="306"/>
      <c r="V169" s="308"/>
      <c r="W169" s="306"/>
      <c r="X169" s="308"/>
      <c r="Y169" s="306"/>
      <c r="Z169" s="308"/>
      <c r="AA169" s="306"/>
      <c r="AB169" s="308"/>
      <c r="AC169" s="306"/>
      <c r="AD169" s="308"/>
      <c r="AE169" s="309"/>
      <c r="AF169" s="130">
        <v>359</v>
      </c>
      <c r="AG169" s="308"/>
      <c r="AH169" s="306"/>
      <c r="AI169" s="307"/>
      <c r="AJ169" s="306"/>
      <c r="AK169" s="307"/>
      <c r="AL169" s="306"/>
      <c r="AM169" s="307"/>
      <c r="AN169" s="306"/>
      <c r="AO169" s="307"/>
      <c r="AP169" s="306"/>
      <c r="AQ169" s="307"/>
      <c r="AR169" s="306"/>
      <c r="AS169" s="307"/>
      <c r="AT169" s="306"/>
      <c r="AU169" s="307"/>
      <c r="AV169" s="306"/>
      <c r="AW169" s="307"/>
      <c r="AX169" s="306"/>
      <c r="AY169" s="130">
        <v>359</v>
      </c>
    </row>
    <row r="170" spans="1:51" ht="24" customHeight="1">
      <c r="A170" s="343">
        <v>360</v>
      </c>
      <c r="B170" s="279">
        <v>26316</v>
      </c>
      <c r="C170" s="280">
        <v>48</v>
      </c>
      <c r="D170" s="279">
        <v>44148</v>
      </c>
      <c r="E170" s="280">
        <v>28</v>
      </c>
      <c r="F170" s="3" t="s">
        <v>7</v>
      </c>
      <c r="G170" s="277" t="s">
        <v>42</v>
      </c>
      <c r="H170" s="57">
        <v>24.886389846352898</v>
      </c>
      <c r="I170" s="10" t="s">
        <v>173</v>
      </c>
      <c r="J170" s="219" t="s">
        <v>338</v>
      </c>
      <c r="K170" s="322">
        <v>1.337</v>
      </c>
      <c r="L170" s="275">
        <v>1.1519999999999999</v>
      </c>
      <c r="M170" s="321"/>
      <c r="N170" s="308"/>
      <c r="O170" s="306"/>
      <c r="P170" s="308"/>
      <c r="Q170" s="306"/>
      <c r="R170" s="308"/>
      <c r="S170" s="306"/>
      <c r="T170" s="308"/>
      <c r="U170" s="306"/>
      <c r="V170" s="308"/>
      <c r="W170" s="306"/>
      <c r="X170" s="308"/>
      <c r="Y170" s="306"/>
      <c r="Z170" s="308"/>
      <c r="AA170" s="306"/>
      <c r="AB170" s="308"/>
      <c r="AC170" s="306"/>
      <c r="AD170" s="308"/>
      <c r="AE170" s="309"/>
      <c r="AF170" s="129">
        <v>360</v>
      </c>
      <c r="AG170" s="308"/>
      <c r="AH170" s="306"/>
      <c r="AI170" s="307"/>
      <c r="AJ170" s="306"/>
      <c r="AK170" s="307"/>
      <c r="AL170" s="306"/>
      <c r="AM170" s="307"/>
      <c r="AN170" s="306"/>
      <c r="AO170" s="307"/>
      <c r="AP170" s="306"/>
      <c r="AQ170" s="307"/>
      <c r="AR170" s="306"/>
      <c r="AS170" s="307"/>
      <c r="AT170" s="306"/>
      <c r="AU170" s="307"/>
      <c r="AV170" s="306"/>
      <c r="AW170" s="307"/>
      <c r="AX170" s="306"/>
      <c r="AY170" s="129">
        <v>360</v>
      </c>
    </row>
    <row r="171" spans="1:51" ht="24" customHeight="1">
      <c r="A171" s="342">
        <v>362</v>
      </c>
      <c r="B171" s="341">
        <v>16038</v>
      </c>
      <c r="C171" s="340">
        <v>76</v>
      </c>
      <c r="D171" s="341">
        <v>44097</v>
      </c>
      <c r="E171" s="340">
        <v>28</v>
      </c>
      <c r="F171" s="4" t="s">
        <v>8</v>
      </c>
      <c r="G171" s="277" t="s">
        <v>42</v>
      </c>
      <c r="H171" s="57">
        <v>31.600755868223899</v>
      </c>
      <c r="I171" s="5" t="s">
        <v>174</v>
      </c>
      <c r="J171" s="219" t="s">
        <v>338</v>
      </c>
      <c r="K171" s="322">
        <v>0.56540000000000001</v>
      </c>
      <c r="L171" s="275">
        <v>0.63260000000000005</v>
      </c>
      <c r="M171" s="321"/>
      <c r="N171" s="308"/>
      <c r="O171" s="306"/>
      <c r="P171" s="308"/>
      <c r="Q171" s="306"/>
      <c r="R171" s="308"/>
      <c r="S171" s="306"/>
      <c r="T171" s="308"/>
      <c r="U171" s="306"/>
      <c r="V171" s="308"/>
      <c r="W171" s="306"/>
      <c r="X171" s="308"/>
      <c r="Y171" s="306"/>
      <c r="Z171" s="308"/>
      <c r="AA171" s="306"/>
      <c r="AB171" s="308"/>
      <c r="AC171" s="306"/>
      <c r="AD171" s="308"/>
      <c r="AE171" s="309"/>
      <c r="AF171" s="131">
        <v>362</v>
      </c>
      <c r="AG171" s="308"/>
      <c r="AH171" s="306"/>
      <c r="AI171" s="307"/>
      <c r="AJ171" s="306"/>
      <c r="AK171" s="307"/>
      <c r="AL171" s="306"/>
      <c r="AM171" s="307"/>
      <c r="AN171" s="306"/>
      <c r="AO171" s="307"/>
      <c r="AP171" s="306"/>
      <c r="AQ171" s="307"/>
      <c r="AR171" s="306"/>
      <c r="AS171" s="307"/>
      <c r="AT171" s="306"/>
      <c r="AU171" s="307"/>
      <c r="AV171" s="306"/>
      <c r="AW171" s="307"/>
      <c r="AX171" s="306"/>
      <c r="AY171" s="131">
        <v>362</v>
      </c>
    </row>
    <row r="172" spans="1:51" ht="24" customHeight="1">
      <c r="A172" s="342">
        <v>363</v>
      </c>
      <c r="B172" s="341">
        <v>18550</v>
      </c>
      <c r="C172" s="340">
        <v>70</v>
      </c>
      <c r="D172" s="341">
        <v>44140</v>
      </c>
      <c r="E172" s="340">
        <v>28</v>
      </c>
      <c r="F172" s="3" t="s">
        <v>7</v>
      </c>
      <c r="G172" s="277" t="s">
        <v>42</v>
      </c>
      <c r="H172" s="57">
        <v>33.382609218196002</v>
      </c>
      <c r="I172" s="5" t="s">
        <v>174</v>
      </c>
      <c r="J172" s="219" t="s">
        <v>338</v>
      </c>
      <c r="K172" s="322">
        <v>0.28199999999999997</v>
      </c>
      <c r="L172" s="275">
        <v>0.54879999999999995</v>
      </c>
      <c r="M172" s="321"/>
      <c r="N172" s="308"/>
      <c r="O172" s="306"/>
      <c r="P172" s="308"/>
      <c r="Q172" s="306"/>
      <c r="R172" s="308"/>
      <c r="S172" s="306"/>
      <c r="T172" s="308"/>
      <c r="U172" s="306"/>
      <c r="V172" s="308"/>
      <c r="W172" s="306"/>
      <c r="X172" s="308"/>
      <c r="Y172" s="306"/>
      <c r="Z172" s="308"/>
      <c r="AA172" s="306"/>
      <c r="AB172" s="308"/>
      <c r="AC172" s="306"/>
      <c r="AD172" s="308"/>
      <c r="AE172" s="309"/>
      <c r="AF172" s="131">
        <v>363</v>
      </c>
      <c r="AG172" s="308"/>
      <c r="AH172" s="306"/>
      <c r="AI172" s="307"/>
      <c r="AJ172" s="306"/>
      <c r="AK172" s="307"/>
      <c r="AL172" s="306"/>
      <c r="AM172" s="307"/>
      <c r="AN172" s="306"/>
      <c r="AO172" s="307"/>
      <c r="AP172" s="306"/>
      <c r="AQ172" s="307"/>
      <c r="AR172" s="306"/>
      <c r="AS172" s="307"/>
      <c r="AT172" s="306"/>
      <c r="AU172" s="307"/>
      <c r="AV172" s="306"/>
      <c r="AW172" s="307"/>
      <c r="AX172" s="306"/>
      <c r="AY172" s="131">
        <v>363</v>
      </c>
    </row>
    <row r="173" spans="1:51" ht="24" customHeight="1">
      <c r="A173" s="346">
        <v>364</v>
      </c>
      <c r="B173" s="345">
        <v>25846</v>
      </c>
      <c r="C173" s="344">
        <v>50</v>
      </c>
      <c r="D173" s="345">
        <v>44110</v>
      </c>
      <c r="E173" s="344">
        <v>28</v>
      </c>
      <c r="F173" s="3" t="s">
        <v>7</v>
      </c>
      <c r="G173" s="277" t="s">
        <v>42</v>
      </c>
      <c r="H173" s="57">
        <v>31.746031746031701</v>
      </c>
      <c r="I173" s="10" t="s">
        <v>173</v>
      </c>
      <c r="J173" s="219" t="s">
        <v>338</v>
      </c>
      <c r="K173" s="322">
        <v>1.0720000000000001</v>
      </c>
      <c r="L173" s="275">
        <v>1.135</v>
      </c>
      <c r="M173" s="321"/>
      <c r="N173" s="308"/>
      <c r="O173" s="306"/>
      <c r="P173" s="308"/>
      <c r="Q173" s="306"/>
      <c r="R173" s="308"/>
      <c r="S173" s="306"/>
      <c r="T173" s="308"/>
      <c r="U173" s="306"/>
      <c r="V173" s="308"/>
      <c r="W173" s="306"/>
      <c r="X173" s="308"/>
      <c r="Y173" s="306"/>
      <c r="Z173" s="308"/>
      <c r="AA173" s="306"/>
      <c r="AB173" s="308"/>
      <c r="AC173" s="306"/>
      <c r="AD173" s="308"/>
      <c r="AE173" s="309"/>
      <c r="AF173" s="130">
        <v>364</v>
      </c>
      <c r="AG173" s="308"/>
      <c r="AH173" s="306"/>
      <c r="AI173" s="307"/>
      <c r="AJ173" s="306"/>
      <c r="AK173" s="307"/>
      <c r="AL173" s="306"/>
      <c r="AM173" s="307"/>
      <c r="AN173" s="306"/>
      <c r="AO173" s="307"/>
      <c r="AP173" s="306"/>
      <c r="AQ173" s="307"/>
      <c r="AR173" s="306"/>
      <c r="AS173" s="307"/>
      <c r="AT173" s="306"/>
      <c r="AU173" s="307"/>
      <c r="AV173" s="306"/>
      <c r="AW173" s="307"/>
      <c r="AX173" s="306"/>
      <c r="AY173" s="130">
        <v>364</v>
      </c>
    </row>
    <row r="174" spans="1:51" ht="24" customHeight="1">
      <c r="A174" s="346">
        <v>367</v>
      </c>
      <c r="B174" s="345">
        <v>25083</v>
      </c>
      <c r="C174" s="344">
        <v>52</v>
      </c>
      <c r="D174" s="345">
        <v>44105</v>
      </c>
      <c r="E174" s="344">
        <v>28</v>
      </c>
      <c r="F174" s="4" t="s">
        <v>8</v>
      </c>
      <c r="G174" s="277" t="s">
        <v>42</v>
      </c>
      <c r="H174" s="57">
        <v>32.747913528219001</v>
      </c>
      <c r="I174" s="10" t="s">
        <v>173</v>
      </c>
      <c r="J174" s="219" t="s">
        <v>338</v>
      </c>
      <c r="K174" s="322">
        <v>0.69720000000000004</v>
      </c>
      <c r="L174" s="275">
        <v>0.57789999999999997</v>
      </c>
      <c r="M174" s="321"/>
      <c r="N174" s="308"/>
      <c r="O174" s="306"/>
      <c r="P174" s="308"/>
      <c r="Q174" s="306"/>
      <c r="R174" s="308"/>
      <c r="S174" s="306"/>
      <c r="T174" s="308"/>
      <c r="U174" s="306"/>
      <c r="V174" s="308"/>
      <c r="W174" s="306"/>
      <c r="X174" s="308"/>
      <c r="Y174" s="306"/>
      <c r="Z174" s="308"/>
      <c r="AA174" s="306"/>
      <c r="AB174" s="308"/>
      <c r="AC174" s="306"/>
      <c r="AD174" s="308"/>
      <c r="AE174" s="309"/>
      <c r="AF174" s="130">
        <v>367</v>
      </c>
      <c r="AG174" s="308"/>
      <c r="AH174" s="306"/>
      <c r="AI174" s="307"/>
      <c r="AJ174" s="306"/>
      <c r="AK174" s="307"/>
      <c r="AL174" s="306"/>
      <c r="AM174" s="307"/>
      <c r="AN174" s="306"/>
      <c r="AO174" s="307"/>
      <c r="AP174" s="306"/>
      <c r="AQ174" s="307"/>
      <c r="AR174" s="306"/>
      <c r="AS174" s="307"/>
      <c r="AT174" s="306"/>
      <c r="AU174" s="307"/>
      <c r="AV174" s="306"/>
      <c r="AW174" s="307"/>
      <c r="AX174" s="306"/>
      <c r="AY174" s="130">
        <v>367</v>
      </c>
    </row>
    <row r="175" spans="1:51" ht="24" customHeight="1">
      <c r="A175" s="342">
        <v>368</v>
      </c>
      <c r="B175" s="341">
        <v>17751</v>
      </c>
      <c r="C175" s="340">
        <v>72</v>
      </c>
      <c r="D175" s="341">
        <v>44130</v>
      </c>
      <c r="E175" s="340">
        <v>28</v>
      </c>
      <c r="F175" s="3" t="s">
        <v>7</v>
      </c>
      <c r="G175" s="277" t="s">
        <v>42</v>
      </c>
      <c r="H175" s="57">
        <v>24.077554681697901</v>
      </c>
      <c r="I175" s="5" t="s">
        <v>174</v>
      </c>
      <c r="J175" s="219" t="s">
        <v>338</v>
      </c>
      <c r="K175" s="322">
        <v>5.7630000000000001E-2</v>
      </c>
      <c r="L175" s="275">
        <v>0.28050000000000003</v>
      </c>
      <c r="M175" s="321"/>
      <c r="N175" s="308"/>
      <c r="O175" s="306"/>
      <c r="P175" s="308"/>
      <c r="Q175" s="306"/>
      <c r="R175" s="308"/>
      <c r="S175" s="306"/>
      <c r="T175" s="308"/>
      <c r="U175" s="306"/>
      <c r="V175" s="308"/>
      <c r="W175" s="306"/>
      <c r="X175" s="308"/>
      <c r="Y175" s="306"/>
      <c r="Z175" s="308"/>
      <c r="AA175" s="306"/>
      <c r="AB175" s="308"/>
      <c r="AC175" s="306"/>
      <c r="AD175" s="308"/>
      <c r="AE175" s="309"/>
      <c r="AF175" s="131">
        <v>368</v>
      </c>
      <c r="AG175" s="308"/>
      <c r="AH175" s="306"/>
      <c r="AI175" s="307"/>
      <c r="AJ175" s="306"/>
      <c r="AK175" s="307"/>
      <c r="AL175" s="306"/>
      <c r="AM175" s="307"/>
      <c r="AN175" s="306"/>
      <c r="AO175" s="307"/>
      <c r="AP175" s="306"/>
      <c r="AQ175" s="307"/>
      <c r="AR175" s="306"/>
      <c r="AS175" s="307"/>
      <c r="AT175" s="306"/>
      <c r="AU175" s="307"/>
      <c r="AV175" s="306"/>
      <c r="AW175" s="307"/>
      <c r="AX175" s="306"/>
      <c r="AY175" s="131">
        <v>368</v>
      </c>
    </row>
    <row r="176" spans="1:51" ht="24" customHeight="1">
      <c r="A176" s="342">
        <v>369</v>
      </c>
      <c r="B176" s="341">
        <v>19963</v>
      </c>
      <c r="C176" s="340">
        <v>66</v>
      </c>
      <c r="D176" s="341">
        <v>44102</v>
      </c>
      <c r="E176" s="340">
        <v>28</v>
      </c>
      <c r="F176" s="4" t="s">
        <v>8</v>
      </c>
      <c r="G176" s="277" t="s">
        <v>42</v>
      </c>
      <c r="H176" s="57">
        <v>24.7739204690238</v>
      </c>
      <c r="I176" s="5" t="s">
        <v>174</v>
      </c>
      <c r="J176" s="219" t="s">
        <v>338</v>
      </c>
      <c r="K176" s="322">
        <v>0.4456</v>
      </c>
      <c r="L176" s="275">
        <v>0.40279999999999999</v>
      </c>
      <c r="M176" s="321"/>
      <c r="N176" s="308"/>
      <c r="O176" s="306"/>
      <c r="P176" s="308"/>
      <c r="Q176" s="306"/>
      <c r="R176" s="308"/>
      <c r="S176" s="306"/>
      <c r="T176" s="308"/>
      <c r="U176" s="306"/>
      <c r="V176" s="308"/>
      <c r="W176" s="306"/>
      <c r="X176" s="308"/>
      <c r="Y176" s="306"/>
      <c r="Z176" s="308"/>
      <c r="AA176" s="306"/>
      <c r="AB176" s="308"/>
      <c r="AC176" s="306"/>
      <c r="AD176" s="308"/>
      <c r="AE176" s="309"/>
      <c r="AF176" s="131">
        <v>369</v>
      </c>
      <c r="AG176" s="308"/>
      <c r="AH176" s="306"/>
      <c r="AI176" s="307"/>
      <c r="AJ176" s="306"/>
      <c r="AK176" s="307"/>
      <c r="AL176" s="306"/>
      <c r="AM176" s="307"/>
      <c r="AN176" s="306"/>
      <c r="AO176" s="307"/>
      <c r="AP176" s="306"/>
      <c r="AQ176" s="307"/>
      <c r="AR176" s="306"/>
      <c r="AS176" s="307"/>
      <c r="AT176" s="306"/>
      <c r="AU176" s="307"/>
      <c r="AV176" s="306"/>
      <c r="AW176" s="307"/>
      <c r="AX176" s="306"/>
      <c r="AY176" s="131">
        <v>369</v>
      </c>
    </row>
    <row r="177" spans="1:51" ht="24" customHeight="1">
      <c r="A177" s="346">
        <v>370</v>
      </c>
      <c r="B177" s="345">
        <v>22455</v>
      </c>
      <c r="C177" s="344">
        <v>59</v>
      </c>
      <c r="D177" s="345">
        <v>44118</v>
      </c>
      <c r="E177" s="344">
        <v>28</v>
      </c>
      <c r="F177" s="4" t="s">
        <v>8</v>
      </c>
      <c r="G177" s="277" t="s">
        <v>42</v>
      </c>
      <c r="H177" s="57">
        <v>20.975239620231399</v>
      </c>
      <c r="I177" s="10" t="s">
        <v>173</v>
      </c>
      <c r="J177" s="219" t="s">
        <v>338</v>
      </c>
      <c r="K177" s="322">
        <v>0.3412</v>
      </c>
      <c r="L177" s="275">
        <v>0.6472</v>
      </c>
      <c r="M177" s="321"/>
      <c r="N177" s="308"/>
      <c r="O177" s="306"/>
      <c r="P177" s="308"/>
      <c r="Q177" s="306"/>
      <c r="R177" s="308"/>
      <c r="S177" s="306"/>
      <c r="T177" s="308"/>
      <c r="U177" s="306"/>
      <c r="V177" s="308"/>
      <c r="W177" s="306"/>
      <c r="X177" s="308"/>
      <c r="Y177" s="306"/>
      <c r="Z177" s="308"/>
      <c r="AA177" s="306"/>
      <c r="AB177" s="308"/>
      <c r="AC177" s="306"/>
      <c r="AD177" s="308"/>
      <c r="AE177" s="309"/>
      <c r="AF177" s="130">
        <v>370</v>
      </c>
      <c r="AG177" s="308"/>
      <c r="AH177" s="306"/>
      <c r="AI177" s="307"/>
      <c r="AJ177" s="306"/>
      <c r="AK177" s="307"/>
      <c r="AL177" s="306"/>
      <c r="AM177" s="307"/>
      <c r="AN177" s="306"/>
      <c r="AO177" s="307"/>
      <c r="AP177" s="306"/>
      <c r="AQ177" s="307"/>
      <c r="AR177" s="306"/>
      <c r="AS177" s="307"/>
      <c r="AT177" s="306"/>
      <c r="AU177" s="307"/>
      <c r="AV177" s="306"/>
      <c r="AW177" s="307"/>
      <c r="AX177" s="306"/>
      <c r="AY177" s="130">
        <v>370</v>
      </c>
    </row>
    <row r="178" spans="1:51" ht="24" customHeight="1">
      <c r="A178" s="343">
        <v>371</v>
      </c>
      <c r="B178" s="279">
        <v>27067</v>
      </c>
      <c r="C178" s="280">
        <v>46</v>
      </c>
      <c r="D178" s="279">
        <v>44095</v>
      </c>
      <c r="E178" s="280">
        <v>28</v>
      </c>
      <c r="F178" s="3" t="s">
        <v>7</v>
      </c>
      <c r="G178" s="277" t="s">
        <v>42</v>
      </c>
      <c r="H178" s="57">
        <v>25.2395096877306</v>
      </c>
      <c r="I178" s="10" t="s">
        <v>173</v>
      </c>
      <c r="J178" s="219" t="s">
        <v>338</v>
      </c>
      <c r="K178" s="322">
        <v>0.27310000000000001</v>
      </c>
      <c r="L178" s="275">
        <v>0.33139999999999997</v>
      </c>
      <c r="M178" s="321"/>
      <c r="N178" s="308"/>
      <c r="O178" s="306"/>
      <c r="P178" s="308"/>
      <c r="Q178" s="306"/>
      <c r="R178" s="308"/>
      <c r="S178" s="306"/>
      <c r="T178" s="308"/>
      <c r="U178" s="306"/>
      <c r="V178" s="308"/>
      <c r="W178" s="306"/>
      <c r="X178" s="308"/>
      <c r="Y178" s="306"/>
      <c r="Z178" s="308"/>
      <c r="AA178" s="306"/>
      <c r="AB178" s="308"/>
      <c r="AC178" s="306"/>
      <c r="AD178" s="308"/>
      <c r="AE178" s="309"/>
      <c r="AF178" s="129">
        <v>371</v>
      </c>
      <c r="AG178" s="308"/>
      <c r="AH178" s="306"/>
      <c r="AI178" s="307"/>
      <c r="AJ178" s="306"/>
      <c r="AK178" s="307"/>
      <c r="AL178" s="306"/>
      <c r="AM178" s="307"/>
      <c r="AN178" s="306"/>
      <c r="AO178" s="307"/>
      <c r="AP178" s="306"/>
      <c r="AQ178" s="307"/>
      <c r="AR178" s="306"/>
      <c r="AS178" s="307"/>
      <c r="AT178" s="306"/>
      <c r="AU178" s="307"/>
      <c r="AV178" s="306"/>
      <c r="AW178" s="307"/>
      <c r="AX178" s="306"/>
      <c r="AY178" s="129">
        <v>371</v>
      </c>
    </row>
    <row r="179" spans="1:51" ht="24" customHeight="1">
      <c r="A179" s="346">
        <v>373</v>
      </c>
      <c r="B179" s="345">
        <v>24904</v>
      </c>
      <c r="C179" s="344">
        <v>52</v>
      </c>
      <c r="D179" s="345">
        <v>44133</v>
      </c>
      <c r="E179" s="344">
        <v>32</v>
      </c>
      <c r="F179" s="3" t="s">
        <v>7</v>
      </c>
      <c r="G179" s="277" t="s">
        <v>42</v>
      </c>
      <c r="H179" s="57">
        <v>22.561926366059598</v>
      </c>
      <c r="I179" s="10" t="s">
        <v>173</v>
      </c>
      <c r="J179" s="219" t="s">
        <v>338</v>
      </c>
      <c r="K179" s="322">
        <v>0.43140000000000001</v>
      </c>
      <c r="L179" s="275">
        <v>0.45939999999999998</v>
      </c>
      <c r="M179" s="321"/>
      <c r="N179" s="308"/>
      <c r="O179" s="306"/>
      <c r="P179" s="308"/>
      <c r="Q179" s="306"/>
      <c r="R179" s="308"/>
      <c r="S179" s="306"/>
      <c r="T179" s="308"/>
      <c r="U179" s="306"/>
      <c r="V179" s="308"/>
      <c r="W179" s="306"/>
      <c r="X179" s="308"/>
      <c r="Y179" s="306"/>
      <c r="Z179" s="308"/>
      <c r="AA179" s="306"/>
      <c r="AB179" s="308"/>
      <c r="AC179" s="306"/>
      <c r="AD179" s="308"/>
      <c r="AE179" s="309"/>
      <c r="AF179" s="130">
        <v>373</v>
      </c>
      <c r="AG179" s="308"/>
      <c r="AH179" s="306"/>
      <c r="AI179" s="307"/>
      <c r="AJ179" s="306"/>
      <c r="AK179" s="307"/>
      <c r="AL179" s="306"/>
      <c r="AM179" s="307"/>
      <c r="AN179" s="306"/>
      <c r="AO179" s="307"/>
      <c r="AP179" s="306"/>
      <c r="AQ179" s="307"/>
      <c r="AR179" s="306"/>
      <c r="AS179" s="307"/>
      <c r="AT179" s="306"/>
      <c r="AU179" s="307"/>
      <c r="AV179" s="306"/>
      <c r="AW179" s="307"/>
      <c r="AX179" s="306"/>
      <c r="AY179" s="130">
        <v>373</v>
      </c>
    </row>
    <row r="180" spans="1:51" ht="24" customHeight="1">
      <c r="A180" s="346">
        <v>374</v>
      </c>
      <c r="B180" s="345">
        <v>22809</v>
      </c>
      <c r="C180" s="344">
        <v>58</v>
      </c>
      <c r="D180" s="345">
        <v>44116</v>
      </c>
      <c r="E180" s="344">
        <v>22</v>
      </c>
      <c r="F180" s="3" t="s">
        <v>7</v>
      </c>
      <c r="G180" s="277" t="s">
        <v>25</v>
      </c>
      <c r="H180" s="57">
        <v>31.661160697740499</v>
      </c>
      <c r="I180" s="10" t="s">
        <v>173</v>
      </c>
      <c r="J180" s="219" t="s">
        <v>338</v>
      </c>
      <c r="K180" s="322">
        <v>0.15959999999999999</v>
      </c>
      <c r="L180" s="275">
        <v>0.11890000000000001</v>
      </c>
      <c r="M180" s="321"/>
      <c r="N180" s="308"/>
      <c r="O180" s="306"/>
      <c r="P180" s="308"/>
      <c r="Q180" s="306"/>
      <c r="R180" s="308"/>
      <c r="S180" s="306"/>
      <c r="T180" s="308"/>
      <c r="U180" s="306"/>
      <c r="V180" s="308"/>
      <c r="W180" s="306"/>
      <c r="X180" s="308"/>
      <c r="Y180" s="306"/>
      <c r="Z180" s="308"/>
      <c r="AA180" s="306"/>
      <c r="AB180" s="308"/>
      <c r="AC180" s="306"/>
      <c r="AD180" s="308"/>
      <c r="AE180" s="309"/>
      <c r="AF180" s="130">
        <v>374</v>
      </c>
      <c r="AG180" s="308"/>
      <c r="AH180" s="306"/>
      <c r="AI180" s="307"/>
      <c r="AJ180" s="306"/>
      <c r="AK180" s="307"/>
      <c r="AL180" s="306"/>
      <c r="AM180" s="307"/>
      <c r="AN180" s="306"/>
      <c r="AO180" s="307"/>
      <c r="AP180" s="306"/>
      <c r="AQ180" s="307"/>
      <c r="AR180" s="306"/>
      <c r="AS180" s="307"/>
      <c r="AT180" s="306"/>
      <c r="AU180" s="307"/>
      <c r="AV180" s="306"/>
      <c r="AW180" s="307"/>
      <c r="AX180" s="306"/>
      <c r="AY180" s="130">
        <v>374</v>
      </c>
    </row>
    <row r="181" spans="1:51" ht="24" customHeight="1">
      <c r="A181" s="346">
        <v>375</v>
      </c>
      <c r="B181" s="345">
        <v>20550</v>
      </c>
      <c r="C181" s="344">
        <v>64</v>
      </c>
      <c r="D181" s="345">
        <v>44112</v>
      </c>
      <c r="E181" s="344">
        <v>27</v>
      </c>
      <c r="F181" s="4" t="s">
        <v>8</v>
      </c>
      <c r="G181" s="277" t="s">
        <v>42</v>
      </c>
      <c r="H181" s="57">
        <v>33.352367353155898</v>
      </c>
      <c r="I181" s="10" t="s">
        <v>173</v>
      </c>
      <c r="J181" s="219" t="s">
        <v>338</v>
      </c>
      <c r="K181" s="322">
        <v>0.59279999999999999</v>
      </c>
      <c r="L181" s="275">
        <v>0.75409999999999999</v>
      </c>
      <c r="M181" s="321"/>
      <c r="N181" s="308"/>
      <c r="O181" s="306"/>
      <c r="P181" s="308"/>
      <c r="Q181" s="306"/>
      <c r="R181" s="308"/>
      <c r="S181" s="306"/>
      <c r="T181" s="308"/>
      <c r="U181" s="306"/>
      <c r="V181" s="308"/>
      <c r="W181" s="306"/>
      <c r="X181" s="308"/>
      <c r="Y181" s="306"/>
      <c r="Z181" s="308"/>
      <c r="AA181" s="306"/>
      <c r="AB181" s="308"/>
      <c r="AC181" s="306"/>
      <c r="AD181" s="308"/>
      <c r="AE181" s="309"/>
      <c r="AF181" s="130">
        <v>375</v>
      </c>
      <c r="AG181" s="308"/>
      <c r="AH181" s="306"/>
      <c r="AI181" s="307"/>
      <c r="AJ181" s="306"/>
      <c r="AK181" s="307"/>
      <c r="AL181" s="306"/>
      <c r="AM181" s="307"/>
      <c r="AN181" s="306"/>
      <c r="AO181" s="307"/>
      <c r="AP181" s="306"/>
      <c r="AQ181" s="307"/>
      <c r="AR181" s="306"/>
      <c r="AS181" s="307"/>
      <c r="AT181" s="306"/>
      <c r="AU181" s="307"/>
      <c r="AV181" s="306"/>
      <c r="AW181" s="307"/>
      <c r="AX181" s="306"/>
      <c r="AY181" s="130">
        <v>375</v>
      </c>
    </row>
    <row r="182" spans="1:51" ht="24" customHeight="1">
      <c r="A182" s="342">
        <v>376</v>
      </c>
      <c r="B182" s="341">
        <v>15089</v>
      </c>
      <c r="C182" s="340">
        <v>79</v>
      </c>
      <c r="D182" s="341">
        <v>44092</v>
      </c>
      <c r="E182" s="340">
        <v>28</v>
      </c>
      <c r="F182" s="4" t="s">
        <v>8</v>
      </c>
      <c r="G182" s="277" t="s">
        <v>42</v>
      </c>
      <c r="H182" s="57">
        <v>33.506221540409499</v>
      </c>
      <c r="I182" s="5" t="s">
        <v>174</v>
      </c>
      <c r="J182" s="219" t="s">
        <v>338</v>
      </c>
      <c r="K182" s="322">
        <v>0.1333</v>
      </c>
      <c r="L182" s="275">
        <v>0.1074</v>
      </c>
      <c r="M182" s="321">
        <v>0.23880000000000001</v>
      </c>
      <c r="N182" s="308"/>
      <c r="O182" s="306"/>
      <c r="P182" s="308"/>
      <c r="Q182" s="306"/>
      <c r="R182" s="308"/>
      <c r="S182" s="306"/>
      <c r="T182" s="308"/>
      <c r="U182" s="306"/>
      <c r="V182" s="308"/>
      <c r="W182" s="306"/>
      <c r="X182" s="308"/>
      <c r="Y182" s="306"/>
      <c r="Z182" s="308"/>
      <c r="AA182" s="306"/>
      <c r="AB182" s="308"/>
      <c r="AC182" s="306"/>
      <c r="AD182" s="308"/>
      <c r="AE182" s="309"/>
      <c r="AF182" s="131">
        <v>376</v>
      </c>
      <c r="AG182" s="308"/>
      <c r="AH182" s="306"/>
      <c r="AI182" s="307"/>
      <c r="AJ182" s="306"/>
      <c r="AK182" s="307"/>
      <c r="AL182" s="306"/>
      <c r="AM182" s="307"/>
      <c r="AN182" s="306"/>
      <c r="AO182" s="307"/>
      <c r="AP182" s="306"/>
      <c r="AQ182" s="307"/>
      <c r="AR182" s="306"/>
      <c r="AS182" s="307"/>
      <c r="AT182" s="306"/>
      <c r="AU182" s="307"/>
      <c r="AV182" s="306"/>
      <c r="AW182" s="307"/>
      <c r="AX182" s="306"/>
      <c r="AY182" s="131">
        <v>376</v>
      </c>
    </row>
    <row r="183" spans="1:51" ht="24" customHeight="1">
      <c r="A183" s="343">
        <v>378</v>
      </c>
      <c r="B183" s="279">
        <v>26265</v>
      </c>
      <c r="C183" s="280">
        <v>48</v>
      </c>
      <c r="D183" s="279">
        <v>44114</v>
      </c>
      <c r="E183" s="280">
        <v>27</v>
      </c>
      <c r="F183" s="3" t="s">
        <v>7</v>
      </c>
      <c r="G183" s="277" t="s">
        <v>42</v>
      </c>
      <c r="H183" s="57">
        <v>29.065577686204499</v>
      </c>
      <c r="I183" s="10" t="s">
        <v>173</v>
      </c>
      <c r="J183" s="219" t="s">
        <v>338</v>
      </c>
      <c r="K183" s="322">
        <v>1.014</v>
      </c>
      <c r="L183" s="275">
        <v>0.97829999999999995</v>
      </c>
      <c r="M183" s="321"/>
      <c r="N183" s="308"/>
      <c r="O183" s="306"/>
      <c r="P183" s="308"/>
      <c r="Q183" s="306"/>
      <c r="R183" s="308"/>
      <c r="S183" s="306"/>
      <c r="T183" s="308"/>
      <c r="U183" s="306"/>
      <c r="V183" s="308"/>
      <c r="W183" s="306"/>
      <c r="X183" s="308"/>
      <c r="Y183" s="306"/>
      <c r="Z183" s="308"/>
      <c r="AA183" s="306"/>
      <c r="AB183" s="308"/>
      <c r="AC183" s="306"/>
      <c r="AD183" s="308"/>
      <c r="AE183" s="309"/>
      <c r="AF183" s="129">
        <v>378</v>
      </c>
      <c r="AG183" s="308"/>
      <c r="AH183" s="306"/>
      <c r="AI183" s="307"/>
      <c r="AJ183" s="306"/>
      <c r="AK183" s="307"/>
      <c r="AL183" s="306"/>
      <c r="AM183" s="307"/>
      <c r="AN183" s="306"/>
      <c r="AO183" s="307"/>
      <c r="AP183" s="306"/>
      <c r="AQ183" s="307"/>
      <c r="AR183" s="306"/>
      <c r="AS183" s="307"/>
      <c r="AT183" s="306"/>
      <c r="AU183" s="307"/>
      <c r="AV183" s="306"/>
      <c r="AW183" s="307"/>
      <c r="AX183" s="306"/>
      <c r="AY183" s="129">
        <v>378</v>
      </c>
    </row>
    <row r="184" spans="1:51" ht="24" customHeight="1">
      <c r="A184" s="346">
        <v>379</v>
      </c>
      <c r="B184" s="345">
        <v>20569</v>
      </c>
      <c r="C184" s="344">
        <v>64</v>
      </c>
      <c r="D184" s="345">
        <v>44109</v>
      </c>
      <c r="E184" s="344">
        <v>28</v>
      </c>
      <c r="F184" s="3" t="s">
        <v>7</v>
      </c>
      <c r="G184" s="277" t="s">
        <v>42</v>
      </c>
      <c r="H184" s="57">
        <v>21.602581538862999</v>
      </c>
      <c r="I184" s="10" t="s">
        <v>173</v>
      </c>
      <c r="J184" s="219" t="s">
        <v>338</v>
      </c>
      <c r="K184" s="322">
        <v>0.21060000000000001</v>
      </c>
      <c r="L184" s="275">
        <v>0.29220000000000002</v>
      </c>
      <c r="M184" s="321"/>
      <c r="N184" s="308"/>
      <c r="O184" s="306"/>
      <c r="P184" s="308"/>
      <c r="Q184" s="306"/>
      <c r="R184" s="308"/>
      <c r="S184" s="306"/>
      <c r="T184" s="308"/>
      <c r="U184" s="306"/>
      <c r="V184" s="308"/>
      <c r="W184" s="306"/>
      <c r="X184" s="308"/>
      <c r="Y184" s="306"/>
      <c r="Z184" s="308"/>
      <c r="AA184" s="306"/>
      <c r="AB184" s="308"/>
      <c r="AC184" s="306"/>
      <c r="AD184" s="308"/>
      <c r="AE184" s="309"/>
      <c r="AF184" s="130">
        <v>379</v>
      </c>
      <c r="AG184" s="308"/>
      <c r="AH184" s="306"/>
      <c r="AI184" s="307"/>
      <c r="AJ184" s="306"/>
      <c r="AK184" s="307"/>
      <c r="AL184" s="306"/>
      <c r="AM184" s="307"/>
      <c r="AN184" s="306"/>
      <c r="AO184" s="307"/>
      <c r="AP184" s="306"/>
      <c r="AQ184" s="307"/>
      <c r="AR184" s="306"/>
      <c r="AS184" s="307"/>
      <c r="AT184" s="306"/>
      <c r="AU184" s="307"/>
      <c r="AV184" s="306"/>
      <c r="AW184" s="307"/>
      <c r="AX184" s="306"/>
      <c r="AY184" s="130">
        <v>379</v>
      </c>
    </row>
    <row r="185" spans="1:51" ht="24" customHeight="1">
      <c r="A185" s="346">
        <v>380</v>
      </c>
      <c r="B185" s="345">
        <v>20398</v>
      </c>
      <c r="C185" s="344">
        <v>64</v>
      </c>
      <c r="D185" s="345">
        <v>44109</v>
      </c>
      <c r="E185" s="344">
        <v>28</v>
      </c>
      <c r="F185" s="4" t="s">
        <v>8</v>
      </c>
      <c r="G185" s="277" t="s">
        <v>42</v>
      </c>
      <c r="H185" s="57">
        <v>26.3485350806206</v>
      </c>
      <c r="I185" s="10" t="s">
        <v>173</v>
      </c>
      <c r="J185" s="219" t="s">
        <v>338</v>
      </c>
      <c r="K185" s="322">
        <v>0.25430000000000003</v>
      </c>
      <c r="L185" s="275">
        <v>0.4738</v>
      </c>
      <c r="M185" s="321"/>
      <c r="N185" s="308"/>
      <c r="O185" s="306"/>
      <c r="P185" s="308"/>
      <c r="Q185" s="306"/>
      <c r="R185" s="308"/>
      <c r="S185" s="306"/>
      <c r="T185" s="308"/>
      <c r="U185" s="306"/>
      <c r="V185" s="308"/>
      <c r="W185" s="306"/>
      <c r="X185" s="308"/>
      <c r="Y185" s="306"/>
      <c r="Z185" s="308"/>
      <c r="AA185" s="306"/>
      <c r="AB185" s="308"/>
      <c r="AC185" s="306"/>
      <c r="AD185" s="308"/>
      <c r="AE185" s="309"/>
      <c r="AF185" s="130">
        <v>380</v>
      </c>
      <c r="AG185" s="308"/>
      <c r="AH185" s="306"/>
      <c r="AI185" s="307"/>
      <c r="AJ185" s="306"/>
      <c r="AK185" s="307"/>
      <c r="AL185" s="306"/>
      <c r="AM185" s="307"/>
      <c r="AN185" s="306"/>
      <c r="AO185" s="307"/>
      <c r="AP185" s="306"/>
      <c r="AQ185" s="307"/>
      <c r="AR185" s="306"/>
      <c r="AS185" s="307"/>
      <c r="AT185" s="306"/>
      <c r="AU185" s="307"/>
      <c r="AV185" s="306"/>
      <c r="AW185" s="307"/>
      <c r="AX185" s="306"/>
      <c r="AY185" s="130">
        <v>380</v>
      </c>
    </row>
    <row r="186" spans="1:51" ht="24" customHeight="1">
      <c r="A186" s="342">
        <v>381</v>
      </c>
      <c r="B186" s="341">
        <v>17425</v>
      </c>
      <c r="C186" s="340">
        <v>73</v>
      </c>
      <c r="D186" s="341">
        <v>44098</v>
      </c>
      <c r="E186" s="340">
        <v>28</v>
      </c>
      <c r="F186" s="3" t="s">
        <v>7</v>
      </c>
      <c r="G186" s="277" t="s">
        <v>42</v>
      </c>
      <c r="H186" s="57">
        <v>34.355256645412901</v>
      </c>
      <c r="I186" s="5" t="s">
        <v>174</v>
      </c>
      <c r="J186" s="219" t="s">
        <v>338</v>
      </c>
      <c r="K186" s="322">
        <v>0.58399999999999996</v>
      </c>
      <c r="L186" s="275">
        <v>0.98050000000000004</v>
      </c>
      <c r="M186" s="321"/>
      <c r="N186" s="308"/>
      <c r="O186" s="306"/>
      <c r="P186" s="308"/>
      <c r="Q186" s="306"/>
      <c r="R186" s="308"/>
      <c r="S186" s="306"/>
      <c r="T186" s="308"/>
      <c r="U186" s="306"/>
      <c r="V186" s="308"/>
      <c r="W186" s="306"/>
      <c r="X186" s="308"/>
      <c r="Y186" s="306"/>
      <c r="Z186" s="308"/>
      <c r="AA186" s="306"/>
      <c r="AB186" s="308"/>
      <c r="AC186" s="306"/>
      <c r="AD186" s="308"/>
      <c r="AE186" s="309"/>
      <c r="AF186" s="131">
        <v>381</v>
      </c>
      <c r="AG186" s="308"/>
      <c r="AH186" s="306"/>
      <c r="AI186" s="307"/>
      <c r="AJ186" s="306"/>
      <c r="AK186" s="307"/>
      <c r="AL186" s="306"/>
      <c r="AM186" s="307"/>
      <c r="AN186" s="306"/>
      <c r="AO186" s="307"/>
      <c r="AP186" s="306"/>
      <c r="AQ186" s="307"/>
      <c r="AR186" s="306"/>
      <c r="AS186" s="307"/>
      <c r="AT186" s="306"/>
      <c r="AU186" s="307"/>
      <c r="AV186" s="306"/>
      <c r="AW186" s="307"/>
      <c r="AX186" s="306"/>
      <c r="AY186" s="131">
        <v>381</v>
      </c>
    </row>
    <row r="187" spans="1:51" ht="24" customHeight="1">
      <c r="A187" s="346">
        <v>383</v>
      </c>
      <c r="B187" s="345">
        <v>21213</v>
      </c>
      <c r="C187" s="344">
        <v>62</v>
      </c>
      <c r="D187" s="345">
        <v>44102</v>
      </c>
      <c r="E187" s="344">
        <v>28</v>
      </c>
      <c r="F187" s="3" t="s">
        <v>7</v>
      </c>
      <c r="G187" s="277" t="s">
        <v>42</v>
      </c>
      <c r="H187" s="57">
        <v>30.931122448979501</v>
      </c>
      <c r="I187" s="10" t="s">
        <v>173</v>
      </c>
      <c r="J187" s="219" t="s">
        <v>338</v>
      </c>
      <c r="K187" s="322">
        <v>0.50700000000000001</v>
      </c>
      <c r="L187" s="275">
        <v>0.2472</v>
      </c>
      <c r="M187" s="321"/>
      <c r="N187" s="308"/>
      <c r="O187" s="306"/>
      <c r="P187" s="308"/>
      <c r="Q187" s="306"/>
      <c r="R187" s="308"/>
      <c r="S187" s="306"/>
      <c r="T187" s="308"/>
      <c r="U187" s="306"/>
      <c r="V187" s="308"/>
      <c r="W187" s="306"/>
      <c r="X187" s="308"/>
      <c r="Y187" s="306"/>
      <c r="Z187" s="308"/>
      <c r="AA187" s="306"/>
      <c r="AB187" s="308"/>
      <c r="AC187" s="306"/>
      <c r="AD187" s="308"/>
      <c r="AE187" s="309"/>
      <c r="AF187" s="130">
        <v>383</v>
      </c>
      <c r="AG187" s="308"/>
      <c r="AH187" s="306"/>
      <c r="AI187" s="307"/>
      <c r="AJ187" s="306"/>
      <c r="AK187" s="307"/>
      <c r="AL187" s="306"/>
      <c r="AM187" s="307"/>
      <c r="AN187" s="306"/>
      <c r="AO187" s="307"/>
      <c r="AP187" s="306"/>
      <c r="AQ187" s="307"/>
      <c r="AR187" s="306"/>
      <c r="AS187" s="307"/>
      <c r="AT187" s="306"/>
      <c r="AU187" s="307"/>
      <c r="AV187" s="306"/>
      <c r="AW187" s="307"/>
      <c r="AX187" s="306"/>
      <c r="AY187" s="130">
        <v>383</v>
      </c>
    </row>
    <row r="188" spans="1:51" ht="24" customHeight="1">
      <c r="A188" s="346">
        <v>384</v>
      </c>
      <c r="B188" s="345">
        <v>22475</v>
      </c>
      <c r="C188" s="344">
        <v>59</v>
      </c>
      <c r="D188" s="345">
        <v>44104</v>
      </c>
      <c r="E188" s="344">
        <v>30</v>
      </c>
      <c r="F188" s="3" t="s">
        <v>7</v>
      </c>
      <c r="G188" s="277" t="s">
        <v>42</v>
      </c>
      <c r="H188" s="57">
        <v>35.5826483832465</v>
      </c>
      <c r="I188" s="10" t="s">
        <v>173</v>
      </c>
      <c r="J188" s="219" t="s">
        <v>338</v>
      </c>
      <c r="K188" s="322">
        <v>1.6719999999999999</v>
      </c>
      <c r="L188" s="275">
        <v>1.843</v>
      </c>
      <c r="M188" s="321"/>
      <c r="N188" s="308"/>
      <c r="O188" s="306"/>
      <c r="P188" s="308"/>
      <c r="Q188" s="306"/>
      <c r="R188" s="308"/>
      <c r="S188" s="306"/>
      <c r="T188" s="308"/>
      <c r="U188" s="306"/>
      <c r="V188" s="308"/>
      <c r="W188" s="306"/>
      <c r="X188" s="308"/>
      <c r="Y188" s="306"/>
      <c r="Z188" s="308"/>
      <c r="AA188" s="306"/>
      <c r="AB188" s="308"/>
      <c r="AC188" s="306"/>
      <c r="AD188" s="308"/>
      <c r="AE188" s="309"/>
      <c r="AF188" s="130">
        <v>384</v>
      </c>
      <c r="AG188" s="308"/>
      <c r="AH188" s="306"/>
      <c r="AI188" s="307"/>
      <c r="AJ188" s="306"/>
      <c r="AK188" s="307"/>
      <c r="AL188" s="306"/>
      <c r="AM188" s="307"/>
      <c r="AN188" s="306"/>
      <c r="AO188" s="307"/>
      <c r="AP188" s="306"/>
      <c r="AQ188" s="307"/>
      <c r="AR188" s="306"/>
      <c r="AS188" s="307"/>
      <c r="AT188" s="306"/>
      <c r="AU188" s="307"/>
      <c r="AV188" s="306"/>
      <c r="AW188" s="307"/>
      <c r="AX188" s="306"/>
      <c r="AY188" s="130">
        <v>384</v>
      </c>
    </row>
    <row r="189" spans="1:51" ht="24" customHeight="1">
      <c r="A189" s="346">
        <v>385</v>
      </c>
      <c r="B189" s="345">
        <v>22437</v>
      </c>
      <c r="C189" s="344">
        <v>59</v>
      </c>
      <c r="D189" s="345">
        <v>44111</v>
      </c>
      <c r="E189" s="344">
        <v>28</v>
      </c>
      <c r="F189" s="3" t="s">
        <v>7</v>
      </c>
      <c r="G189" s="277" t="s">
        <v>42</v>
      </c>
      <c r="H189" s="57">
        <v>26.835826350275401</v>
      </c>
      <c r="I189" s="10" t="s">
        <v>173</v>
      </c>
      <c r="J189" s="219" t="s">
        <v>338</v>
      </c>
      <c r="K189" s="322">
        <v>0.1888</v>
      </c>
      <c r="L189" s="275">
        <v>0.30130000000000001</v>
      </c>
      <c r="M189" s="321"/>
      <c r="N189" s="308"/>
      <c r="O189" s="306"/>
      <c r="P189" s="308"/>
      <c r="Q189" s="306"/>
      <c r="R189" s="308"/>
      <c r="S189" s="306"/>
      <c r="T189" s="308"/>
      <c r="U189" s="306"/>
      <c r="V189" s="308"/>
      <c r="W189" s="306"/>
      <c r="X189" s="308"/>
      <c r="Y189" s="306"/>
      <c r="Z189" s="308"/>
      <c r="AA189" s="306"/>
      <c r="AB189" s="308"/>
      <c r="AC189" s="306"/>
      <c r="AD189" s="308"/>
      <c r="AE189" s="309"/>
      <c r="AF189" s="130">
        <v>385</v>
      </c>
      <c r="AG189" s="308"/>
      <c r="AH189" s="306"/>
      <c r="AI189" s="307"/>
      <c r="AJ189" s="306"/>
      <c r="AK189" s="307"/>
      <c r="AL189" s="306"/>
      <c r="AM189" s="307"/>
      <c r="AN189" s="306"/>
      <c r="AO189" s="307"/>
      <c r="AP189" s="306"/>
      <c r="AQ189" s="307"/>
      <c r="AR189" s="306"/>
      <c r="AS189" s="307"/>
      <c r="AT189" s="306"/>
      <c r="AU189" s="307"/>
      <c r="AV189" s="306"/>
      <c r="AW189" s="307"/>
      <c r="AX189" s="306"/>
      <c r="AY189" s="130">
        <v>385</v>
      </c>
    </row>
    <row r="190" spans="1:51" ht="24" customHeight="1">
      <c r="A190" s="343">
        <v>386</v>
      </c>
      <c r="B190" s="279">
        <v>27457</v>
      </c>
      <c r="C190" s="280">
        <v>45</v>
      </c>
      <c r="D190" s="279">
        <v>44118</v>
      </c>
      <c r="E190" s="280">
        <v>28</v>
      </c>
      <c r="F190" s="3" t="s">
        <v>7</v>
      </c>
      <c r="G190" s="277" t="s">
        <v>42</v>
      </c>
      <c r="H190" s="57">
        <v>31.448342125442299</v>
      </c>
      <c r="I190" s="10" t="s">
        <v>173</v>
      </c>
      <c r="J190" s="219" t="s">
        <v>338</v>
      </c>
      <c r="K190" s="322">
        <v>0.30099999999999999</v>
      </c>
      <c r="L190" s="275">
        <v>0.53210000000000002</v>
      </c>
      <c r="M190" s="321"/>
      <c r="N190" s="308"/>
      <c r="O190" s="306"/>
      <c r="P190" s="308"/>
      <c r="Q190" s="306"/>
      <c r="R190" s="308"/>
      <c r="S190" s="306"/>
      <c r="T190" s="308"/>
      <c r="U190" s="306"/>
      <c r="V190" s="308"/>
      <c r="W190" s="306"/>
      <c r="X190" s="308"/>
      <c r="Y190" s="306"/>
      <c r="Z190" s="308"/>
      <c r="AA190" s="306"/>
      <c r="AB190" s="308"/>
      <c r="AC190" s="306"/>
      <c r="AD190" s="308"/>
      <c r="AE190" s="309"/>
      <c r="AF190" s="129">
        <v>386</v>
      </c>
      <c r="AG190" s="308"/>
      <c r="AH190" s="306"/>
      <c r="AI190" s="307"/>
      <c r="AJ190" s="306"/>
      <c r="AK190" s="307"/>
      <c r="AL190" s="306"/>
      <c r="AM190" s="307"/>
      <c r="AN190" s="306"/>
      <c r="AO190" s="307"/>
      <c r="AP190" s="306"/>
      <c r="AQ190" s="307"/>
      <c r="AR190" s="306"/>
      <c r="AS190" s="307"/>
      <c r="AT190" s="306"/>
      <c r="AU190" s="307"/>
      <c r="AV190" s="306"/>
      <c r="AW190" s="307"/>
      <c r="AX190" s="306"/>
      <c r="AY190" s="129">
        <v>386</v>
      </c>
    </row>
    <row r="191" spans="1:51" ht="24" customHeight="1">
      <c r="A191" s="343">
        <v>387</v>
      </c>
      <c r="B191" s="279">
        <v>27831</v>
      </c>
      <c r="C191" s="280">
        <v>44</v>
      </c>
      <c r="D191" s="279">
        <v>44125</v>
      </c>
      <c r="E191" s="280">
        <v>28</v>
      </c>
      <c r="F191" s="4" t="s">
        <v>8</v>
      </c>
      <c r="G191" s="277" t="s">
        <v>42</v>
      </c>
      <c r="H191" s="57">
        <v>27.019686215522601</v>
      </c>
      <c r="I191" s="10" t="s">
        <v>173</v>
      </c>
      <c r="J191" s="219" t="s">
        <v>338</v>
      </c>
      <c r="K191" s="322">
        <v>0.16880000000000001</v>
      </c>
      <c r="L191" s="275">
        <v>0.2205</v>
      </c>
      <c r="M191" s="321"/>
      <c r="N191" s="308"/>
      <c r="O191" s="306"/>
      <c r="P191" s="308"/>
      <c r="Q191" s="306"/>
      <c r="R191" s="308"/>
      <c r="S191" s="306"/>
      <c r="T191" s="308"/>
      <c r="U191" s="306"/>
      <c r="V191" s="308"/>
      <c r="W191" s="306"/>
      <c r="X191" s="308"/>
      <c r="Y191" s="306"/>
      <c r="Z191" s="308"/>
      <c r="AA191" s="306"/>
      <c r="AB191" s="308"/>
      <c r="AC191" s="306"/>
      <c r="AD191" s="308"/>
      <c r="AE191" s="309"/>
      <c r="AF191" s="129">
        <v>387</v>
      </c>
      <c r="AG191" s="308"/>
      <c r="AH191" s="306"/>
      <c r="AI191" s="307"/>
      <c r="AJ191" s="306"/>
      <c r="AK191" s="307"/>
      <c r="AL191" s="306"/>
      <c r="AM191" s="307"/>
      <c r="AN191" s="306"/>
      <c r="AO191" s="307"/>
      <c r="AP191" s="306"/>
      <c r="AQ191" s="307"/>
      <c r="AR191" s="306"/>
      <c r="AS191" s="307"/>
      <c r="AT191" s="306"/>
      <c r="AU191" s="307"/>
      <c r="AV191" s="306"/>
      <c r="AW191" s="307"/>
      <c r="AX191" s="306"/>
      <c r="AY191" s="129">
        <v>387</v>
      </c>
    </row>
    <row r="192" spans="1:51" ht="24" customHeight="1">
      <c r="A192" s="346">
        <v>388</v>
      </c>
      <c r="B192" s="345">
        <v>24151</v>
      </c>
      <c r="C192" s="344">
        <v>54</v>
      </c>
      <c r="D192" s="345">
        <v>44106</v>
      </c>
      <c r="E192" s="344">
        <v>25</v>
      </c>
      <c r="F192" s="3" t="s">
        <v>7</v>
      </c>
      <c r="G192" s="277" t="s">
        <v>42</v>
      </c>
      <c r="H192" s="57">
        <v>27.8077357410635</v>
      </c>
      <c r="I192" s="10" t="s">
        <v>173</v>
      </c>
      <c r="J192" s="219" t="s">
        <v>338</v>
      </c>
      <c r="K192" s="322">
        <v>4.5030000000000001E-2</v>
      </c>
      <c r="L192" s="275">
        <v>6.4899999999999999E-2</v>
      </c>
      <c r="M192" s="321"/>
      <c r="N192" s="308"/>
      <c r="O192" s="306"/>
      <c r="P192" s="308"/>
      <c r="Q192" s="306"/>
      <c r="R192" s="308"/>
      <c r="S192" s="306"/>
      <c r="T192" s="308"/>
      <c r="U192" s="306"/>
      <c r="V192" s="308"/>
      <c r="W192" s="306"/>
      <c r="X192" s="308"/>
      <c r="Y192" s="306"/>
      <c r="Z192" s="308"/>
      <c r="AA192" s="306"/>
      <c r="AB192" s="308"/>
      <c r="AC192" s="306"/>
      <c r="AD192" s="308"/>
      <c r="AE192" s="309"/>
      <c r="AF192" s="130">
        <v>388</v>
      </c>
      <c r="AG192" s="308"/>
      <c r="AH192" s="306"/>
      <c r="AI192" s="307"/>
      <c r="AJ192" s="306"/>
      <c r="AK192" s="307"/>
      <c r="AL192" s="306"/>
      <c r="AM192" s="307"/>
      <c r="AN192" s="306"/>
      <c r="AO192" s="307"/>
      <c r="AP192" s="306"/>
      <c r="AQ192" s="307"/>
      <c r="AR192" s="306"/>
      <c r="AS192" s="307"/>
      <c r="AT192" s="306"/>
      <c r="AU192" s="307"/>
      <c r="AV192" s="306"/>
      <c r="AW192" s="307"/>
      <c r="AX192" s="306"/>
      <c r="AY192" s="130">
        <v>388</v>
      </c>
    </row>
    <row r="193" spans="1:51" ht="24" customHeight="1">
      <c r="A193" s="342">
        <v>389</v>
      </c>
      <c r="B193" s="341">
        <v>19190</v>
      </c>
      <c r="C193" s="340">
        <v>68</v>
      </c>
      <c r="D193" s="341">
        <v>44103</v>
      </c>
      <c r="E193" s="340">
        <v>28</v>
      </c>
      <c r="F193" s="3" t="s">
        <v>7</v>
      </c>
      <c r="G193" s="277" t="s">
        <v>42</v>
      </c>
      <c r="H193" s="57">
        <v>20.414770693835202</v>
      </c>
      <c r="I193" s="5" t="s">
        <v>174</v>
      </c>
      <c r="J193" s="219" t="s">
        <v>338</v>
      </c>
      <c r="K193" s="322">
        <v>0.59660000000000002</v>
      </c>
      <c r="L193" s="275">
        <v>0.57950000000000002</v>
      </c>
      <c r="M193" s="321"/>
      <c r="N193" s="308"/>
      <c r="O193" s="306"/>
      <c r="P193" s="308"/>
      <c r="Q193" s="306"/>
      <c r="R193" s="308"/>
      <c r="S193" s="306"/>
      <c r="T193" s="308"/>
      <c r="U193" s="306"/>
      <c r="V193" s="308"/>
      <c r="W193" s="306"/>
      <c r="X193" s="308"/>
      <c r="Y193" s="306"/>
      <c r="Z193" s="308"/>
      <c r="AA193" s="306"/>
      <c r="AB193" s="308"/>
      <c r="AC193" s="306"/>
      <c r="AD193" s="308"/>
      <c r="AE193" s="309"/>
      <c r="AF193" s="131">
        <v>389</v>
      </c>
      <c r="AG193" s="308"/>
      <c r="AH193" s="306"/>
      <c r="AI193" s="307"/>
      <c r="AJ193" s="306"/>
      <c r="AK193" s="307"/>
      <c r="AL193" s="306"/>
      <c r="AM193" s="307"/>
      <c r="AN193" s="306"/>
      <c r="AO193" s="307"/>
      <c r="AP193" s="306"/>
      <c r="AQ193" s="307"/>
      <c r="AR193" s="306"/>
      <c r="AS193" s="307"/>
      <c r="AT193" s="306"/>
      <c r="AU193" s="307"/>
      <c r="AV193" s="306"/>
      <c r="AW193" s="307"/>
      <c r="AX193" s="306"/>
      <c r="AY193" s="131">
        <v>389</v>
      </c>
    </row>
    <row r="194" spans="1:51" ht="24" customHeight="1">
      <c r="A194" s="342">
        <v>391</v>
      </c>
      <c r="B194" s="341">
        <v>20001</v>
      </c>
      <c r="C194" s="340">
        <v>66</v>
      </c>
      <c r="D194" s="341">
        <v>44098</v>
      </c>
      <c r="E194" s="340">
        <v>28</v>
      </c>
      <c r="F194" s="3" t="s">
        <v>7</v>
      </c>
      <c r="G194" s="277" t="s">
        <v>42</v>
      </c>
      <c r="H194" s="57">
        <v>20.9375</v>
      </c>
      <c r="I194" s="5" t="s">
        <v>174</v>
      </c>
      <c r="J194" s="219" t="s">
        <v>338</v>
      </c>
      <c r="K194" s="322">
        <v>0.53439999999999999</v>
      </c>
      <c r="L194" s="275">
        <v>0.4874</v>
      </c>
      <c r="M194" s="321">
        <v>0.6421</v>
      </c>
      <c r="N194" s="308"/>
      <c r="O194" s="306"/>
      <c r="P194" s="308"/>
      <c r="Q194" s="306"/>
      <c r="R194" s="308"/>
      <c r="S194" s="306"/>
      <c r="T194" s="308"/>
      <c r="U194" s="306"/>
      <c r="V194" s="308"/>
      <c r="W194" s="306"/>
      <c r="X194" s="308"/>
      <c r="Y194" s="306"/>
      <c r="Z194" s="308"/>
      <c r="AA194" s="306"/>
      <c r="AB194" s="308"/>
      <c r="AC194" s="306"/>
      <c r="AD194" s="308"/>
      <c r="AE194" s="309"/>
      <c r="AF194" s="131">
        <v>391</v>
      </c>
      <c r="AG194" s="308"/>
      <c r="AH194" s="306"/>
      <c r="AI194" s="307"/>
      <c r="AJ194" s="306"/>
      <c r="AK194" s="307"/>
      <c r="AL194" s="306"/>
      <c r="AM194" s="307"/>
      <c r="AN194" s="306"/>
      <c r="AO194" s="307"/>
      <c r="AP194" s="306"/>
      <c r="AQ194" s="307"/>
      <c r="AR194" s="306"/>
      <c r="AS194" s="307"/>
      <c r="AT194" s="306"/>
      <c r="AU194" s="307"/>
      <c r="AV194" s="306"/>
      <c r="AW194" s="307"/>
      <c r="AX194" s="306"/>
      <c r="AY194" s="131">
        <v>391</v>
      </c>
    </row>
    <row r="195" spans="1:51" ht="24" customHeight="1">
      <c r="A195" s="343">
        <v>392</v>
      </c>
      <c r="B195" s="279">
        <v>26142</v>
      </c>
      <c r="C195" s="280">
        <v>49</v>
      </c>
      <c r="D195" s="279">
        <v>44119</v>
      </c>
      <c r="E195" s="280">
        <v>28</v>
      </c>
      <c r="F195" s="3" t="s">
        <v>7</v>
      </c>
      <c r="G195" s="277" t="s">
        <v>42</v>
      </c>
      <c r="H195" s="57">
        <v>23.047053837579298</v>
      </c>
      <c r="I195" s="10" t="s">
        <v>173</v>
      </c>
      <c r="J195" s="219" t="s">
        <v>338</v>
      </c>
      <c r="K195" s="322">
        <v>5.2749999999999998E-2</v>
      </c>
      <c r="L195" s="275">
        <v>0.28849999999999998</v>
      </c>
      <c r="M195" s="321"/>
      <c r="N195" s="308"/>
      <c r="O195" s="306"/>
      <c r="P195" s="308"/>
      <c r="Q195" s="306"/>
      <c r="R195" s="308"/>
      <c r="S195" s="306"/>
      <c r="T195" s="308"/>
      <c r="U195" s="306"/>
      <c r="V195" s="308"/>
      <c r="W195" s="306"/>
      <c r="X195" s="308"/>
      <c r="Y195" s="306"/>
      <c r="Z195" s="308"/>
      <c r="AA195" s="306"/>
      <c r="AB195" s="308"/>
      <c r="AC195" s="306"/>
      <c r="AD195" s="308"/>
      <c r="AE195" s="309"/>
      <c r="AF195" s="129">
        <v>392</v>
      </c>
      <c r="AG195" s="308"/>
      <c r="AH195" s="306"/>
      <c r="AI195" s="307"/>
      <c r="AJ195" s="306"/>
      <c r="AK195" s="307"/>
      <c r="AL195" s="306"/>
      <c r="AM195" s="307"/>
      <c r="AN195" s="306"/>
      <c r="AO195" s="307"/>
      <c r="AP195" s="306"/>
      <c r="AQ195" s="307"/>
      <c r="AR195" s="306"/>
      <c r="AS195" s="307"/>
      <c r="AT195" s="306"/>
      <c r="AU195" s="307"/>
      <c r="AV195" s="306"/>
      <c r="AW195" s="307"/>
      <c r="AX195" s="306"/>
      <c r="AY195" s="129">
        <v>392</v>
      </c>
    </row>
    <row r="196" spans="1:51" ht="24" customHeight="1">
      <c r="A196" s="346">
        <v>393</v>
      </c>
      <c r="B196" s="345">
        <v>24557</v>
      </c>
      <c r="C196" s="344">
        <v>53</v>
      </c>
      <c r="D196" s="345">
        <v>44105</v>
      </c>
      <c r="E196" s="344">
        <v>28</v>
      </c>
      <c r="F196" s="4" t="s">
        <v>8</v>
      </c>
      <c r="G196" s="277" t="s">
        <v>42</v>
      </c>
      <c r="H196" s="57">
        <v>29.594449415941199</v>
      </c>
      <c r="I196" s="10" t="s">
        <v>173</v>
      </c>
      <c r="J196" s="219" t="s">
        <v>338</v>
      </c>
      <c r="K196" s="322">
        <v>0.74490000000000001</v>
      </c>
      <c r="L196" s="275">
        <v>0.67789999999999995</v>
      </c>
      <c r="M196" s="321">
        <v>0.57520000000000004</v>
      </c>
      <c r="N196" s="308"/>
      <c r="O196" s="306"/>
      <c r="P196" s="308"/>
      <c r="Q196" s="306"/>
      <c r="R196" s="308"/>
      <c r="S196" s="306"/>
      <c r="T196" s="308"/>
      <c r="U196" s="306"/>
      <c r="V196" s="308"/>
      <c r="W196" s="306"/>
      <c r="X196" s="308"/>
      <c r="Y196" s="306"/>
      <c r="Z196" s="308"/>
      <c r="AA196" s="306"/>
      <c r="AB196" s="308"/>
      <c r="AC196" s="306"/>
      <c r="AD196" s="308"/>
      <c r="AE196" s="309"/>
      <c r="AF196" s="130">
        <v>393</v>
      </c>
      <c r="AG196" s="308"/>
      <c r="AH196" s="306"/>
      <c r="AI196" s="307"/>
      <c r="AJ196" s="306"/>
      <c r="AK196" s="307"/>
      <c r="AL196" s="306"/>
      <c r="AM196" s="307"/>
      <c r="AN196" s="306"/>
      <c r="AO196" s="307"/>
      <c r="AP196" s="306"/>
      <c r="AQ196" s="307"/>
      <c r="AR196" s="306"/>
      <c r="AS196" s="307"/>
      <c r="AT196" s="306"/>
      <c r="AU196" s="307"/>
      <c r="AV196" s="306"/>
      <c r="AW196" s="307"/>
      <c r="AX196" s="306"/>
      <c r="AY196" s="130">
        <v>393</v>
      </c>
    </row>
    <row r="197" spans="1:51" ht="24" customHeight="1">
      <c r="A197" s="343">
        <v>394</v>
      </c>
      <c r="B197" s="279">
        <v>28371</v>
      </c>
      <c r="C197" s="280">
        <v>43</v>
      </c>
      <c r="D197" s="279">
        <v>44137</v>
      </c>
      <c r="E197" s="280">
        <v>29</v>
      </c>
      <c r="F197" s="3" t="s">
        <v>7</v>
      </c>
      <c r="G197" s="277" t="s">
        <v>42</v>
      </c>
      <c r="H197" s="57">
        <v>37.0965028643514</v>
      </c>
      <c r="I197" s="10" t="s">
        <v>173</v>
      </c>
      <c r="J197" s="219" t="s">
        <v>338</v>
      </c>
      <c r="K197" s="322">
        <v>0.45889999999999997</v>
      </c>
      <c r="L197" s="275">
        <v>0.46729999999999999</v>
      </c>
      <c r="M197" s="321"/>
      <c r="N197" s="308"/>
      <c r="O197" s="306"/>
      <c r="P197" s="308"/>
      <c r="Q197" s="306"/>
      <c r="R197" s="308"/>
      <c r="S197" s="306"/>
      <c r="T197" s="308"/>
      <c r="U197" s="306"/>
      <c r="V197" s="308"/>
      <c r="W197" s="306"/>
      <c r="X197" s="308"/>
      <c r="Y197" s="306"/>
      <c r="Z197" s="308"/>
      <c r="AA197" s="306"/>
      <c r="AB197" s="308"/>
      <c r="AC197" s="306"/>
      <c r="AD197" s="308"/>
      <c r="AE197" s="309"/>
      <c r="AF197" s="129">
        <v>394</v>
      </c>
      <c r="AG197" s="308"/>
      <c r="AH197" s="306"/>
      <c r="AI197" s="307"/>
      <c r="AJ197" s="306"/>
      <c r="AK197" s="307"/>
      <c r="AL197" s="306"/>
      <c r="AM197" s="307"/>
      <c r="AN197" s="306"/>
      <c r="AO197" s="307"/>
      <c r="AP197" s="306"/>
      <c r="AQ197" s="307"/>
      <c r="AR197" s="306"/>
      <c r="AS197" s="307"/>
      <c r="AT197" s="306"/>
      <c r="AU197" s="307"/>
      <c r="AV197" s="306"/>
      <c r="AW197" s="307"/>
      <c r="AX197" s="306"/>
      <c r="AY197" s="129">
        <v>394</v>
      </c>
    </row>
    <row r="198" spans="1:51" ht="24" customHeight="1">
      <c r="A198" s="343">
        <v>395</v>
      </c>
      <c r="B198" s="279">
        <v>26813</v>
      </c>
      <c r="C198" s="280">
        <v>47</v>
      </c>
      <c r="D198" s="279">
        <v>44137</v>
      </c>
      <c r="E198" s="280">
        <v>28</v>
      </c>
      <c r="F198" s="3" t="s">
        <v>7</v>
      </c>
      <c r="G198" s="277" t="s">
        <v>42</v>
      </c>
      <c r="H198" s="57">
        <v>29.9772370960956</v>
      </c>
      <c r="I198" s="10" t="s">
        <v>173</v>
      </c>
      <c r="J198" s="219" t="s">
        <v>338</v>
      </c>
      <c r="K198" s="322">
        <v>0.33510000000000001</v>
      </c>
      <c r="L198" s="275">
        <v>0.16009999999999999</v>
      </c>
      <c r="M198" s="321"/>
      <c r="N198" s="308"/>
      <c r="O198" s="306"/>
      <c r="P198" s="308"/>
      <c r="Q198" s="306"/>
      <c r="R198" s="308"/>
      <c r="S198" s="306"/>
      <c r="T198" s="308"/>
      <c r="U198" s="306"/>
      <c r="V198" s="308"/>
      <c r="W198" s="306"/>
      <c r="X198" s="308"/>
      <c r="Y198" s="306"/>
      <c r="Z198" s="308"/>
      <c r="AA198" s="306"/>
      <c r="AB198" s="308"/>
      <c r="AC198" s="306"/>
      <c r="AD198" s="308"/>
      <c r="AE198" s="309"/>
      <c r="AF198" s="129">
        <v>395</v>
      </c>
      <c r="AG198" s="308"/>
      <c r="AH198" s="306"/>
      <c r="AI198" s="307"/>
      <c r="AJ198" s="306"/>
      <c r="AK198" s="307"/>
      <c r="AL198" s="306"/>
      <c r="AM198" s="307"/>
      <c r="AN198" s="306"/>
      <c r="AO198" s="307"/>
      <c r="AP198" s="306"/>
      <c r="AQ198" s="307"/>
      <c r="AR198" s="306"/>
      <c r="AS198" s="307"/>
      <c r="AT198" s="306"/>
      <c r="AU198" s="307"/>
      <c r="AV198" s="306"/>
      <c r="AW198" s="307"/>
      <c r="AX198" s="306"/>
      <c r="AY198" s="129">
        <v>395</v>
      </c>
    </row>
    <row r="199" spans="1:51" ht="24" customHeight="1">
      <c r="A199" s="343">
        <v>396</v>
      </c>
      <c r="B199" s="279">
        <v>31311</v>
      </c>
      <c r="C199" s="280">
        <v>35</v>
      </c>
      <c r="D199" s="279">
        <v>44132</v>
      </c>
      <c r="E199" s="280">
        <v>26</v>
      </c>
      <c r="F199" s="3" t="s">
        <v>7</v>
      </c>
      <c r="G199" s="277" t="s">
        <v>42</v>
      </c>
      <c r="H199" s="57">
        <v>20.936777987817599</v>
      </c>
      <c r="I199" s="10" t="s">
        <v>173</v>
      </c>
      <c r="J199" s="219" t="s">
        <v>338</v>
      </c>
      <c r="K199" s="322">
        <v>0.31850000000000001</v>
      </c>
      <c r="L199" s="275">
        <v>0.53720000000000001</v>
      </c>
      <c r="M199" s="321"/>
      <c r="N199" s="308"/>
      <c r="O199" s="306"/>
      <c r="P199" s="308"/>
      <c r="Q199" s="306"/>
      <c r="R199" s="308"/>
      <c r="S199" s="306"/>
      <c r="T199" s="308"/>
      <c r="U199" s="306"/>
      <c r="V199" s="308"/>
      <c r="W199" s="306"/>
      <c r="X199" s="308"/>
      <c r="Y199" s="306"/>
      <c r="Z199" s="308"/>
      <c r="AA199" s="306"/>
      <c r="AB199" s="308"/>
      <c r="AC199" s="306"/>
      <c r="AD199" s="308"/>
      <c r="AE199" s="309"/>
      <c r="AF199" s="129">
        <v>396</v>
      </c>
      <c r="AG199" s="308"/>
      <c r="AH199" s="306"/>
      <c r="AI199" s="307"/>
      <c r="AJ199" s="306"/>
      <c r="AK199" s="307"/>
      <c r="AL199" s="306"/>
      <c r="AM199" s="307"/>
      <c r="AN199" s="306"/>
      <c r="AO199" s="307"/>
      <c r="AP199" s="306"/>
      <c r="AQ199" s="307"/>
      <c r="AR199" s="306"/>
      <c r="AS199" s="307"/>
      <c r="AT199" s="306"/>
      <c r="AU199" s="307"/>
      <c r="AV199" s="306"/>
      <c r="AW199" s="307"/>
      <c r="AX199" s="306"/>
      <c r="AY199" s="129">
        <v>396</v>
      </c>
    </row>
    <row r="200" spans="1:51" ht="24" customHeight="1">
      <c r="A200" s="343">
        <v>397</v>
      </c>
      <c r="B200" s="279">
        <v>26530</v>
      </c>
      <c r="C200" s="280">
        <v>48</v>
      </c>
      <c r="D200" s="279">
        <v>44142</v>
      </c>
      <c r="E200" s="280">
        <v>25</v>
      </c>
      <c r="F200" s="3" t="s">
        <v>7</v>
      </c>
      <c r="G200" s="277" t="s">
        <v>9</v>
      </c>
      <c r="H200" s="57">
        <v>36.991256360099896</v>
      </c>
      <c r="I200" s="10" t="s">
        <v>173</v>
      </c>
      <c r="J200" s="219" t="s">
        <v>338</v>
      </c>
      <c r="K200" s="322">
        <v>0.44819999999999999</v>
      </c>
      <c r="L200" s="275">
        <v>0.33560000000000001</v>
      </c>
      <c r="M200" s="321"/>
      <c r="N200" s="308"/>
      <c r="O200" s="306"/>
      <c r="P200" s="308"/>
      <c r="Q200" s="306"/>
      <c r="R200" s="308"/>
      <c r="S200" s="306"/>
      <c r="T200" s="308"/>
      <c r="U200" s="306"/>
      <c r="V200" s="308"/>
      <c r="W200" s="306"/>
      <c r="X200" s="308"/>
      <c r="Y200" s="306"/>
      <c r="Z200" s="308"/>
      <c r="AA200" s="306"/>
      <c r="AB200" s="308"/>
      <c r="AC200" s="306"/>
      <c r="AD200" s="308"/>
      <c r="AE200" s="309"/>
      <c r="AF200" s="129">
        <v>397</v>
      </c>
      <c r="AG200" s="308"/>
      <c r="AH200" s="306"/>
      <c r="AI200" s="307"/>
      <c r="AJ200" s="306"/>
      <c r="AK200" s="307"/>
      <c r="AL200" s="306"/>
      <c r="AM200" s="307"/>
      <c r="AN200" s="306"/>
      <c r="AO200" s="307"/>
      <c r="AP200" s="306"/>
      <c r="AQ200" s="307"/>
      <c r="AR200" s="306"/>
      <c r="AS200" s="307"/>
      <c r="AT200" s="306"/>
      <c r="AU200" s="307"/>
      <c r="AV200" s="306"/>
      <c r="AW200" s="307"/>
      <c r="AX200" s="306"/>
      <c r="AY200" s="129">
        <v>397</v>
      </c>
    </row>
    <row r="201" spans="1:51" ht="24" customHeight="1">
      <c r="A201" s="346">
        <v>399</v>
      </c>
      <c r="B201" s="345">
        <v>21311</v>
      </c>
      <c r="C201" s="344">
        <v>62</v>
      </c>
      <c r="D201" s="345">
        <v>44111</v>
      </c>
      <c r="E201" s="344">
        <v>30</v>
      </c>
      <c r="F201" s="4" t="s">
        <v>8</v>
      </c>
      <c r="G201" s="277" t="s">
        <v>42</v>
      </c>
      <c r="H201" s="57">
        <v>45.475721506084199</v>
      </c>
      <c r="I201" s="10" t="s">
        <v>173</v>
      </c>
      <c r="J201" s="219" t="s">
        <v>338</v>
      </c>
      <c r="K201" s="322">
        <v>0.21829999999999999</v>
      </c>
      <c r="L201" s="275">
        <v>0.38750000000000001</v>
      </c>
      <c r="M201" s="321"/>
      <c r="N201" s="308"/>
      <c r="O201" s="306"/>
      <c r="P201" s="308"/>
      <c r="Q201" s="306"/>
      <c r="R201" s="308"/>
      <c r="S201" s="306"/>
      <c r="T201" s="308"/>
      <c r="U201" s="306"/>
      <c r="V201" s="308"/>
      <c r="W201" s="306"/>
      <c r="X201" s="308"/>
      <c r="Y201" s="306"/>
      <c r="Z201" s="308"/>
      <c r="AA201" s="306"/>
      <c r="AB201" s="308"/>
      <c r="AC201" s="306"/>
      <c r="AD201" s="308"/>
      <c r="AE201" s="309"/>
      <c r="AF201" s="130">
        <v>399</v>
      </c>
      <c r="AG201" s="308"/>
      <c r="AH201" s="306"/>
      <c r="AI201" s="307"/>
      <c r="AJ201" s="306"/>
      <c r="AK201" s="307"/>
      <c r="AL201" s="306"/>
      <c r="AM201" s="307"/>
      <c r="AN201" s="306"/>
      <c r="AO201" s="307"/>
      <c r="AP201" s="306"/>
      <c r="AQ201" s="307"/>
      <c r="AR201" s="306"/>
      <c r="AS201" s="307"/>
      <c r="AT201" s="306"/>
      <c r="AU201" s="307"/>
      <c r="AV201" s="306"/>
      <c r="AW201" s="307"/>
      <c r="AX201" s="306"/>
      <c r="AY201" s="130">
        <v>399</v>
      </c>
    </row>
    <row r="202" spans="1:51" ht="24" customHeight="1">
      <c r="A202" s="342">
        <v>401</v>
      </c>
      <c r="B202" s="341">
        <v>19939</v>
      </c>
      <c r="C202" s="340">
        <v>66</v>
      </c>
      <c r="D202" s="341">
        <v>44102</v>
      </c>
      <c r="E202" s="340">
        <v>28</v>
      </c>
      <c r="F202" s="4" t="s">
        <v>8</v>
      </c>
      <c r="G202" s="277" t="s">
        <v>9</v>
      </c>
      <c r="H202" s="57">
        <v>41.443059806541903</v>
      </c>
      <c r="I202" s="5" t="s">
        <v>174</v>
      </c>
      <c r="J202" s="219" t="s">
        <v>338</v>
      </c>
      <c r="K202" s="322">
        <v>0.54310000000000003</v>
      </c>
      <c r="L202" s="275">
        <v>0.2369</v>
      </c>
      <c r="M202" s="321"/>
      <c r="N202" s="308"/>
      <c r="O202" s="306"/>
      <c r="P202" s="308"/>
      <c r="Q202" s="306"/>
      <c r="R202" s="308"/>
      <c r="S202" s="306"/>
      <c r="T202" s="308"/>
      <c r="U202" s="306"/>
      <c r="V202" s="308"/>
      <c r="W202" s="306"/>
      <c r="X202" s="308"/>
      <c r="Y202" s="306"/>
      <c r="Z202" s="308"/>
      <c r="AA202" s="306"/>
      <c r="AB202" s="308"/>
      <c r="AC202" s="306"/>
      <c r="AD202" s="308"/>
      <c r="AE202" s="309"/>
      <c r="AF202" s="131">
        <v>401</v>
      </c>
      <c r="AG202" s="308"/>
      <c r="AH202" s="306"/>
      <c r="AI202" s="307"/>
      <c r="AJ202" s="306"/>
      <c r="AK202" s="307"/>
      <c r="AL202" s="306"/>
      <c r="AM202" s="307"/>
      <c r="AN202" s="306"/>
      <c r="AO202" s="307"/>
      <c r="AP202" s="306"/>
      <c r="AQ202" s="307"/>
      <c r="AR202" s="306"/>
      <c r="AS202" s="307"/>
      <c r="AT202" s="306"/>
      <c r="AU202" s="307"/>
      <c r="AV202" s="306"/>
      <c r="AW202" s="307"/>
      <c r="AX202" s="306"/>
      <c r="AY202" s="131">
        <v>401</v>
      </c>
    </row>
    <row r="203" spans="1:51" ht="24" customHeight="1">
      <c r="A203" s="343">
        <v>404</v>
      </c>
      <c r="B203" s="279">
        <v>25901</v>
      </c>
      <c r="C203" s="280">
        <v>49</v>
      </c>
      <c r="D203" s="279">
        <v>44116</v>
      </c>
      <c r="E203" s="280">
        <v>29</v>
      </c>
      <c r="F203" s="3" t="s">
        <v>7</v>
      </c>
      <c r="G203" s="277" t="s">
        <v>42</v>
      </c>
      <c r="H203" s="57">
        <v>41.923182895341299</v>
      </c>
      <c r="I203" s="10" t="s">
        <v>173</v>
      </c>
      <c r="J203" s="219" t="s">
        <v>338</v>
      </c>
      <c r="K203" s="322">
        <v>0.27260000000000001</v>
      </c>
      <c r="L203" s="275">
        <v>0.37909999999999999</v>
      </c>
      <c r="M203" s="321"/>
      <c r="N203" s="308"/>
      <c r="O203" s="306"/>
      <c r="P203" s="308"/>
      <c r="Q203" s="306"/>
      <c r="R203" s="308"/>
      <c r="S203" s="306"/>
      <c r="T203" s="308"/>
      <c r="U203" s="306"/>
      <c r="V203" s="308"/>
      <c r="W203" s="306"/>
      <c r="X203" s="308"/>
      <c r="Y203" s="306"/>
      <c r="Z203" s="308"/>
      <c r="AA203" s="306"/>
      <c r="AB203" s="308"/>
      <c r="AC203" s="306"/>
      <c r="AD203" s="308"/>
      <c r="AE203" s="309"/>
      <c r="AF203" s="129">
        <v>404</v>
      </c>
      <c r="AG203" s="308"/>
      <c r="AH203" s="306"/>
      <c r="AI203" s="307"/>
      <c r="AJ203" s="306"/>
      <c r="AK203" s="307"/>
      <c r="AL203" s="306"/>
      <c r="AM203" s="307"/>
      <c r="AN203" s="306"/>
      <c r="AO203" s="307"/>
      <c r="AP203" s="306"/>
      <c r="AQ203" s="307"/>
      <c r="AR203" s="306"/>
      <c r="AS203" s="307"/>
      <c r="AT203" s="306"/>
      <c r="AU203" s="307"/>
      <c r="AV203" s="306"/>
      <c r="AW203" s="307"/>
      <c r="AX203" s="306"/>
      <c r="AY203" s="129">
        <v>404</v>
      </c>
    </row>
    <row r="204" spans="1:51" ht="24" customHeight="1">
      <c r="A204" s="346">
        <v>405</v>
      </c>
      <c r="B204" s="345">
        <v>23149</v>
      </c>
      <c r="C204" s="344">
        <v>57</v>
      </c>
      <c r="D204" s="345">
        <v>44124</v>
      </c>
      <c r="E204" s="344">
        <v>28</v>
      </c>
      <c r="F204" s="3" t="s">
        <v>7</v>
      </c>
      <c r="G204" s="277" t="s">
        <v>42</v>
      </c>
      <c r="H204" s="57">
        <v>25.996232998689901</v>
      </c>
      <c r="I204" s="10" t="s">
        <v>173</v>
      </c>
      <c r="J204" s="219" t="s">
        <v>338</v>
      </c>
      <c r="K204" s="322">
        <v>0.65259999999999996</v>
      </c>
      <c r="L204" s="275">
        <v>0.4264</v>
      </c>
      <c r="M204" s="321"/>
      <c r="N204" s="308"/>
      <c r="O204" s="306"/>
      <c r="P204" s="308"/>
      <c r="Q204" s="306"/>
      <c r="R204" s="308"/>
      <c r="S204" s="306"/>
      <c r="T204" s="308"/>
      <c r="U204" s="306"/>
      <c r="V204" s="308"/>
      <c r="W204" s="306"/>
      <c r="X204" s="308"/>
      <c r="Y204" s="306"/>
      <c r="Z204" s="308"/>
      <c r="AA204" s="306"/>
      <c r="AB204" s="308"/>
      <c r="AC204" s="306"/>
      <c r="AD204" s="308"/>
      <c r="AE204" s="309"/>
      <c r="AF204" s="130">
        <v>405</v>
      </c>
      <c r="AG204" s="308"/>
      <c r="AH204" s="306"/>
      <c r="AI204" s="307"/>
      <c r="AJ204" s="306"/>
      <c r="AK204" s="307"/>
      <c r="AL204" s="306"/>
      <c r="AM204" s="307"/>
      <c r="AN204" s="306"/>
      <c r="AO204" s="307"/>
      <c r="AP204" s="306"/>
      <c r="AQ204" s="307"/>
      <c r="AR204" s="306"/>
      <c r="AS204" s="307"/>
      <c r="AT204" s="306"/>
      <c r="AU204" s="307"/>
      <c r="AV204" s="306"/>
      <c r="AW204" s="307"/>
      <c r="AX204" s="306"/>
      <c r="AY204" s="130">
        <v>405</v>
      </c>
    </row>
    <row r="205" spans="1:51" ht="24" customHeight="1">
      <c r="A205" s="343">
        <v>407</v>
      </c>
      <c r="B205" s="279">
        <v>28799</v>
      </c>
      <c r="C205" s="280">
        <v>41</v>
      </c>
      <c r="D205" s="279">
        <v>44109</v>
      </c>
      <c r="E205" s="280">
        <v>32</v>
      </c>
      <c r="F205" s="4" t="s">
        <v>8</v>
      </c>
      <c r="G205" s="277" t="s">
        <v>42</v>
      </c>
      <c r="H205" s="57">
        <v>30.925478791366899</v>
      </c>
      <c r="I205" s="10" t="s">
        <v>173</v>
      </c>
      <c r="J205" s="219" t="s">
        <v>338</v>
      </c>
      <c r="K205" s="322">
        <v>0.45810000000000001</v>
      </c>
      <c r="L205" s="275">
        <v>0.2636</v>
      </c>
      <c r="M205" s="321"/>
      <c r="N205" s="308"/>
      <c r="O205" s="306"/>
      <c r="P205" s="308"/>
      <c r="Q205" s="306"/>
      <c r="R205" s="308"/>
      <c r="S205" s="306"/>
      <c r="T205" s="308"/>
      <c r="U205" s="306"/>
      <c r="V205" s="308"/>
      <c r="W205" s="306"/>
      <c r="X205" s="308"/>
      <c r="Y205" s="306"/>
      <c r="Z205" s="308"/>
      <c r="AA205" s="306"/>
      <c r="AB205" s="308"/>
      <c r="AC205" s="306"/>
      <c r="AD205" s="308"/>
      <c r="AE205" s="309"/>
      <c r="AF205" s="129">
        <v>407</v>
      </c>
      <c r="AG205" s="308"/>
      <c r="AH205" s="306"/>
      <c r="AI205" s="307"/>
      <c r="AJ205" s="306"/>
      <c r="AK205" s="307"/>
      <c r="AL205" s="306"/>
      <c r="AM205" s="307"/>
      <c r="AN205" s="306"/>
      <c r="AO205" s="307"/>
      <c r="AP205" s="306"/>
      <c r="AQ205" s="307"/>
      <c r="AR205" s="306"/>
      <c r="AS205" s="307"/>
      <c r="AT205" s="306"/>
      <c r="AU205" s="307"/>
      <c r="AV205" s="306"/>
      <c r="AW205" s="307"/>
      <c r="AX205" s="306"/>
      <c r="AY205" s="129">
        <v>407</v>
      </c>
    </row>
    <row r="206" spans="1:51" ht="24" customHeight="1">
      <c r="A206" s="343">
        <v>409</v>
      </c>
      <c r="B206" s="279">
        <v>27363</v>
      </c>
      <c r="C206" s="280">
        <v>45</v>
      </c>
      <c r="D206" s="279">
        <v>44133</v>
      </c>
      <c r="E206" s="280">
        <v>25</v>
      </c>
      <c r="F206" s="3" t="s">
        <v>7</v>
      </c>
      <c r="G206" s="277" t="s">
        <v>9</v>
      </c>
      <c r="H206" s="57">
        <v>33.362409415116602</v>
      </c>
      <c r="I206" s="10" t="s">
        <v>173</v>
      </c>
      <c r="J206" s="219" t="s">
        <v>338</v>
      </c>
      <c r="K206" s="322">
        <v>0.61580000000000001</v>
      </c>
      <c r="L206" s="275">
        <v>0.87970000000000004</v>
      </c>
      <c r="M206" s="321">
        <v>0.59240000000000004</v>
      </c>
      <c r="N206" s="308"/>
      <c r="O206" s="306"/>
      <c r="P206" s="308"/>
      <c r="Q206" s="306"/>
      <c r="R206" s="308"/>
      <c r="S206" s="306"/>
      <c r="T206" s="308"/>
      <c r="U206" s="306"/>
      <c r="V206" s="308"/>
      <c r="W206" s="306"/>
      <c r="X206" s="308"/>
      <c r="Y206" s="306"/>
      <c r="Z206" s="308"/>
      <c r="AA206" s="306"/>
      <c r="AB206" s="308"/>
      <c r="AC206" s="306"/>
      <c r="AD206" s="308"/>
      <c r="AE206" s="309"/>
      <c r="AF206" s="129">
        <v>409</v>
      </c>
      <c r="AG206" s="308"/>
      <c r="AH206" s="306"/>
      <c r="AI206" s="307"/>
      <c r="AJ206" s="306"/>
      <c r="AK206" s="307"/>
      <c r="AL206" s="306"/>
      <c r="AM206" s="307"/>
      <c r="AN206" s="306"/>
      <c r="AO206" s="307"/>
      <c r="AP206" s="306"/>
      <c r="AQ206" s="307"/>
      <c r="AR206" s="306"/>
      <c r="AS206" s="307"/>
      <c r="AT206" s="306"/>
      <c r="AU206" s="307"/>
      <c r="AV206" s="306"/>
      <c r="AW206" s="307"/>
      <c r="AX206" s="306"/>
      <c r="AY206" s="129">
        <v>409</v>
      </c>
    </row>
    <row r="207" spans="1:51" ht="24" customHeight="1">
      <c r="A207" s="343">
        <v>410</v>
      </c>
      <c r="B207" s="279">
        <v>28249</v>
      </c>
      <c r="C207" s="280">
        <v>43</v>
      </c>
      <c r="D207" s="279">
        <v>44137</v>
      </c>
      <c r="E207" s="280">
        <v>28</v>
      </c>
      <c r="F207" s="3" t="s">
        <v>7</v>
      </c>
      <c r="G207" s="277" t="s">
        <v>42</v>
      </c>
      <c r="H207" s="57">
        <v>20.811171674198501</v>
      </c>
      <c r="I207" s="10" t="s">
        <v>173</v>
      </c>
      <c r="J207" s="219" t="s">
        <v>338</v>
      </c>
      <c r="K207" s="322">
        <v>0.26640000000000003</v>
      </c>
      <c r="L207" s="275">
        <v>0.17249999999999999</v>
      </c>
      <c r="M207" s="321"/>
      <c r="N207" s="308"/>
      <c r="O207" s="306"/>
      <c r="P207" s="308"/>
      <c r="Q207" s="306"/>
      <c r="R207" s="308"/>
      <c r="S207" s="306"/>
      <c r="T207" s="308"/>
      <c r="U207" s="306"/>
      <c r="V207" s="308"/>
      <c r="W207" s="306"/>
      <c r="X207" s="308"/>
      <c r="Y207" s="306"/>
      <c r="Z207" s="308"/>
      <c r="AA207" s="306"/>
      <c r="AB207" s="308"/>
      <c r="AC207" s="306"/>
      <c r="AD207" s="308"/>
      <c r="AE207" s="309"/>
      <c r="AF207" s="129">
        <v>410</v>
      </c>
      <c r="AG207" s="308"/>
      <c r="AH207" s="306"/>
      <c r="AI207" s="307"/>
      <c r="AJ207" s="306"/>
      <c r="AK207" s="307"/>
      <c r="AL207" s="306"/>
      <c r="AM207" s="307"/>
      <c r="AN207" s="306"/>
      <c r="AO207" s="307"/>
      <c r="AP207" s="306"/>
      <c r="AQ207" s="307"/>
      <c r="AR207" s="306"/>
      <c r="AS207" s="307"/>
      <c r="AT207" s="306"/>
      <c r="AU207" s="307"/>
      <c r="AV207" s="306"/>
      <c r="AW207" s="307"/>
      <c r="AX207" s="306"/>
      <c r="AY207" s="129">
        <v>410</v>
      </c>
    </row>
    <row r="208" spans="1:51" ht="24" customHeight="1">
      <c r="A208" s="346">
        <v>412</v>
      </c>
      <c r="B208" s="345">
        <v>25262</v>
      </c>
      <c r="C208" s="344">
        <v>51</v>
      </c>
      <c r="D208" s="345">
        <v>44140</v>
      </c>
      <c r="E208" s="344">
        <v>26</v>
      </c>
      <c r="F208" s="3" t="s">
        <v>7</v>
      </c>
      <c r="G208" s="277" t="s">
        <v>42</v>
      </c>
      <c r="H208" s="57">
        <v>23.126909412970502</v>
      </c>
      <c r="I208" s="10" t="s">
        <v>173</v>
      </c>
      <c r="J208" s="219" t="s">
        <v>338</v>
      </c>
      <c r="K208" s="322">
        <v>1.119</v>
      </c>
      <c r="L208" s="275">
        <v>0.92969999999999997</v>
      </c>
      <c r="M208" s="321"/>
      <c r="N208" s="308"/>
      <c r="O208" s="306"/>
      <c r="P208" s="308"/>
      <c r="Q208" s="306"/>
      <c r="R208" s="308"/>
      <c r="S208" s="306"/>
      <c r="T208" s="308"/>
      <c r="U208" s="306"/>
      <c r="V208" s="308"/>
      <c r="W208" s="306"/>
      <c r="X208" s="308"/>
      <c r="Y208" s="306"/>
      <c r="Z208" s="308"/>
      <c r="AA208" s="306"/>
      <c r="AB208" s="308"/>
      <c r="AC208" s="306"/>
      <c r="AD208" s="308"/>
      <c r="AE208" s="309"/>
      <c r="AF208" s="130">
        <v>412</v>
      </c>
      <c r="AG208" s="308"/>
      <c r="AH208" s="306"/>
      <c r="AI208" s="307"/>
      <c r="AJ208" s="306"/>
      <c r="AK208" s="307"/>
      <c r="AL208" s="306"/>
      <c r="AM208" s="307"/>
      <c r="AN208" s="306"/>
      <c r="AO208" s="307"/>
      <c r="AP208" s="306"/>
      <c r="AQ208" s="307"/>
      <c r="AR208" s="306"/>
      <c r="AS208" s="307"/>
      <c r="AT208" s="306"/>
      <c r="AU208" s="307"/>
      <c r="AV208" s="306"/>
      <c r="AW208" s="307"/>
      <c r="AX208" s="306"/>
      <c r="AY208" s="130">
        <v>412</v>
      </c>
    </row>
    <row r="209" spans="1:51" ht="24" customHeight="1">
      <c r="A209" s="343">
        <v>413</v>
      </c>
      <c r="B209" s="279">
        <v>28277</v>
      </c>
      <c r="C209" s="280">
        <v>43</v>
      </c>
      <c r="D209" s="279">
        <v>44140</v>
      </c>
      <c r="E209" s="280">
        <v>28</v>
      </c>
      <c r="F209" s="4" t="s">
        <v>8</v>
      </c>
      <c r="G209" s="277" t="s">
        <v>42</v>
      </c>
      <c r="H209" s="57">
        <v>24.062171812644401</v>
      </c>
      <c r="I209" s="10" t="s">
        <v>173</v>
      </c>
      <c r="J209" s="219" t="s">
        <v>338</v>
      </c>
      <c r="K209" s="322">
        <v>0.72260000000000002</v>
      </c>
      <c r="L209" s="275">
        <v>0.74580000000000002</v>
      </c>
      <c r="M209" s="321"/>
      <c r="N209" s="308"/>
      <c r="O209" s="306"/>
      <c r="P209" s="308"/>
      <c r="Q209" s="306"/>
      <c r="R209" s="308"/>
      <c r="S209" s="306"/>
      <c r="T209" s="308"/>
      <c r="U209" s="306"/>
      <c r="V209" s="308"/>
      <c r="W209" s="306"/>
      <c r="X209" s="308"/>
      <c r="Y209" s="306"/>
      <c r="Z209" s="308"/>
      <c r="AA209" s="306"/>
      <c r="AB209" s="308"/>
      <c r="AC209" s="306"/>
      <c r="AD209" s="308"/>
      <c r="AE209" s="309"/>
      <c r="AF209" s="129">
        <v>413</v>
      </c>
      <c r="AG209" s="308"/>
      <c r="AH209" s="306"/>
      <c r="AI209" s="307"/>
      <c r="AJ209" s="306"/>
      <c r="AK209" s="307"/>
      <c r="AL209" s="306"/>
      <c r="AM209" s="307"/>
      <c r="AN209" s="306"/>
      <c r="AO209" s="307"/>
      <c r="AP209" s="306"/>
      <c r="AQ209" s="307"/>
      <c r="AR209" s="306"/>
      <c r="AS209" s="307"/>
      <c r="AT209" s="306"/>
      <c r="AU209" s="307"/>
      <c r="AV209" s="306"/>
      <c r="AW209" s="307"/>
      <c r="AX209" s="306"/>
      <c r="AY209" s="129">
        <v>413</v>
      </c>
    </row>
    <row r="210" spans="1:51" ht="24" customHeight="1">
      <c r="A210" s="346">
        <v>414</v>
      </c>
      <c r="B210" s="345">
        <v>22687</v>
      </c>
      <c r="C210" s="344">
        <v>58</v>
      </c>
      <c r="D210" s="345">
        <v>44131</v>
      </c>
      <c r="E210" s="344">
        <v>38</v>
      </c>
      <c r="F210" s="3" t="s">
        <v>7</v>
      </c>
      <c r="G210" s="277" t="s">
        <v>42</v>
      </c>
      <c r="H210" s="57">
        <v>41.007459660427202</v>
      </c>
      <c r="I210" s="10" t="s">
        <v>173</v>
      </c>
      <c r="J210" s="219" t="s">
        <v>338</v>
      </c>
      <c r="K210" s="322">
        <v>0.26150000000000001</v>
      </c>
      <c r="L210" s="275">
        <v>0.67569999999999997</v>
      </c>
      <c r="M210" s="321"/>
      <c r="N210" s="308"/>
      <c r="O210" s="306"/>
      <c r="P210" s="308"/>
      <c r="Q210" s="306"/>
      <c r="R210" s="308"/>
      <c r="S210" s="306"/>
      <c r="T210" s="308"/>
      <c r="U210" s="306"/>
      <c r="V210" s="308"/>
      <c r="W210" s="306"/>
      <c r="X210" s="308"/>
      <c r="Y210" s="306"/>
      <c r="Z210" s="308"/>
      <c r="AA210" s="306"/>
      <c r="AB210" s="308"/>
      <c r="AC210" s="306"/>
      <c r="AD210" s="308"/>
      <c r="AE210" s="309"/>
      <c r="AF210" s="130">
        <v>414</v>
      </c>
      <c r="AG210" s="308"/>
      <c r="AH210" s="306"/>
      <c r="AI210" s="307"/>
      <c r="AJ210" s="306"/>
      <c r="AK210" s="307"/>
      <c r="AL210" s="306"/>
      <c r="AM210" s="307"/>
      <c r="AN210" s="306"/>
      <c r="AO210" s="307"/>
      <c r="AP210" s="306"/>
      <c r="AQ210" s="307"/>
      <c r="AR210" s="306"/>
      <c r="AS210" s="307"/>
      <c r="AT210" s="306"/>
      <c r="AU210" s="307"/>
      <c r="AV210" s="306"/>
      <c r="AW210" s="307"/>
      <c r="AX210" s="306"/>
      <c r="AY210" s="130">
        <v>414</v>
      </c>
    </row>
    <row r="211" spans="1:51" ht="24" customHeight="1">
      <c r="A211" s="346">
        <v>416</v>
      </c>
      <c r="B211" s="345">
        <v>23295</v>
      </c>
      <c r="C211" s="344">
        <v>57</v>
      </c>
      <c r="D211" s="345">
        <v>44112</v>
      </c>
      <c r="E211" s="344">
        <v>28</v>
      </c>
      <c r="F211" s="3" t="s">
        <v>7</v>
      </c>
      <c r="G211" s="277" t="s">
        <v>42</v>
      </c>
      <c r="H211" s="57">
        <v>21.568357520639701</v>
      </c>
      <c r="I211" s="10" t="s">
        <v>173</v>
      </c>
      <c r="J211" s="219" t="s">
        <v>338</v>
      </c>
      <c r="K211" s="322">
        <v>0.37809999999999999</v>
      </c>
      <c r="L211" s="275">
        <v>0.18329999999999999</v>
      </c>
      <c r="M211" s="321"/>
      <c r="N211" s="308"/>
      <c r="O211" s="306"/>
      <c r="P211" s="308"/>
      <c r="Q211" s="306"/>
      <c r="R211" s="308"/>
      <c r="S211" s="306"/>
      <c r="T211" s="308"/>
      <c r="U211" s="306"/>
      <c r="V211" s="308"/>
      <c r="W211" s="306"/>
      <c r="X211" s="308"/>
      <c r="Y211" s="306"/>
      <c r="Z211" s="308"/>
      <c r="AA211" s="306"/>
      <c r="AB211" s="308"/>
      <c r="AC211" s="306"/>
      <c r="AD211" s="308"/>
      <c r="AE211" s="309"/>
      <c r="AF211" s="130">
        <v>416</v>
      </c>
      <c r="AG211" s="308"/>
      <c r="AH211" s="306"/>
      <c r="AI211" s="307"/>
      <c r="AJ211" s="306"/>
      <c r="AK211" s="307"/>
      <c r="AL211" s="306"/>
      <c r="AM211" s="307"/>
      <c r="AN211" s="306"/>
      <c r="AO211" s="307"/>
      <c r="AP211" s="306"/>
      <c r="AQ211" s="307"/>
      <c r="AR211" s="306"/>
      <c r="AS211" s="307"/>
      <c r="AT211" s="306"/>
      <c r="AU211" s="307"/>
      <c r="AV211" s="306"/>
      <c r="AW211" s="307"/>
      <c r="AX211" s="306"/>
      <c r="AY211" s="130">
        <v>416</v>
      </c>
    </row>
    <row r="212" spans="1:51" ht="24" customHeight="1">
      <c r="A212" s="346">
        <v>417</v>
      </c>
      <c r="B212" s="345">
        <v>24717</v>
      </c>
      <c r="C212" s="344">
        <v>53</v>
      </c>
      <c r="D212" s="345">
        <v>44112</v>
      </c>
      <c r="E212" s="344">
        <v>28</v>
      </c>
      <c r="F212" s="4" t="s">
        <v>8</v>
      </c>
      <c r="G212" s="277" t="s">
        <v>42</v>
      </c>
      <c r="H212" s="57">
        <v>28.2349194784486</v>
      </c>
      <c r="I212" s="10" t="s">
        <v>173</v>
      </c>
      <c r="J212" s="219" t="s">
        <v>338</v>
      </c>
      <c r="K212" s="322">
        <v>0.47120000000000001</v>
      </c>
      <c r="L212" s="275">
        <v>0.29609999999999997</v>
      </c>
      <c r="M212" s="321"/>
      <c r="N212" s="308"/>
      <c r="O212" s="306"/>
      <c r="P212" s="308"/>
      <c r="Q212" s="306"/>
      <c r="R212" s="308"/>
      <c r="S212" s="306"/>
      <c r="T212" s="308"/>
      <c r="U212" s="306"/>
      <c r="V212" s="308"/>
      <c r="W212" s="306"/>
      <c r="X212" s="308"/>
      <c r="Y212" s="306"/>
      <c r="Z212" s="308"/>
      <c r="AA212" s="306"/>
      <c r="AB212" s="308"/>
      <c r="AC212" s="306"/>
      <c r="AD212" s="308"/>
      <c r="AE212" s="309"/>
      <c r="AF212" s="130">
        <v>417</v>
      </c>
      <c r="AG212" s="308"/>
      <c r="AH212" s="306"/>
      <c r="AI212" s="307"/>
      <c r="AJ212" s="306"/>
      <c r="AK212" s="307"/>
      <c r="AL212" s="306"/>
      <c r="AM212" s="307"/>
      <c r="AN212" s="306"/>
      <c r="AO212" s="307"/>
      <c r="AP212" s="306"/>
      <c r="AQ212" s="307"/>
      <c r="AR212" s="306"/>
      <c r="AS212" s="307"/>
      <c r="AT212" s="306"/>
      <c r="AU212" s="307"/>
      <c r="AV212" s="306"/>
      <c r="AW212" s="307"/>
      <c r="AX212" s="306"/>
      <c r="AY212" s="130">
        <v>417</v>
      </c>
    </row>
    <row r="213" spans="1:51" ht="24" customHeight="1">
      <c r="A213" s="337">
        <v>418</v>
      </c>
      <c r="B213" s="336">
        <v>37116</v>
      </c>
      <c r="C213" s="335">
        <v>19</v>
      </c>
      <c r="D213" s="336">
        <v>44130</v>
      </c>
      <c r="E213" s="335">
        <v>29</v>
      </c>
      <c r="F213" s="4" t="s">
        <v>8</v>
      </c>
      <c r="G213" s="277" t="s">
        <v>42</v>
      </c>
      <c r="H213" s="57">
        <v>16.461971914821799</v>
      </c>
      <c r="I213" s="10" t="s">
        <v>173</v>
      </c>
      <c r="J213" s="219" t="s">
        <v>338</v>
      </c>
      <c r="K213" s="322">
        <v>0</v>
      </c>
      <c r="L213" s="275">
        <v>0.1946</v>
      </c>
      <c r="M213" s="321"/>
      <c r="N213" s="308"/>
      <c r="O213" s="306"/>
      <c r="P213" s="308"/>
      <c r="Q213" s="306"/>
      <c r="R213" s="308"/>
      <c r="S213" s="306"/>
      <c r="T213" s="308"/>
      <c r="U213" s="306"/>
      <c r="V213" s="308"/>
      <c r="W213" s="306"/>
      <c r="X213" s="308"/>
      <c r="Y213" s="306"/>
      <c r="Z213" s="308"/>
      <c r="AA213" s="306"/>
      <c r="AB213" s="308"/>
      <c r="AC213" s="306"/>
      <c r="AD213" s="308"/>
      <c r="AE213" s="309"/>
      <c r="AF213" s="128">
        <v>418</v>
      </c>
      <c r="AG213" s="308"/>
      <c r="AH213" s="306"/>
      <c r="AI213" s="307"/>
      <c r="AJ213" s="306"/>
      <c r="AK213" s="307"/>
      <c r="AL213" s="306"/>
      <c r="AM213" s="307"/>
      <c r="AN213" s="306"/>
      <c r="AO213" s="307"/>
      <c r="AP213" s="306"/>
      <c r="AQ213" s="307"/>
      <c r="AR213" s="306"/>
      <c r="AS213" s="307"/>
      <c r="AT213" s="306"/>
      <c r="AU213" s="307"/>
      <c r="AV213" s="306"/>
      <c r="AW213" s="307"/>
      <c r="AX213" s="306"/>
      <c r="AY213" s="128">
        <v>418</v>
      </c>
    </row>
    <row r="214" spans="1:51" ht="24" customHeight="1">
      <c r="A214" s="343">
        <v>420</v>
      </c>
      <c r="B214" s="279">
        <v>27631</v>
      </c>
      <c r="C214" s="280">
        <v>45</v>
      </c>
      <c r="D214" s="279">
        <v>44111</v>
      </c>
      <c r="E214" s="280">
        <v>28</v>
      </c>
      <c r="F214" s="3" t="s">
        <v>7</v>
      </c>
      <c r="G214" s="277" t="s">
        <v>9</v>
      </c>
      <c r="H214" s="57">
        <v>26.325113378684801</v>
      </c>
      <c r="I214" s="10" t="s">
        <v>173</v>
      </c>
      <c r="J214" s="219" t="s">
        <v>338</v>
      </c>
      <c r="K214" s="322">
        <v>1.077</v>
      </c>
      <c r="L214" s="275">
        <v>1.109</v>
      </c>
      <c r="M214" s="321"/>
      <c r="N214" s="308"/>
      <c r="O214" s="306"/>
      <c r="P214" s="308"/>
      <c r="Q214" s="306"/>
      <c r="R214" s="308"/>
      <c r="S214" s="306"/>
      <c r="T214" s="308"/>
      <c r="U214" s="306"/>
      <c r="V214" s="308"/>
      <c r="W214" s="306"/>
      <c r="X214" s="308"/>
      <c r="Y214" s="306"/>
      <c r="Z214" s="308"/>
      <c r="AA214" s="306"/>
      <c r="AB214" s="308"/>
      <c r="AC214" s="306"/>
      <c r="AD214" s="308"/>
      <c r="AE214" s="309"/>
      <c r="AF214" s="129">
        <v>420</v>
      </c>
      <c r="AG214" s="308"/>
      <c r="AH214" s="306"/>
      <c r="AI214" s="307"/>
      <c r="AJ214" s="306"/>
      <c r="AK214" s="307"/>
      <c r="AL214" s="306"/>
      <c r="AM214" s="307"/>
      <c r="AN214" s="306"/>
      <c r="AO214" s="307"/>
      <c r="AP214" s="306"/>
      <c r="AQ214" s="307"/>
      <c r="AR214" s="306"/>
      <c r="AS214" s="307"/>
      <c r="AT214" s="306"/>
      <c r="AU214" s="307"/>
      <c r="AV214" s="306"/>
      <c r="AW214" s="307"/>
      <c r="AX214" s="306"/>
      <c r="AY214" s="129">
        <v>420</v>
      </c>
    </row>
    <row r="215" spans="1:51" ht="24" customHeight="1">
      <c r="A215" s="343">
        <v>422</v>
      </c>
      <c r="B215" s="279">
        <v>27603</v>
      </c>
      <c r="C215" s="280">
        <v>45</v>
      </c>
      <c r="D215" s="279">
        <v>44148</v>
      </c>
      <c r="E215" s="280">
        <v>28</v>
      </c>
      <c r="F215" s="3" t="s">
        <v>7</v>
      </c>
      <c r="G215" s="277" t="s">
        <v>42</v>
      </c>
      <c r="H215" s="57">
        <v>22.126464697265899</v>
      </c>
      <c r="I215" s="10" t="s">
        <v>173</v>
      </c>
      <c r="J215" s="219" t="s">
        <v>338</v>
      </c>
      <c r="K215" s="322">
        <v>0.33210000000000001</v>
      </c>
      <c r="L215" s="275">
        <v>0.35039999999999999</v>
      </c>
      <c r="M215" s="321"/>
      <c r="N215" s="308"/>
      <c r="O215" s="306"/>
      <c r="P215" s="308"/>
      <c r="Q215" s="306"/>
      <c r="R215" s="308"/>
      <c r="S215" s="306"/>
      <c r="T215" s="308"/>
      <c r="U215" s="306"/>
      <c r="V215" s="308"/>
      <c r="W215" s="306"/>
      <c r="X215" s="308"/>
      <c r="Y215" s="306"/>
      <c r="Z215" s="308"/>
      <c r="AA215" s="306"/>
      <c r="AB215" s="308"/>
      <c r="AC215" s="306"/>
      <c r="AD215" s="308"/>
      <c r="AE215" s="309"/>
      <c r="AF215" s="129">
        <v>422</v>
      </c>
      <c r="AG215" s="308"/>
      <c r="AH215" s="306"/>
      <c r="AI215" s="307"/>
      <c r="AJ215" s="306"/>
      <c r="AK215" s="307"/>
      <c r="AL215" s="306"/>
      <c r="AM215" s="307"/>
      <c r="AN215" s="306"/>
      <c r="AO215" s="307"/>
      <c r="AP215" s="306"/>
      <c r="AQ215" s="307"/>
      <c r="AR215" s="306"/>
      <c r="AS215" s="307"/>
      <c r="AT215" s="306"/>
      <c r="AU215" s="307"/>
      <c r="AV215" s="306"/>
      <c r="AW215" s="307"/>
      <c r="AX215" s="306"/>
      <c r="AY215" s="129">
        <v>422</v>
      </c>
    </row>
    <row r="216" spans="1:51" ht="24" customHeight="1">
      <c r="A216" s="346">
        <v>423</v>
      </c>
      <c r="B216" s="345">
        <v>24062</v>
      </c>
      <c r="C216" s="344">
        <v>54</v>
      </c>
      <c r="D216" s="345">
        <v>44099</v>
      </c>
      <c r="E216" s="344">
        <v>28</v>
      </c>
      <c r="F216" s="3" t="s">
        <v>7</v>
      </c>
      <c r="G216" s="277" t="s">
        <v>42</v>
      </c>
      <c r="H216" s="57">
        <v>35.003586835821103</v>
      </c>
      <c r="I216" s="10" t="s">
        <v>173</v>
      </c>
      <c r="J216" s="219" t="s">
        <v>338</v>
      </c>
      <c r="K216" s="322">
        <v>0.57540000000000002</v>
      </c>
      <c r="L216" s="275">
        <v>0.26590000000000003</v>
      </c>
      <c r="M216" s="321"/>
      <c r="N216" s="308"/>
      <c r="O216" s="306"/>
      <c r="P216" s="308"/>
      <c r="Q216" s="306"/>
      <c r="R216" s="308"/>
      <c r="S216" s="306"/>
      <c r="T216" s="308"/>
      <c r="U216" s="306"/>
      <c r="V216" s="308"/>
      <c r="W216" s="306"/>
      <c r="X216" s="308"/>
      <c r="Y216" s="306"/>
      <c r="Z216" s="308"/>
      <c r="AA216" s="306"/>
      <c r="AB216" s="308"/>
      <c r="AC216" s="306"/>
      <c r="AD216" s="308"/>
      <c r="AE216" s="309"/>
      <c r="AF216" s="130">
        <v>423</v>
      </c>
      <c r="AG216" s="308"/>
      <c r="AH216" s="306"/>
      <c r="AI216" s="307"/>
      <c r="AJ216" s="306"/>
      <c r="AK216" s="307"/>
      <c r="AL216" s="306"/>
      <c r="AM216" s="307"/>
      <c r="AN216" s="306"/>
      <c r="AO216" s="307"/>
      <c r="AP216" s="306"/>
      <c r="AQ216" s="307"/>
      <c r="AR216" s="306"/>
      <c r="AS216" s="307"/>
      <c r="AT216" s="306"/>
      <c r="AU216" s="307"/>
      <c r="AV216" s="306"/>
      <c r="AW216" s="307"/>
      <c r="AX216" s="306"/>
      <c r="AY216" s="130">
        <v>423</v>
      </c>
    </row>
    <row r="217" spans="1:51" ht="24" customHeight="1">
      <c r="A217" s="343">
        <v>424</v>
      </c>
      <c r="B217" s="279">
        <v>30657</v>
      </c>
      <c r="C217" s="280">
        <v>36</v>
      </c>
      <c r="D217" s="279">
        <v>44134</v>
      </c>
      <c r="E217" s="280">
        <v>31</v>
      </c>
      <c r="F217" s="4" t="s">
        <v>8</v>
      </c>
      <c r="G217" s="277" t="s">
        <v>42</v>
      </c>
      <c r="H217" s="57">
        <v>36.436712936740001</v>
      </c>
      <c r="I217" s="10" t="s">
        <v>173</v>
      </c>
      <c r="J217" s="219" t="s">
        <v>338</v>
      </c>
      <c r="K217" s="322">
        <v>2.8380000000000001</v>
      </c>
      <c r="L217" s="275">
        <v>3.673</v>
      </c>
      <c r="M217" s="321"/>
      <c r="N217" s="308"/>
      <c r="O217" s="306"/>
      <c r="P217" s="308"/>
      <c r="Q217" s="306"/>
      <c r="R217" s="308"/>
      <c r="S217" s="306"/>
      <c r="T217" s="308"/>
      <c r="U217" s="306"/>
      <c r="V217" s="308"/>
      <c r="W217" s="306"/>
      <c r="X217" s="308"/>
      <c r="Y217" s="306"/>
      <c r="Z217" s="308"/>
      <c r="AA217" s="306"/>
      <c r="AB217" s="308"/>
      <c r="AC217" s="306"/>
      <c r="AD217" s="308"/>
      <c r="AE217" s="309"/>
      <c r="AF217" s="129">
        <v>424</v>
      </c>
      <c r="AG217" s="308"/>
      <c r="AH217" s="306"/>
      <c r="AI217" s="307"/>
      <c r="AJ217" s="306"/>
      <c r="AK217" s="307"/>
      <c r="AL217" s="306"/>
      <c r="AM217" s="307"/>
      <c r="AN217" s="306"/>
      <c r="AO217" s="307"/>
      <c r="AP217" s="306"/>
      <c r="AQ217" s="307"/>
      <c r="AR217" s="306"/>
      <c r="AS217" s="307"/>
      <c r="AT217" s="306"/>
      <c r="AU217" s="307"/>
      <c r="AV217" s="306"/>
      <c r="AW217" s="307"/>
      <c r="AX217" s="306"/>
      <c r="AY217" s="129">
        <v>424</v>
      </c>
    </row>
    <row r="218" spans="1:51" ht="24" customHeight="1">
      <c r="A218" s="346">
        <v>425</v>
      </c>
      <c r="B218" s="345">
        <v>22270</v>
      </c>
      <c r="C218" s="344">
        <v>59</v>
      </c>
      <c r="D218" s="345">
        <v>44104</v>
      </c>
      <c r="E218" s="344">
        <v>28</v>
      </c>
      <c r="F218" s="3" t="s">
        <v>7</v>
      </c>
      <c r="G218" s="277" t="s">
        <v>42</v>
      </c>
      <c r="H218" s="57">
        <v>41.640900182051702</v>
      </c>
      <c r="I218" s="10" t="s">
        <v>173</v>
      </c>
      <c r="J218" s="219" t="s">
        <v>338</v>
      </c>
      <c r="K218" s="322">
        <v>0.63480000000000003</v>
      </c>
      <c r="L218" s="275">
        <v>0.4108</v>
      </c>
      <c r="M218" s="321"/>
      <c r="N218" s="308"/>
      <c r="O218" s="306"/>
      <c r="P218" s="308"/>
      <c r="Q218" s="306"/>
      <c r="R218" s="308"/>
      <c r="S218" s="306"/>
      <c r="T218" s="308"/>
      <c r="U218" s="306"/>
      <c r="V218" s="308"/>
      <c r="W218" s="306"/>
      <c r="X218" s="308"/>
      <c r="Y218" s="306"/>
      <c r="Z218" s="308"/>
      <c r="AA218" s="306"/>
      <c r="AB218" s="308"/>
      <c r="AC218" s="306"/>
      <c r="AD218" s="308"/>
      <c r="AE218" s="309"/>
      <c r="AF218" s="130">
        <v>425</v>
      </c>
      <c r="AG218" s="308"/>
      <c r="AH218" s="306"/>
      <c r="AI218" s="307"/>
      <c r="AJ218" s="306"/>
      <c r="AK218" s="307"/>
      <c r="AL218" s="306"/>
      <c r="AM218" s="307"/>
      <c r="AN218" s="306"/>
      <c r="AO218" s="307"/>
      <c r="AP218" s="306"/>
      <c r="AQ218" s="307"/>
      <c r="AR218" s="306"/>
      <c r="AS218" s="307"/>
      <c r="AT218" s="306"/>
      <c r="AU218" s="307"/>
      <c r="AV218" s="306"/>
      <c r="AW218" s="307"/>
      <c r="AX218" s="306"/>
      <c r="AY218" s="130">
        <v>425</v>
      </c>
    </row>
    <row r="219" spans="1:51" ht="24" customHeight="1">
      <c r="A219" s="337">
        <v>426</v>
      </c>
      <c r="B219" s="336">
        <v>37189</v>
      </c>
      <c r="C219" s="335">
        <v>19</v>
      </c>
      <c r="D219" s="336">
        <v>44145</v>
      </c>
      <c r="E219" s="335">
        <v>28</v>
      </c>
      <c r="F219" s="3" t="s">
        <v>7</v>
      </c>
      <c r="G219" s="277" t="s">
        <v>42</v>
      </c>
      <c r="H219" s="57">
        <v>22.406772922967601</v>
      </c>
      <c r="I219" s="10" t="s">
        <v>173</v>
      </c>
      <c r="J219" s="219" t="s">
        <v>338</v>
      </c>
      <c r="K219" s="322">
        <v>1.798</v>
      </c>
      <c r="L219" s="275">
        <v>1.5620000000000001</v>
      </c>
      <c r="M219" s="321">
        <v>4.42</v>
      </c>
      <c r="N219" s="308"/>
      <c r="O219" s="306"/>
      <c r="P219" s="308"/>
      <c r="Q219" s="306"/>
      <c r="R219" s="308"/>
      <c r="S219" s="306"/>
      <c r="T219" s="308"/>
      <c r="U219" s="306"/>
      <c r="V219" s="308"/>
      <c r="W219" s="306"/>
      <c r="X219" s="308"/>
      <c r="Y219" s="306"/>
      <c r="Z219" s="308"/>
      <c r="AA219" s="306"/>
      <c r="AB219" s="308"/>
      <c r="AC219" s="306"/>
      <c r="AD219" s="308"/>
      <c r="AE219" s="309"/>
      <c r="AF219" s="128">
        <v>426</v>
      </c>
      <c r="AG219" s="308"/>
      <c r="AH219" s="306"/>
      <c r="AI219" s="307"/>
      <c r="AJ219" s="306"/>
      <c r="AK219" s="307"/>
      <c r="AL219" s="306"/>
      <c r="AM219" s="307"/>
      <c r="AN219" s="306"/>
      <c r="AO219" s="307"/>
      <c r="AP219" s="306"/>
      <c r="AQ219" s="307"/>
      <c r="AR219" s="306"/>
      <c r="AS219" s="307"/>
      <c r="AT219" s="306"/>
      <c r="AU219" s="307"/>
      <c r="AV219" s="306"/>
      <c r="AW219" s="307"/>
      <c r="AX219" s="306"/>
      <c r="AY219" s="128">
        <v>426</v>
      </c>
    </row>
    <row r="220" spans="1:51" ht="24" customHeight="1">
      <c r="A220" s="343">
        <v>427</v>
      </c>
      <c r="B220" s="279">
        <v>27464</v>
      </c>
      <c r="C220" s="280">
        <v>45</v>
      </c>
      <c r="D220" s="279">
        <v>44125</v>
      </c>
      <c r="E220" s="280">
        <v>28</v>
      </c>
      <c r="F220" s="3" t="s">
        <v>7</v>
      </c>
      <c r="G220" s="277" t="s">
        <v>42</v>
      </c>
      <c r="H220" s="57">
        <v>21.251334777799801</v>
      </c>
      <c r="I220" s="10" t="s">
        <v>173</v>
      </c>
      <c r="J220" s="219" t="s">
        <v>338</v>
      </c>
      <c r="K220" s="322">
        <v>0.34179999999999999</v>
      </c>
      <c r="L220" s="275">
        <v>0.41339999999999999</v>
      </c>
      <c r="M220" s="321"/>
      <c r="N220" s="308"/>
      <c r="O220" s="306"/>
      <c r="P220" s="308"/>
      <c r="Q220" s="306"/>
      <c r="R220" s="308"/>
      <c r="S220" s="306"/>
      <c r="T220" s="308"/>
      <c r="U220" s="306"/>
      <c r="V220" s="308"/>
      <c r="W220" s="306"/>
      <c r="X220" s="308"/>
      <c r="Y220" s="306"/>
      <c r="Z220" s="308"/>
      <c r="AA220" s="306"/>
      <c r="AB220" s="308"/>
      <c r="AC220" s="306"/>
      <c r="AD220" s="308"/>
      <c r="AE220" s="309"/>
      <c r="AF220" s="129">
        <v>427</v>
      </c>
      <c r="AG220" s="308"/>
      <c r="AH220" s="306"/>
      <c r="AI220" s="307"/>
      <c r="AJ220" s="306"/>
      <c r="AK220" s="307"/>
      <c r="AL220" s="306"/>
      <c r="AM220" s="307"/>
      <c r="AN220" s="306"/>
      <c r="AO220" s="307"/>
      <c r="AP220" s="306"/>
      <c r="AQ220" s="307"/>
      <c r="AR220" s="306"/>
      <c r="AS220" s="307"/>
      <c r="AT220" s="306"/>
      <c r="AU220" s="307"/>
      <c r="AV220" s="306"/>
      <c r="AW220" s="307"/>
      <c r="AX220" s="306"/>
      <c r="AY220" s="129">
        <v>427</v>
      </c>
    </row>
    <row r="221" spans="1:51" ht="24" customHeight="1">
      <c r="A221" s="343">
        <v>431</v>
      </c>
      <c r="B221" s="279">
        <v>26282</v>
      </c>
      <c r="C221" s="280">
        <v>48</v>
      </c>
      <c r="D221" s="279">
        <v>44084</v>
      </c>
      <c r="E221" s="280">
        <v>28</v>
      </c>
      <c r="F221" s="3" t="s">
        <v>7</v>
      </c>
      <c r="G221" s="277" t="s">
        <v>42</v>
      </c>
      <c r="H221" s="57">
        <v>28.1226987446361</v>
      </c>
      <c r="I221" s="10" t="s">
        <v>173</v>
      </c>
      <c r="J221" s="219" t="s">
        <v>338</v>
      </c>
      <c r="K221" s="322">
        <v>0.29959999999999998</v>
      </c>
      <c r="L221" s="275">
        <v>0.23930000000000001</v>
      </c>
      <c r="M221" s="321">
        <v>0.4143</v>
      </c>
      <c r="N221" s="308"/>
      <c r="O221" s="306"/>
      <c r="P221" s="308"/>
      <c r="Q221" s="306"/>
      <c r="R221" s="308"/>
      <c r="S221" s="306"/>
      <c r="T221" s="308"/>
      <c r="U221" s="306"/>
      <c r="V221" s="308"/>
      <c r="W221" s="306"/>
      <c r="X221" s="308"/>
      <c r="Y221" s="306"/>
      <c r="Z221" s="308"/>
      <c r="AA221" s="306"/>
      <c r="AB221" s="308"/>
      <c r="AC221" s="306"/>
      <c r="AD221" s="308"/>
      <c r="AE221" s="309"/>
      <c r="AF221" s="129">
        <v>431</v>
      </c>
      <c r="AG221" s="308"/>
      <c r="AH221" s="306"/>
      <c r="AI221" s="307"/>
      <c r="AJ221" s="306"/>
      <c r="AK221" s="307"/>
      <c r="AL221" s="306"/>
      <c r="AM221" s="307"/>
      <c r="AN221" s="306"/>
      <c r="AO221" s="307"/>
      <c r="AP221" s="306"/>
      <c r="AQ221" s="307"/>
      <c r="AR221" s="306"/>
      <c r="AS221" s="307"/>
      <c r="AT221" s="306"/>
      <c r="AU221" s="307"/>
      <c r="AV221" s="306"/>
      <c r="AW221" s="307"/>
      <c r="AX221" s="306"/>
      <c r="AY221" s="129">
        <v>431</v>
      </c>
    </row>
    <row r="222" spans="1:51" ht="24" customHeight="1">
      <c r="A222" s="346">
        <v>432</v>
      </c>
      <c r="B222" s="345">
        <v>23334</v>
      </c>
      <c r="C222" s="344">
        <v>56</v>
      </c>
      <c r="D222" s="345">
        <v>44137</v>
      </c>
      <c r="E222" s="344">
        <v>42</v>
      </c>
      <c r="F222" s="4" t="s">
        <v>8</v>
      </c>
      <c r="G222" s="277" t="s">
        <v>42</v>
      </c>
      <c r="H222" s="57">
        <v>29.002336468649499</v>
      </c>
      <c r="I222" s="10" t="s">
        <v>173</v>
      </c>
      <c r="J222" s="219" t="s">
        <v>338</v>
      </c>
      <c r="K222" s="322">
        <v>0.52710000000000001</v>
      </c>
      <c r="L222" s="275">
        <v>1.643</v>
      </c>
      <c r="M222" s="321">
        <v>1.202</v>
      </c>
      <c r="N222" s="308"/>
      <c r="O222" s="306"/>
      <c r="P222" s="308"/>
      <c r="Q222" s="306"/>
      <c r="R222" s="308"/>
      <c r="S222" s="306"/>
      <c r="T222" s="308"/>
      <c r="U222" s="306"/>
      <c r="V222" s="308"/>
      <c r="W222" s="306"/>
      <c r="X222" s="308"/>
      <c r="Y222" s="306"/>
      <c r="Z222" s="308"/>
      <c r="AA222" s="306"/>
      <c r="AB222" s="308"/>
      <c r="AC222" s="306"/>
      <c r="AD222" s="308"/>
      <c r="AE222" s="309"/>
      <c r="AF222" s="130">
        <v>432</v>
      </c>
      <c r="AG222" s="308"/>
      <c r="AH222" s="306"/>
      <c r="AI222" s="307"/>
      <c r="AJ222" s="306"/>
      <c r="AK222" s="307"/>
      <c r="AL222" s="306"/>
      <c r="AM222" s="307"/>
      <c r="AN222" s="306"/>
      <c r="AO222" s="307"/>
      <c r="AP222" s="306"/>
      <c r="AQ222" s="307"/>
      <c r="AR222" s="306"/>
      <c r="AS222" s="307"/>
      <c r="AT222" s="306"/>
      <c r="AU222" s="307"/>
      <c r="AV222" s="306"/>
      <c r="AW222" s="307"/>
      <c r="AX222" s="306"/>
      <c r="AY222" s="130">
        <v>432</v>
      </c>
    </row>
    <row r="223" spans="1:51" ht="24" customHeight="1">
      <c r="A223" s="342">
        <v>433</v>
      </c>
      <c r="B223" s="341">
        <v>16983</v>
      </c>
      <c r="C223" s="340">
        <v>74</v>
      </c>
      <c r="D223" s="341">
        <v>44095</v>
      </c>
      <c r="E223" s="340">
        <v>28</v>
      </c>
      <c r="F223" s="4" t="s">
        <v>8</v>
      </c>
      <c r="G223" s="277" t="s">
        <v>42</v>
      </c>
      <c r="H223" s="57">
        <v>32.561885088057103</v>
      </c>
      <c r="I223" s="5" t="s">
        <v>174</v>
      </c>
      <c r="J223" s="219" t="s">
        <v>338</v>
      </c>
      <c r="K223" s="322">
        <v>0.60360000000000003</v>
      </c>
      <c r="L223" s="275">
        <v>0.64910000000000001</v>
      </c>
      <c r="M223" s="321"/>
      <c r="N223" s="308"/>
      <c r="O223" s="306"/>
      <c r="P223" s="308"/>
      <c r="Q223" s="306"/>
      <c r="R223" s="308"/>
      <c r="S223" s="306"/>
      <c r="T223" s="308"/>
      <c r="U223" s="306"/>
      <c r="V223" s="308"/>
      <c r="W223" s="306"/>
      <c r="X223" s="308"/>
      <c r="Y223" s="306"/>
      <c r="Z223" s="308"/>
      <c r="AA223" s="306"/>
      <c r="AB223" s="308"/>
      <c r="AC223" s="306"/>
      <c r="AD223" s="308"/>
      <c r="AE223" s="309"/>
      <c r="AF223" s="131">
        <v>433</v>
      </c>
      <c r="AG223" s="308"/>
      <c r="AH223" s="306"/>
      <c r="AI223" s="307"/>
      <c r="AJ223" s="306"/>
      <c r="AK223" s="307"/>
      <c r="AL223" s="306"/>
      <c r="AM223" s="307"/>
      <c r="AN223" s="306"/>
      <c r="AO223" s="307"/>
      <c r="AP223" s="306"/>
      <c r="AQ223" s="307"/>
      <c r="AR223" s="306"/>
      <c r="AS223" s="307"/>
      <c r="AT223" s="306"/>
      <c r="AU223" s="307"/>
      <c r="AV223" s="306"/>
      <c r="AW223" s="307"/>
      <c r="AX223" s="306"/>
      <c r="AY223" s="131">
        <v>433</v>
      </c>
    </row>
    <row r="224" spans="1:51" ht="24" customHeight="1">
      <c r="A224" s="343">
        <v>434</v>
      </c>
      <c r="B224" s="279">
        <v>28986</v>
      </c>
      <c r="C224" s="280">
        <v>41</v>
      </c>
      <c r="D224" s="279">
        <v>44084</v>
      </c>
      <c r="E224" s="280">
        <v>28</v>
      </c>
      <c r="F224" s="3" t="s">
        <v>7</v>
      </c>
      <c r="G224" s="277" t="s">
        <v>42</v>
      </c>
      <c r="H224" s="57">
        <v>20.909704745831</v>
      </c>
      <c r="I224" s="10" t="s">
        <v>173</v>
      </c>
      <c r="J224" s="219" t="s">
        <v>338</v>
      </c>
      <c r="K224" s="322">
        <v>0.5222</v>
      </c>
      <c r="L224" s="275">
        <v>0.2399</v>
      </c>
      <c r="M224" s="321">
        <v>0.64329999999999998</v>
      </c>
      <c r="N224" s="308"/>
      <c r="O224" s="306"/>
      <c r="P224" s="308"/>
      <c r="Q224" s="306"/>
      <c r="R224" s="308"/>
      <c r="S224" s="306"/>
      <c r="T224" s="308"/>
      <c r="U224" s="306"/>
      <c r="V224" s="308"/>
      <c r="W224" s="306"/>
      <c r="X224" s="308"/>
      <c r="Y224" s="306"/>
      <c r="Z224" s="308"/>
      <c r="AA224" s="306"/>
      <c r="AB224" s="308"/>
      <c r="AC224" s="306"/>
      <c r="AD224" s="308"/>
      <c r="AE224" s="309"/>
      <c r="AF224" s="129">
        <v>434</v>
      </c>
      <c r="AG224" s="308"/>
      <c r="AH224" s="306"/>
      <c r="AI224" s="307"/>
      <c r="AJ224" s="306"/>
      <c r="AK224" s="307"/>
      <c r="AL224" s="306"/>
      <c r="AM224" s="307"/>
      <c r="AN224" s="306"/>
      <c r="AO224" s="307"/>
      <c r="AP224" s="306"/>
      <c r="AQ224" s="307"/>
      <c r="AR224" s="306"/>
      <c r="AS224" s="307"/>
      <c r="AT224" s="306"/>
      <c r="AU224" s="307"/>
      <c r="AV224" s="306"/>
      <c r="AW224" s="307"/>
      <c r="AX224" s="306"/>
      <c r="AY224" s="129">
        <v>434</v>
      </c>
    </row>
    <row r="225" spans="1:51" ht="24" customHeight="1">
      <c r="A225" s="342">
        <v>437</v>
      </c>
      <c r="B225" s="341">
        <v>18416</v>
      </c>
      <c r="C225" s="340">
        <v>70</v>
      </c>
      <c r="D225" s="341">
        <v>44088</v>
      </c>
      <c r="E225" s="340">
        <v>28</v>
      </c>
      <c r="F225" s="3" t="s">
        <v>7</v>
      </c>
      <c r="G225" s="277" t="s">
        <v>42</v>
      </c>
      <c r="H225" s="57">
        <v>40.928833303526702</v>
      </c>
      <c r="I225" s="5" t="s">
        <v>174</v>
      </c>
      <c r="J225" s="219" t="s">
        <v>338</v>
      </c>
      <c r="K225" s="322">
        <v>0.2359</v>
      </c>
      <c r="L225" s="275">
        <v>0.1825</v>
      </c>
      <c r="M225" s="321">
        <v>0.13020000000000001</v>
      </c>
      <c r="N225" s="308"/>
      <c r="O225" s="306"/>
      <c r="P225" s="308"/>
      <c r="Q225" s="306"/>
      <c r="R225" s="308"/>
      <c r="S225" s="306"/>
      <c r="T225" s="308"/>
      <c r="U225" s="306"/>
      <c r="V225" s="308"/>
      <c r="W225" s="306"/>
      <c r="X225" s="308"/>
      <c r="Y225" s="306"/>
      <c r="Z225" s="308"/>
      <c r="AA225" s="306"/>
      <c r="AB225" s="308"/>
      <c r="AC225" s="306"/>
      <c r="AD225" s="308"/>
      <c r="AE225" s="309"/>
      <c r="AF225" s="131">
        <v>437</v>
      </c>
      <c r="AG225" s="308"/>
      <c r="AH225" s="306"/>
      <c r="AI225" s="307"/>
      <c r="AJ225" s="306"/>
      <c r="AK225" s="307"/>
      <c r="AL225" s="306"/>
      <c r="AM225" s="307"/>
      <c r="AN225" s="306"/>
      <c r="AO225" s="307"/>
      <c r="AP225" s="306"/>
      <c r="AQ225" s="307"/>
      <c r="AR225" s="306"/>
      <c r="AS225" s="307"/>
      <c r="AT225" s="306"/>
      <c r="AU225" s="307"/>
      <c r="AV225" s="306"/>
      <c r="AW225" s="307"/>
      <c r="AX225" s="306"/>
      <c r="AY225" s="131">
        <v>437</v>
      </c>
    </row>
    <row r="226" spans="1:51" ht="24" customHeight="1">
      <c r="A226" s="343">
        <v>438</v>
      </c>
      <c r="B226" s="279">
        <v>29947</v>
      </c>
      <c r="C226" s="280">
        <v>38</v>
      </c>
      <c r="D226" s="279">
        <v>44102</v>
      </c>
      <c r="E226" s="280">
        <v>28</v>
      </c>
      <c r="F226" s="4" t="s">
        <v>8</v>
      </c>
      <c r="G226" s="277" t="s">
        <v>42</v>
      </c>
      <c r="H226" s="57">
        <v>30.9500802813115</v>
      </c>
      <c r="I226" s="10" t="s">
        <v>173</v>
      </c>
      <c r="J226" s="219" t="s">
        <v>338</v>
      </c>
      <c r="K226" s="322">
        <v>0.67530000000000001</v>
      </c>
      <c r="L226" s="275"/>
      <c r="M226" s="321"/>
      <c r="N226" s="308"/>
      <c r="O226" s="306"/>
      <c r="P226" s="308"/>
      <c r="Q226" s="306"/>
      <c r="R226" s="308"/>
      <c r="S226" s="306"/>
      <c r="T226" s="308"/>
      <c r="U226" s="306"/>
      <c r="V226" s="308"/>
      <c r="W226" s="306"/>
      <c r="X226" s="308"/>
      <c r="Y226" s="306"/>
      <c r="Z226" s="308"/>
      <c r="AA226" s="306"/>
      <c r="AB226" s="308"/>
      <c r="AC226" s="306"/>
      <c r="AD226" s="308"/>
      <c r="AE226" s="309"/>
      <c r="AF226" s="129">
        <v>438</v>
      </c>
      <c r="AG226" s="308"/>
      <c r="AH226" s="306"/>
      <c r="AI226" s="307"/>
      <c r="AJ226" s="306"/>
      <c r="AK226" s="307"/>
      <c r="AL226" s="306"/>
      <c r="AM226" s="307"/>
      <c r="AN226" s="306"/>
      <c r="AO226" s="307"/>
      <c r="AP226" s="306"/>
      <c r="AQ226" s="307"/>
      <c r="AR226" s="306"/>
      <c r="AS226" s="307"/>
      <c r="AT226" s="306"/>
      <c r="AU226" s="307"/>
      <c r="AV226" s="306"/>
      <c r="AW226" s="307"/>
      <c r="AX226" s="306"/>
      <c r="AY226" s="129">
        <v>438</v>
      </c>
    </row>
    <row r="227" spans="1:51" ht="24" customHeight="1">
      <c r="A227" s="337">
        <v>439</v>
      </c>
      <c r="B227" s="336">
        <v>35982</v>
      </c>
      <c r="C227" s="335">
        <v>22</v>
      </c>
      <c r="D227" s="336">
        <v>44146</v>
      </c>
      <c r="E227" s="335">
        <v>28</v>
      </c>
      <c r="F227" s="3" t="s">
        <v>7</v>
      </c>
      <c r="G227" s="277" t="s">
        <v>9</v>
      </c>
      <c r="H227" s="57">
        <v>24.973267294992301</v>
      </c>
      <c r="I227" s="10" t="s">
        <v>173</v>
      </c>
      <c r="J227" s="219" t="s">
        <v>338</v>
      </c>
      <c r="K227" s="322">
        <v>0.83640000000000003</v>
      </c>
      <c r="L227" s="275">
        <v>1.077</v>
      </c>
      <c r="M227" s="321"/>
      <c r="N227" s="308"/>
      <c r="O227" s="306"/>
      <c r="P227" s="308"/>
      <c r="Q227" s="306"/>
      <c r="R227" s="308"/>
      <c r="S227" s="306"/>
      <c r="T227" s="308"/>
      <c r="U227" s="306"/>
      <c r="V227" s="308"/>
      <c r="W227" s="306"/>
      <c r="X227" s="308"/>
      <c r="Y227" s="306"/>
      <c r="Z227" s="308"/>
      <c r="AA227" s="306"/>
      <c r="AB227" s="308"/>
      <c r="AC227" s="306"/>
      <c r="AD227" s="308"/>
      <c r="AE227" s="309"/>
      <c r="AF227" s="128">
        <v>439</v>
      </c>
      <c r="AG227" s="308"/>
      <c r="AH227" s="306"/>
      <c r="AI227" s="307"/>
      <c r="AJ227" s="306"/>
      <c r="AK227" s="307"/>
      <c r="AL227" s="306"/>
      <c r="AM227" s="307"/>
      <c r="AN227" s="306"/>
      <c r="AO227" s="307"/>
      <c r="AP227" s="306"/>
      <c r="AQ227" s="307"/>
      <c r="AR227" s="306"/>
      <c r="AS227" s="307"/>
      <c r="AT227" s="306"/>
      <c r="AU227" s="307"/>
      <c r="AV227" s="306"/>
      <c r="AW227" s="307"/>
      <c r="AX227" s="306"/>
      <c r="AY227" s="128">
        <v>439</v>
      </c>
    </row>
    <row r="228" spans="1:51" ht="24" customHeight="1">
      <c r="A228" s="358">
        <v>441</v>
      </c>
      <c r="B228" s="357">
        <v>20130</v>
      </c>
      <c r="C228" s="356">
        <v>65</v>
      </c>
      <c r="D228" s="357">
        <v>44112</v>
      </c>
      <c r="E228" s="356">
        <v>28</v>
      </c>
      <c r="F228" s="3" t="s">
        <v>7</v>
      </c>
      <c r="G228" s="277" t="s">
        <v>42</v>
      </c>
      <c r="H228" s="57">
        <v>23.0129073130609</v>
      </c>
      <c r="I228" s="10" t="s">
        <v>173</v>
      </c>
      <c r="J228" s="219" t="s">
        <v>338</v>
      </c>
      <c r="K228" s="322">
        <v>0.1143</v>
      </c>
      <c r="L228" s="275">
        <v>0.28660000000000002</v>
      </c>
      <c r="M228" s="321"/>
      <c r="N228" s="308"/>
      <c r="O228" s="306"/>
      <c r="P228" s="308"/>
      <c r="Q228" s="306"/>
      <c r="R228" s="308"/>
      <c r="S228" s="306"/>
      <c r="T228" s="308"/>
      <c r="U228" s="306"/>
      <c r="V228" s="308"/>
      <c r="W228" s="306"/>
      <c r="X228" s="308"/>
      <c r="Y228" s="306"/>
      <c r="Z228" s="308"/>
      <c r="AA228" s="306"/>
      <c r="AB228" s="308"/>
      <c r="AC228" s="306"/>
      <c r="AD228" s="308"/>
      <c r="AE228" s="309"/>
      <c r="AF228" s="355">
        <v>441</v>
      </c>
      <c r="AG228" s="308"/>
      <c r="AH228" s="306"/>
      <c r="AI228" s="307"/>
      <c r="AJ228" s="306"/>
      <c r="AK228" s="307"/>
      <c r="AL228" s="306"/>
      <c r="AM228" s="307"/>
      <c r="AN228" s="306"/>
      <c r="AO228" s="307"/>
      <c r="AP228" s="306"/>
      <c r="AQ228" s="307"/>
      <c r="AR228" s="306"/>
      <c r="AS228" s="307"/>
      <c r="AT228" s="306"/>
      <c r="AU228" s="307"/>
      <c r="AV228" s="306"/>
      <c r="AW228" s="307"/>
      <c r="AX228" s="306"/>
      <c r="AY228" s="355">
        <v>441</v>
      </c>
    </row>
    <row r="229" spans="1:51" ht="24" customHeight="1">
      <c r="A229" s="337">
        <v>442</v>
      </c>
      <c r="B229" s="336">
        <v>35055</v>
      </c>
      <c r="C229" s="335">
        <v>24</v>
      </c>
      <c r="D229" s="336">
        <v>44131</v>
      </c>
      <c r="E229" s="335">
        <v>27</v>
      </c>
      <c r="F229" s="3" t="s">
        <v>7</v>
      </c>
      <c r="G229" s="277" t="s">
        <v>42</v>
      </c>
      <c r="H229" s="57">
        <v>36.196495259982697</v>
      </c>
      <c r="I229" s="10" t="s">
        <v>173</v>
      </c>
      <c r="J229" s="219" t="s">
        <v>338</v>
      </c>
      <c r="K229" s="322">
        <v>0.60519999999999996</v>
      </c>
      <c r="L229" s="275">
        <v>0.81910000000000005</v>
      </c>
      <c r="M229" s="321"/>
      <c r="N229" s="308"/>
      <c r="O229" s="306"/>
      <c r="P229" s="308"/>
      <c r="Q229" s="306"/>
      <c r="R229" s="308"/>
      <c r="S229" s="306"/>
      <c r="T229" s="308"/>
      <c r="U229" s="306"/>
      <c r="V229" s="308"/>
      <c r="W229" s="306"/>
      <c r="X229" s="308"/>
      <c r="Y229" s="306"/>
      <c r="Z229" s="308"/>
      <c r="AA229" s="306"/>
      <c r="AB229" s="308"/>
      <c r="AC229" s="306"/>
      <c r="AD229" s="308"/>
      <c r="AE229" s="309"/>
      <c r="AF229" s="128">
        <v>442</v>
      </c>
      <c r="AG229" s="308"/>
      <c r="AH229" s="306"/>
      <c r="AI229" s="307"/>
      <c r="AJ229" s="306"/>
      <c r="AK229" s="307"/>
      <c r="AL229" s="306"/>
      <c r="AM229" s="307"/>
      <c r="AN229" s="306"/>
      <c r="AO229" s="307"/>
      <c r="AP229" s="306"/>
      <c r="AQ229" s="307"/>
      <c r="AR229" s="306"/>
      <c r="AS229" s="307"/>
      <c r="AT229" s="306"/>
      <c r="AU229" s="307"/>
      <c r="AV229" s="306"/>
      <c r="AW229" s="307"/>
      <c r="AX229" s="306"/>
      <c r="AY229" s="128">
        <v>442</v>
      </c>
    </row>
    <row r="230" spans="1:51" ht="24" customHeight="1">
      <c r="A230" s="337">
        <v>443</v>
      </c>
      <c r="B230" s="336">
        <v>32478</v>
      </c>
      <c r="C230" s="335">
        <v>31</v>
      </c>
      <c r="D230" s="336">
        <v>44141</v>
      </c>
      <c r="E230" s="335">
        <v>28</v>
      </c>
      <c r="F230" s="3" t="s">
        <v>7</v>
      </c>
      <c r="G230" s="277" t="s">
        <v>42</v>
      </c>
      <c r="H230" s="57">
        <v>34.346458216180999</v>
      </c>
      <c r="I230" s="10" t="s">
        <v>173</v>
      </c>
      <c r="J230" s="219" t="s">
        <v>338</v>
      </c>
      <c r="K230" s="322">
        <v>0.46579999999999999</v>
      </c>
      <c r="L230" s="275">
        <v>0.42859999999999998</v>
      </c>
      <c r="M230" s="321"/>
      <c r="N230" s="308"/>
      <c r="O230" s="306"/>
      <c r="P230" s="308"/>
      <c r="Q230" s="306"/>
      <c r="R230" s="308"/>
      <c r="S230" s="306"/>
      <c r="T230" s="308"/>
      <c r="U230" s="306"/>
      <c r="V230" s="308"/>
      <c r="W230" s="306"/>
      <c r="X230" s="308"/>
      <c r="Y230" s="306"/>
      <c r="Z230" s="308"/>
      <c r="AA230" s="306"/>
      <c r="AB230" s="308"/>
      <c r="AC230" s="306"/>
      <c r="AD230" s="308"/>
      <c r="AE230" s="309"/>
      <c r="AF230" s="128">
        <v>443</v>
      </c>
      <c r="AG230" s="308"/>
      <c r="AH230" s="306"/>
      <c r="AI230" s="307"/>
      <c r="AJ230" s="306"/>
      <c r="AK230" s="307"/>
      <c r="AL230" s="306"/>
      <c r="AM230" s="307"/>
      <c r="AN230" s="306"/>
      <c r="AO230" s="307"/>
      <c r="AP230" s="306"/>
      <c r="AQ230" s="307"/>
      <c r="AR230" s="306"/>
      <c r="AS230" s="307"/>
      <c r="AT230" s="306"/>
      <c r="AU230" s="307"/>
      <c r="AV230" s="306"/>
      <c r="AW230" s="307"/>
      <c r="AX230" s="306"/>
      <c r="AY230" s="128">
        <v>443</v>
      </c>
    </row>
    <row r="231" spans="1:51" ht="24" customHeight="1">
      <c r="A231" s="346">
        <v>448</v>
      </c>
      <c r="B231" s="345">
        <v>25604</v>
      </c>
      <c r="C231" s="344">
        <v>50</v>
      </c>
      <c r="D231" s="345">
        <v>44117</v>
      </c>
      <c r="E231" s="344">
        <v>28</v>
      </c>
      <c r="F231" s="4" t="s">
        <v>8</v>
      </c>
      <c r="G231" s="277" t="s">
        <v>42</v>
      </c>
      <c r="H231" s="57">
        <v>36.146938775510201</v>
      </c>
      <c r="I231" s="10" t="s">
        <v>173</v>
      </c>
      <c r="J231" s="219" t="s">
        <v>338</v>
      </c>
      <c r="K231" s="322">
        <v>0.41270000000000001</v>
      </c>
      <c r="L231" s="275">
        <v>0.254</v>
      </c>
      <c r="M231" s="321"/>
      <c r="N231" s="308"/>
      <c r="O231" s="306"/>
      <c r="P231" s="308"/>
      <c r="Q231" s="306"/>
      <c r="R231" s="308"/>
      <c r="S231" s="306"/>
      <c r="T231" s="308"/>
      <c r="U231" s="306"/>
      <c r="V231" s="308"/>
      <c r="W231" s="306"/>
      <c r="X231" s="308"/>
      <c r="Y231" s="306"/>
      <c r="Z231" s="308"/>
      <c r="AA231" s="306"/>
      <c r="AB231" s="308"/>
      <c r="AC231" s="306"/>
      <c r="AD231" s="308"/>
      <c r="AE231" s="309"/>
      <c r="AF231" s="130">
        <v>448</v>
      </c>
      <c r="AG231" s="308"/>
      <c r="AH231" s="306"/>
      <c r="AI231" s="307"/>
      <c r="AJ231" s="306"/>
      <c r="AK231" s="307"/>
      <c r="AL231" s="306"/>
      <c r="AM231" s="307"/>
      <c r="AN231" s="306"/>
      <c r="AO231" s="307"/>
      <c r="AP231" s="306"/>
      <c r="AQ231" s="307"/>
      <c r="AR231" s="306"/>
      <c r="AS231" s="307"/>
      <c r="AT231" s="306"/>
      <c r="AU231" s="307"/>
      <c r="AV231" s="306"/>
      <c r="AW231" s="307"/>
      <c r="AX231" s="306"/>
      <c r="AY231" s="130">
        <v>448</v>
      </c>
    </row>
    <row r="232" spans="1:51" ht="24" customHeight="1">
      <c r="A232" s="337">
        <v>450</v>
      </c>
      <c r="B232" s="336">
        <v>35332</v>
      </c>
      <c r="C232" s="335">
        <v>24</v>
      </c>
      <c r="D232" s="336">
        <v>44111</v>
      </c>
      <c r="E232" s="335">
        <v>28</v>
      </c>
      <c r="F232" s="3" t="s">
        <v>7</v>
      </c>
      <c r="G232" s="277" t="s">
        <v>42</v>
      </c>
      <c r="H232" s="57">
        <v>18.248380672770399</v>
      </c>
      <c r="I232" s="10" t="s">
        <v>173</v>
      </c>
      <c r="J232" s="219" t="s">
        <v>338</v>
      </c>
      <c r="K232" s="322">
        <v>3.9870000000000001</v>
      </c>
      <c r="L232" s="275">
        <v>6.9630000000000001</v>
      </c>
      <c r="M232" s="321"/>
      <c r="N232" s="308"/>
      <c r="O232" s="306"/>
      <c r="P232" s="308"/>
      <c r="Q232" s="306"/>
      <c r="R232" s="308"/>
      <c r="S232" s="306"/>
      <c r="T232" s="308"/>
      <c r="U232" s="306"/>
      <c r="V232" s="308"/>
      <c r="W232" s="306"/>
      <c r="X232" s="308"/>
      <c r="Y232" s="306"/>
      <c r="Z232" s="308"/>
      <c r="AA232" s="306"/>
      <c r="AB232" s="308"/>
      <c r="AC232" s="306"/>
      <c r="AD232" s="308"/>
      <c r="AE232" s="309"/>
      <c r="AF232" s="128">
        <v>450</v>
      </c>
      <c r="AG232" s="308"/>
      <c r="AH232" s="306"/>
      <c r="AI232" s="307"/>
      <c r="AJ232" s="306"/>
      <c r="AK232" s="307"/>
      <c r="AL232" s="306"/>
      <c r="AM232" s="307"/>
      <c r="AN232" s="306"/>
      <c r="AO232" s="307"/>
      <c r="AP232" s="306"/>
      <c r="AQ232" s="307"/>
      <c r="AR232" s="306"/>
      <c r="AS232" s="307"/>
      <c r="AT232" s="306"/>
      <c r="AU232" s="307"/>
      <c r="AV232" s="306"/>
      <c r="AW232" s="307"/>
      <c r="AX232" s="306"/>
      <c r="AY232" s="128">
        <v>450</v>
      </c>
    </row>
    <row r="233" spans="1:51" ht="24" customHeight="1">
      <c r="A233" s="337">
        <v>452</v>
      </c>
      <c r="B233" s="336">
        <v>35297</v>
      </c>
      <c r="C233" s="335">
        <v>24</v>
      </c>
      <c r="D233" s="336">
        <v>44123</v>
      </c>
      <c r="E233" s="335">
        <v>30</v>
      </c>
      <c r="F233" s="3" t="s">
        <v>7</v>
      </c>
      <c r="G233" s="277" t="s">
        <v>42</v>
      </c>
      <c r="H233" s="57">
        <v>36.129313549166099</v>
      </c>
      <c r="I233" s="10" t="s">
        <v>173</v>
      </c>
      <c r="J233" s="219" t="s">
        <v>338</v>
      </c>
      <c r="K233" s="322">
        <v>1.788</v>
      </c>
      <c r="L233" s="275">
        <v>1.3380000000000001</v>
      </c>
      <c r="M233" s="321"/>
      <c r="N233" s="308"/>
      <c r="O233" s="306"/>
      <c r="P233" s="308"/>
      <c r="Q233" s="306"/>
      <c r="R233" s="308"/>
      <c r="S233" s="306"/>
      <c r="T233" s="308"/>
      <c r="U233" s="306"/>
      <c r="V233" s="308"/>
      <c r="W233" s="306"/>
      <c r="X233" s="308"/>
      <c r="Y233" s="306"/>
      <c r="Z233" s="308"/>
      <c r="AA233" s="306"/>
      <c r="AB233" s="308"/>
      <c r="AC233" s="306"/>
      <c r="AD233" s="308"/>
      <c r="AE233" s="309"/>
      <c r="AF233" s="128">
        <v>452</v>
      </c>
      <c r="AG233" s="308"/>
      <c r="AH233" s="306"/>
      <c r="AI233" s="307"/>
      <c r="AJ233" s="306"/>
      <c r="AK233" s="307"/>
      <c r="AL233" s="306"/>
      <c r="AM233" s="307"/>
      <c r="AN233" s="306"/>
      <c r="AO233" s="307"/>
      <c r="AP233" s="306"/>
      <c r="AQ233" s="307"/>
      <c r="AR233" s="306"/>
      <c r="AS233" s="307"/>
      <c r="AT233" s="306"/>
      <c r="AU233" s="307"/>
      <c r="AV233" s="306"/>
      <c r="AW233" s="307"/>
      <c r="AX233" s="306"/>
      <c r="AY233" s="128">
        <v>452</v>
      </c>
    </row>
    <row r="234" spans="1:51" ht="24" customHeight="1">
      <c r="A234" s="342">
        <v>455</v>
      </c>
      <c r="B234" s="341">
        <v>12727</v>
      </c>
      <c r="C234" s="340">
        <v>85</v>
      </c>
      <c r="D234" s="341">
        <v>44098</v>
      </c>
      <c r="E234" s="340">
        <v>28</v>
      </c>
      <c r="F234" s="3" t="s">
        <v>7</v>
      </c>
      <c r="G234" s="277" t="s">
        <v>42</v>
      </c>
      <c r="H234" s="57">
        <v>26.627932822566901</v>
      </c>
      <c r="I234" s="5" t="s">
        <v>174</v>
      </c>
      <c r="J234" s="219" t="s">
        <v>338</v>
      </c>
      <c r="K234" s="322">
        <v>0.4052</v>
      </c>
      <c r="L234" s="275">
        <v>0.21840000000000001</v>
      </c>
      <c r="M234" s="321"/>
      <c r="N234" s="308"/>
      <c r="O234" s="306"/>
      <c r="P234" s="308"/>
      <c r="Q234" s="306"/>
      <c r="R234" s="308"/>
      <c r="S234" s="306"/>
      <c r="T234" s="308"/>
      <c r="U234" s="306"/>
      <c r="V234" s="308"/>
      <c r="W234" s="306"/>
      <c r="X234" s="308"/>
      <c r="Y234" s="306"/>
      <c r="Z234" s="308"/>
      <c r="AA234" s="306"/>
      <c r="AB234" s="308"/>
      <c r="AC234" s="306"/>
      <c r="AD234" s="308"/>
      <c r="AE234" s="309"/>
      <c r="AF234" s="131">
        <v>455</v>
      </c>
      <c r="AG234" s="308"/>
      <c r="AH234" s="306"/>
      <c r="AI234" s="307"/>
      <c r="AJ234" s="306"/>
      <c r="AK234" s="307"/>
      <c r="AL234" s="306"/>
      <c r="AM234" s="307"/>
      <c r="AN234" s="306"/>
      <c r="AO234" s="307"/>
      <c r="AP234" s="306"/>
      <c r="AQ234" s="307"/>
      <c r="AR234" s="306"/>
      <c r="AS234" s="307"/>
      <c r="AT234" s="306"/>
      <c r="AU234" s="307"/>
      <c r="AV234" s="306"/>
      <c r="AW234" s="307"/>
      <c r="AX234" s="306"/>
      <c r="AY234" s="131">
        <v>455</v>
      </c>
    </row>
    <row r="235" spans="1:51" ht="24" customHeight="1">
      <c r="A235" s="337">
        <v>456</v>
      </c>
      <c r="B235" s="336">
        <v>34192</v>
      </c>
      <c r="C235" s="335">
        <v>27</v>
      </c>
      <c r="D235" s="336">
        <v>44116</v>
      </c>
      <c r="E235" s="335">
        <v>28</v>
      </c>
      <c r="F235" s="4" t="s">
        <v>8</v>
      </c>
      <c r="G235" s="277" t="s">
        <v>42</v>
      </c>
      <c r="H235" s="57">
        <v>24.853220856744599</v>
      </c>
      <c r="I235" s="10" t="s">
        <v>173</v>
      </c>
      <c r="J235" s="219" t="s">
        <v>338</v>
      </c>
      <c r="K235" s="322">
        <v>5.81</v>
      </c>
      <c r="L235" s="275">
        <v>6.3959999999999999</v>
      </c>
      <c r="M235" s="321"/>
      <c r="N235" s="308"/>
      <c r="O235" s="306"/>
      <c r="P235" s="308"/>
      <c r="Q235" s="306"/>
      <c r="R235" s="308"/>
      <c r="S235" s="306"/>
      <c r="T235" s="308"/>
      <c r="U235" s="306"/>
      <c r="V235" s="308"/>
      <c r="W235" s="306"/>
      <c r="X235" s="308"/>
      <c r="Y235" s="306"/>
      <c r="Z235" s="308"/>
      <c r="AA235" s="306"/>
      <c r="AB235" s="308"/>
      <c r="AC235" s="306"/>
      <c r="AD235" s="308"/>
      <c r="AE235" s="309"/>
      <c r="AF235" s="128">
        <v>456</v>
      </c>
      <c r="AG235" s="308"/>
      <c r="AH235" s="306"/>
      <c r="AI235" s="307"/>
      <c r="AJ235" s="306"/>
      <c r="AK235" s="307"/>
      <c r="AL235" s="306"/>
      <c r="AM235" s="307"/>
      <c r="AN235" s="306"/>
      <c r="AO235" s="307"/>
      <c r="AP235" s="306"/>
      <c r="AQ235" s="307"/>
      <c r="AR235" s="306"/>
      <c r="AS235" s="307"/>
      <c r="AT235" s="306"/>
      <c r="AU235" s="307"/>
      <c r="AV235" s="306"/>
      <c r="AW235" s="307"/>
      <c r="AX235" s="306"/>
      <c r="AY235" s="128">
        <v>456</v>
      </c>
    </row>
    <row r="236" spans="1:51" ht="24" customHeight="1">
      <c r="A236" s="337">
        <v>458</v>
      </c>
      <c r="B236" s="336">
        <v>32057</v>
      </c>
      <c r="C236" s="335">
        <v>33</v>
      </c>
      <c r="D236" s="336">
        <v>44146</v>
      </c>
      <c r="E236" s="335">
        <v>28</v>
      </c>
      <c r="F236" s="4" t="s">
        <v>8</v>
      </c>
      <c r="G236" s="277" t="s">
        <v>42</v>
      </c>
      <c r="H236" s="57">
        <v>39.764470050879197</v>
      </c>
      <c r="I236" s="10" t="s">
        <v>173</v>
      </c>
      <c r="J236" s="219" t="s">
        <v>338</v>
      </c>
      <c r="K236" s="322">
        <v>0.42270000000000002</v>
      </c>
      <c r="L236" s="275">
        <v>0.65480000000000005</v>
      </c>
      <c r="M236" s="321"/>
      <c r="N236" s="308"/>
      <c r="O236" s="306"/>
      <c r="P236" s="308"/>
      <c r="Q236" s="306"/>
      <c r="R236" s="308"/>
      <c r="S236" s="306"/>
      <c r="T236" s="308"/>
      <c r="U236" s="306"/>
      <c r="V236" s="308"/>
      <c r="W236" s="306"/>
      <c r="X236" s="308"/>
      <c r="Y236" s="306"/>
      <c r="Z236" s="308"/>
      <c r="AA236" s="306"/>
      <c r="AB236" s="308"/>
      <c r="AC236" s="306"/>
      <c r="AD236" s="308"/>
      <c r="AE236" s="309"/>
      <c r="AF236" s="128">
        <v>458</v>
      </c>
      <c r="AG236" s="308"/>
      <c r="AH236" s="306"/>
      <c r="AI236" s="307"/>
      <c r="AJ236" s="306"/>
      <c r="AK236" s="307"/>
      <c r="AL236" s="306"/>
      <c r="AM236" s="307"/>
      <c r="AN236" s="306"/>
      <c r="AO236" s="307"/>
      <c r="AP236" s="306"/>
      <c r="AQ236" s="307"/>
      <c r="AR236" s="306"/>
      <c r="AS236" s="307"/>
      <c r="AT236" s="306"/>
      <c r="AU236" s="307"/>
      <c r="AV236" s="306"/>
      <c r="AW236" s="307"/>
      <c r="AX236" s="306"/>
      <c r="AY236" s="128">
        <v>458</v>
      </c>
    </row>
    <row r="237" spans="1:51" ht="24" customHeight="1">
      <c r="A237" s="337">
        <v>459</v>
      </c>
      <c r="B237" s="336">
        <v>35263</v>
      </c>
      <c r="C237" s="335">
        <v>24</v>
      </c>
      <c r="D237" s="336">
        <v>44148</v>
      </c>
      <c r="E237" s="335">
        <v>26</v>
      </c>
      <c r="F237" s="3" t="s">
        <v>7</v>
      </c>
      <c r="G237" s="277" t="s">
        <v>42</v>
      </c>
      <c r="H237" s="57">
        <v>31.637541336506199</v>
      </c>
      <c r="I237" s="10" t="s">
        <v>173</v>
      </c>
      <c r="J237" s="219" t="s">
        <v>338</v>
      </c>
      <c r="K237" s="322">
        <v>0.50009999999999999</v>
      </c>
      <c r="L237" s="275">
        <v>0.40429999999999999</v>
      </c>
      <c r="M237" s="321"/>
      <c r="N237" s="308"/>
      <c r="O237" s="306"/>
      <c r="P237" s="308"/>
      <c r="Q237" s="306"/>
      <c r="R237" s="308"/>
      <c r="S237" s="306"/>
      <c r="T237" s="308"/>
      <c r="U237" s="306"/>
      <c r="V237" s="308"/>
      <c r="W237" s="306"/>
      <c r="X237" s="308"/>
      <c r="Y237" s="306"/>
      <c r="Z237" s="308"/>
      <c r="AA237" s="306"/>
      <c r="AB237" s="308"/>
      <c r="AC237" s="306"/>
      <c r="AD237" s="308"/>
      <c r="AE237" s="309"/>
      <c r="AF237" s="128">
        <v>459</v>
      </c>
      <c r="AG237" s="308"/>
      <c r="AH237" s="306"/>
      <c r="AI237" s="307"/>
      <c r="AJ237" s="306"/>
      <c r="AK237" s="307"/>
      <c r="AL237" s="306"/>
      <c r="AM237" s="307"/>
      <c r="AN237" s="306"/>
      <c r="AO237" s="307"/>
      <c r="AP237" s="306"/>
      <c r="AQ237" s="307"/>
      <c r="AR237" s="306"/>
      <c r="AS237" s="307"/>
      <c r="AT237" s="306"/>
      <c r="AU237" s="307"/>
      <c r="AV237" s="306"/>
      <c r="AW237" s="307"/>
      <c r="AX237" s="306"/>
      <c r="AY237" s="128">
        <v>459</v>
      </c>
    </row>
    <row r="238" spans="1:51" ht="24" customHeight="1">
      <c r="A238" s="343">
        <v>461</v>
      </c>
      <c r="B238" s="279">
        <v>29340</v>
      </c>
      <c r="C238" s="280">
        <v>40</v>
      </c>
      <c r="D238" s="279">
        <v>44123</v>
      </c>
      <c r="E238" s="280">
        <v>28</v>
      </c>
      <c r="F238" s="4" t="s">
        <v>8</v>
      </c>
      <c r="G238" s="277" t="s">
        <v>42</v>
      </c>
      <c r="H238" s="57">
        <v>23.370395946648401</v>
      </c>
      <c r="I238" s="10" t="s">
        <v>173</v>
      </c>
      <c r="J238" s="219" t="s">
        <v>338</v>
      </c>
      <c r="K238" s="322">
        <v>0.25659999999999999</v>
      </c>
      <c r="L238" s="275">
        <v>0.1522</v>
      </c>
      <c r="M238" s="321"/>
      <c r="N238" s="308"/>
      <c r="O238" s="306"/>
      <c r="P238" s="308"/>
      <c r="Q238" s="306"/>
      <c r="R238" s="308"/>
      <c r="S238" s="306"/>
      <c r="T238" s="308"/>
      <c r="U238" s="306"/>
      <c r="V238" s="308"/>
      <c r="W238" s="306"/>
      <c r="X238" s="308"/>
      <c r="Y238" s="306"/>
      <c r="Z238" s="308"/>
      <c r="AA238" s="306"/>
      <c r="AB238" s="308"/>
      <c r="AC238" s="306"/>
      <c r="AD238" s="308"/>
      <c r="AE238" s="309"/>
      <c r="AF238" s="129">
        <v>461</v>
      </c>
      <c r="AG238" s="308"/>
      <c r="AH238" s="306"/>
      <c r="AI238" s="307"/>
      <c r="AJ238" s="306"/>
      <c r="AK238" s="307"/>
      <c r="AL238" s="306"/>
      <c r="AM238" s="307"/>
      <c r="AN238" s="306"/>
      <c r="AO238" s="307"/>
      <c r="AP238" s="306"/>
      <c r="AQ238" s="307"/>
      <c r="AR238" s="306"/>
      <c r="AS238" s="307"/>
      <c r="AT238" s="306"/>
      <c r="AU238" s="307"/>
      <c r="AV238" s="306"/>
      <c r="AW238" s="307"/>
      <c r="AX238" s="306"/>
      <c r="AY238" s="129">
        <v>461</v>
      </c>
    </row>
    <row r="239" spans="1:51" ht="24" customHeight="1">
      <c r="A239" s="343">
        <v>462</v>
      </c>
      <c r="B239" s="279">
        <v>26194</v>
      </c>
      <c r="C239" s="280">
        <v>49</v>
      </c>
      <c r="D239" s="279">
        <v>44131</v>
      </c>
      <c r="E239" s="280">
        <v>28</v>
      </c>
      <c r="F239" s="3" t="s">
        <v>7</v>
      </c>
      <c r="G239" s="277" t="s">
        <v>42</v>
      </c>
      <c r="H239" s="57">
        <v>23.493612355396099</v>
      </c>
      <c r="I239" s="10" t="s">
        <v>173</v>
      </c>
      <c r="J239" s="219" t="s">
        <v>338</v>
      </c>
      <c r="K239" s="322">
        <v>0.51619999999999999</v>
      </c>
      <c r="L239" s="275">
        <v>0.3039</v>
      </c>
      <c r="M239" s="321"/>
      <c r="N239" s="308"/>
      <c r="O239" s="306"/>
      <c r="P239" s="308"/>
      <c r="Q239" s="306"/>
      <c r="R239" s="308"/>
      <c r="S239" s="306"/>
      <c r="T239" s="308"/>
      <c r="U239" s="306"/>
      <c r="V239" s="308"/>
      <c r="W239" s="306"/>
      <c r="X239" s="308"/>
      <c r="Y239" s="306"/>
      <c r="Z239" s="308"/>
      <c r="AA239" s="306"/>
      <c r="AB239" s="308"/>
      <c r="AC239" s="306"/>
      <c r="AD239" s="308"/>
      <c r="AE239" s="309"/>
      <c r="AF239" s="129">
        <v>462</v>
      </c>
      <c r="AG239" s="308"/>
      <c r="AH239" s="306"/>
      <c r="AI239" s="307"/>
      <c r="AJ239" s="306"/>
      <c r="AK239" s="307"/>
      <c r="AL239" s="306"/>
      <c r="AM239" s="307"/>
      <c r="AN239" s="306"/>
      <c r="AO239" s="307"/>
      <c r="AP239" s="306"/>
      <c r="AQ239" s="307"/>
      <c r="AR239" s="306"/>
      <c r="AS239" s="307"/>
      <c r="AT239" s="306"/>
      <c r="AU239" s="307"/>
      <c r="AV239" s="306"/>
      <c r="AW239" s="307"/>
      <c r="AX239" s="306"/>
      <c r="AY239" s="129">
        <v>462</v>
      </c>
    </row>
    <row r="240" spans="1:51" ht="24" customHeight="1">
      <c r="A240" s="337">
        <v>463</v>
      </c>
      <c r="B240" s="336">
        <v>33177</v>
      </c>
      <c r="C240" s="335">
        <v>30</v>
      </c>
      <c r="D240" s="336">
        <v>44140</v>
      </c>
      <c r="E240" s="335">
        <v>28</v>
      </c>
      <c r="F240" s="3" t="s">
        <v>7</v>
      </c>
      <c r="G240" s="277" t="s">
        <v>42</v>
      </c>
      <c r="H240" s="57">
        <v>28.648790287361301</v>
      </c>
      <c r="I240" s="10" t="s">
        <v>173</v>
      </c>
      <c r="J240" s="219" t="s">
        <v>338</v>
      </c>
      <c r="K240" s="322">
        <v>0.33550000000000002</v>
      </c>
      <c r="L240" s="275">
        <v>0.43090000000000001</v>
      </c>
      <c r="M240" s="321"/>
      <c r="N240" s="308"/>
      <c r="O240" s="306"/>
      <c r="P240" s="308"/>
      <c r="Q240" s="306"/>
      <c r="R240" s="308"/>
      <c r="S240" s="306"/>
      <c r="T240" s="308"/>
      <c r="U240" s="306"/>
      <c r="V240" s="308"/>
      <c r="W240" s="306"/>
      <c r="X240" s="308"/>
      <c r="Y240" s="306"/>
      <c r="Z240" s="308"/>
      <c r="AA240" s="306"/>
      <c r="AB240" s="308"/>
      <c r="AC240" s="306"/>
      <c r="AD240" s="308"/>
      <c r="AE240" s="309"/>
      <c r="AF240" s="128">
        <v>463</v>
      </c>
      <c r="AG240" s="308"/>
      <c r="AH240" s="306"/>
      <c r="AI240" s="307"/>
      <c r="AJ240" s="306"/>
      <c r="AK240" s="307"/>
      <c r="AL240" s="306"/>
      <c r="AM240" s="307"/>
      <c r="AN240" s="306"/>
      <c r="AO240" s="307"/>
      <c r="AP240" s="306"/>
      <c r="AQ240" s="307"/>
      <c r="AR240" s="306"/>
      <c r="AS240" s="307"/>
      <c r="AT240" s="306"/>
      <c r="AU240" s="307"/>
      <c r="AV240" s="306"/>
      <c r="AW240" s="307"/>
      <c r="AX240" s="306"/>
      <c r="AY240" s="128">
        <v>463</v>
      </c>
    </row>
    <row r="241" spans="1:51" ht="24" customHeight="1">
      <c r="A241" s="346">
        <v>465</v>
      </c>
      <c r="B241" s="345">
        <v>23526</v>
      </c>
      <c r="C241" s="344">
        <v>56</v>
      </c>
      <c r="D241" s="345">
        <v>44153</v>
      </c>
      <c r="E241" s="344">
        <v>27</v>
      </c>
      <c r="F241" s="3" t="s">
        <v>7</v>
      </c>
      <c r="G241" s="277" t="s">
        <v>9</v>
      </c>
      <c r="H241" s="57">
        <v>49.335877209655202</v>
      </c>
      <c r="I241" s="10" t="s">
        <v>173</v>
      </c>
      <c r="J241" s="334" t="s">
        <v>340</v>
      </c>
      <c r="K241" s="322">
        <v>0.60260000000000002</v>
      </c>
      <c r="L241" s="275"/>
      <c r="M241" s="321"/>
      <c r="N241" s="308"/>
      <c r="O241" s="306"/>
      <c r="P241" s="308"/>
      <c r="Q241" s="306"/>
      <c r="R241" s="308"/>
      <c r="S241" s="306"/>
      <c r="T241" s="308"/>
      <c r="U241" s="306"/>
      <c r="V241" s="308"/>
      <c r="W241" s="306"/>
      <c r="X241" s="308"/>
      <c r="Y241" s="306"/>
      <c r="Z241" s="308"/>
      <c r="AA241" s="306"/>
      <c r="AB241" s="308"/>
      <c r="AC241" s="306"/>
      <c r="AD241" s="308"/>
      <c r="AE241" s="309"/>
      <c r="AF241" s="130">
        <v>465</v>
      </c>
      <c r="AG241" s="308"/>
      <c r="AH241" s="306"/>
      <c r="AI241" s="307"/>
      <c r="AJ241" s="306"/>
      <c r="AK241" s="307"/>
      <c r="AL241" s="306"/>
      <c r="AM241" s="307"/>
      <c r="AN241" s="306"/>
      <c r="AO241" s="307"/>
      <c r="AP241" s="306"/>
      <c r="AQ241" s="307"/>
      <c r="AR241" s="306"/>
      <c r="AS241" s="307"/>
      <c r="AT241" s="306"/>
      <c r="AU241" s="307"/>
      <c r="AV241" s="306"/>
      <c r="AW241" s="307"/>
      <c r="AX241" s="306"/>
      <c r="AY241" s="130">
        <v>465</v>
      </c>
    </row>
    <row r="242" spans="1:51" ht="24" customHeight="1">
      <c r="A242" s="343">
        <v>466</v>
      </c>
      <c r="B242" s="279">
        <v>30316</v>
      </c>
      <c r="C242" s="280">
        <v>37</v>
      </c>
      <c r="D242" s="279">
        <v>44124</v>
      </c>
      <c r="E242" s="280">
        <v>28</v>
      </c>
      <c r="F242" s="3" t="s">
        <v>7</v>
      </c>
      <c r="G242" s="277" t="s">
        <v>42</v>
      </c>
      <c r="H242" s="57">
        <v>24.547966726984502</v>
      </c>
      <c r="I242" s="10" t="s">
        <v>173</v>
      </c>
      <c r="J242" s="219" t="s">
        <v>338</v>
      </c>
      <c r="K242" s="322">
        <v>0.50160000000000005</v>
      </c>
      <c r="L242" s="275">
        <v>0.57430000000000003</v>
      </c>
      <c r="M242" s="321"/>
      <c r="N242" s="308"/>
      <c r="O242" s="306"/>
      <c r="P242" s="308"/>
      <c r="Q242" s="306"/>
      <c r="R242" s="308"/>
      <c r="S242" s="306"/>
      <c r="T242" s="308"/>
      <c r="U242" s="306"/>
      <c r="V242" s="308"/>
      <c r="W242" s="306"/>
      <c r="X242" s="308"/>
      <c r="Y242" s="306"/>
      <c r="Z242" s="308"/>
      <c r="AA242" s="306"/>
      <c r="AB242" s="308"/>
      <c r="AC242" s="306"/>
      <c r="AD242" s="308"/>
      <c r="AE242" s="309"/>
      <c r="AF242" s="129">
        <v>466</v>
      </c>
      <c r="AG242" s="308"/>
      <c r="AH242" s="306"/>
      <c r="AI242" s="307"/>
      <c r="AJ242" s="306"/>
      <c r="AK242" s="307"/>
      <c r="AL242" s="306"/>
      <c r="AM242" s="307"/>
      <c r="AN242" s="306"/>
      <c r="AO242" s="307"/>
      <c r="AP242" s="306"/>
      <c r="AQ242" s="307"/>
      <c r="AR242" s="306"/>
      <c r="AS242" s="307"/>
      <c r="AT242" s="306"/>
      <c r="AU242" s="307"/>
      <c r="AV242" s="306"/>
      <c r="AW242" s="307"/>
      <c r="AX242" s="306"/>
      <c r="AY242" s="129">
        <v>466</v>
      </c>
    </row>
    <row r="243" spans="1:51" ht="24" customHeight="1">
      <c r="A243" s="346">
        <v>468</v>
      </c>
      <c r="B243" s="345">
        <v>25775</v>
      </c>
      <c r="C243" s="344">
        <v>50</v>
      </c>
      <c r="D243" s="345">
        <v>44117</v>
      </c>
      <c r="E243" s="344">
        <v>28</v>
      </c>
      <c r="F243" s="4" t="s">
        <v>8</v>
      </c>
      <c r="G243" s="277" t="s">
        <v>42</v>
      </c>
      <c r="H243" s="57">
        <v>26.5182612738936</v>
      </c>
      <c r="I243" s="10" t="s">
        <v>173</v>
      </c>
      <c r="J243" s="219" t="s">
        <v>338</v>
      </c>
      <c r="K243" s="322">
        <v>0.27810000000000001</v>
      </c>
      <c r="L243" s="275">
        <v>0.5323</v>
      </c>
      <c r="M243" s="321"/>
      <c r="N243" s="308"/>
      <c r="O243" s="306"/>
      <c r="P243" s="308"/>
      <c r="Q243" s="306"/>
      <c r="R243" s="308"/>
      <c r="S243" s="306"/>
      <c r="T243" s="308"/>
      <c r="U243" s="306"/>
      <c r="V243" s="308"/>
      <c r="W243" s="306"/>
      <c r="X243" s="308"/>
      <c r="Y243" s="306"/>
      <c r="Z243" s="308"/>
      <c r="AA243" s="306"/>
      <c r="AB243" s="308"/>
      <c r="AC243" s="306"/>
      <c r="AD243" s="308"/>
      <c r="AE243" s="309"/>
      <c r="AF243" s="130">
        <v>468</v>
      </c>
      <c r="AG243" s="308"/>
      <c r="AH243" s="306"/>
      <c r="AI243" s="307"/>
      <c r="AJ243" s="306"/>
      <c r="AK243" s="307"/>
      <c r="AL243" s="306"/>
      <c r="AM243" s="307"/>
      <c r="AN243" s="306"/>
      <c r="AO243" s="307"/>
      <c r="AP243" s="306"/>
      <c r="AQ243" s="307"/>
      <c r="AR243" s="306"/>
      <c r="AS243" s="307"/>
      <c r="AT243" s="306"/>
      <c r="AU243" s="307"/>
      <c r="AV243" s="306"/>
      <c r="AW243" s="307"/>
      <c r="AX243" s="306"/>
      <c r="AY243" s="130">
        <v>468</v>
      </c>
    </row>
    <row r="244" spans="1:51" ht="24" customHeight="1">
      <c r="A244" s="337">
        <v>471</v>
      </c>
      <c r="B244" s="336">
        <v>33790</v>
      </c>
      <c r="C244" s="335">
        <v>28</v>
      </c>
      <c r="D244" s="336">
        <v>44123</v>
      </c>
      <c r="E244" s="335">
        <v>28</v>
      </c>
      <c r="F244" s="3" t="s">
        <v>7</v>
      </c>
      <c r="G244" s="277" t="s">
        <v>42</v>
      </c>
      <c r="H244" s="57">
        <v>24.951135800390901</v>
      </c>
      <c r="I244" s="10" t="s">
        <v>173</v>
      </c>
      <c r="J244" s="219" t="s">
        <v>338</v>
      </c>
      <c r="K244" s="322">
        <v>0.29670000000000002</v>
      </c>
      <c r="L244" s="275">
        <v>0.10539999999999999</v>
      </c>
      <c r="M244" s="321"/>
      <c r="N244" s="308"/>
      <c r="O244" s="306"/>
      <c r="P244" s="308"/>
      <c r="Q244" s="306"/>
      <c r="R244" s="308"/>
      <c r="S244" s="306"/>
      <c r="T244" s="308"/>
      <c r="U244" s="306"/>
      <c r="V244" s="308"/>
      <c r="W244" s="306"/>
      <c r="X244" s="308"/>
      <c r="Y244" s="306"/>
      <c r="Z244" s="308"/>
      <c r="AA244" s="306"/>
      <c r="AB244" s="308"/>
      <c r="AC244" s="306"/>
      <c r="AD244" s="308"/>
      <c r="AE244" s="309"/>
      <c r="AF244" s="128">
        <v>471</v>
      </c>
      <c r="AG244" s="308"/>
      <c r="AH244" s="306"/>
      <c r="AI244" s="307"/>
      <c r="AJ244" s="306"/>
      <c r="AK244" s="307"/>
      <c r="AL244" s="306"/>
      <c r="AM244" s="307"/>
      <c r="AN244" s="306"/>
      <c r="AO244" s="307"/>
      <c r="AP244" s="306"/>
      <c r="AQ244" s="307"/>
      <c r="AR244" s="306"/>
      <c r="AS244" s="307"/>
      <c r="AT244" s="306"/>
      <c r="AU244" s="307"/>
      <c r="AV244" s="306"/>
      <c r="AW244" s="307"/>
      <c r="AX244" s="306"/>
      <c r="AY244" s="128">
        <v>471</v>
      </c>
    </row>
    <row r="245" spans="1:51" ht="24" customHeight="1">
      <c r="A245" s="358">
        <v>472</v>
      </c>
      <c r="B245" s="357">
        <v>19269</v>
      </c>
      <c r="C245" s="356">
        <v>68</v>
      </c>
      <c r="D245" s="357">
        <v>44097</v>
      </c>
      <c r="E245" s="356">
        <v>28</v>
      </c>
      <c r="F245" s="3" t="s">
        <v>7</v>
      </c>
      <c r="G245" s="277" t="s">
        <v>42</v>
      </c>
      <c r="H245" s="57">
        <v>26.512560920187902</v>
      </c>
      <c r="I245" s="10" t="s">
        <v>173</v>
      </c>
      <c r="J245" s="219" t="s">
        <v>338</v>
      </c>
      <c r="K245" s="322">
        <v>0.29559999999999997</v>
      </c>
      <c r="L245" s="275">
        <v>0.2742</v>
      </c>
      <c r="M245" s="321"/>
      <c r="N245" s="308"/>
      <c r="O245" s="306"/>
      <c r="P245" s="308"/>
      <c r="Q245" s="306"/>
      <c r="R245" s="308"/>
      <c r="S245" s="306"/>
      <c r="T245" s="308"/>
      <c r="U245" s="306"/>
      <c r="V245" s="308"/>
      <c r="W245" s="306"/>
      <c r="X245" s="308"/>
      <c r="Y245" s="306"/>
      <c r="Z245" s="308"/>
      <c r="AA245" s="306"/>
      <c r="AB245" s="308"/>
      <c r="AC245" s="306"/>
      <c r="AD245" s="308"/>
      <c r="AE245" s="309"/>
      <c r="AF245" s="355">
        <v>472</v>
      </c>
      <c r="AG245" s="308"/>
      <c r="AH245" s="306"/>
      <c r="AI245" s="307"/>
      <c r="AJ245" s="306"/>
      <c r="AK245" s="307"/>
      <c r="AL245" s="306"/>
      <c r="AM245" s="307"/>
      <c r="AN245" s="306"/>
      <c r="AO245" s="307"/>
      <c r="AP245" s="306"/>
      <c r="AQ245" s="307"/>
      <c r="AR245" s="306"/>
      <c r="AS245" s="307"/>
      <c r="AT245" s="306"/>
      <c r="AU245" s="307"/>
      <c r="AV245" s="306"/>
      <c r="AW245" s="307"/>
      <c r="AX245" s="306"/>
      <c r="AY245" s="355">
        <v>472</v>
      </c>
    </row>
    <row r="246" spans="1:51" ht="24" customHeight="1">
      <c r="A246" s="337">
        <v>473</v>
      </c>
      <c r="B246" s="336">
        <v>33341</v>
      </c>
      <c r="C246" s="335">
        <v>29</v>
      </c>
      <c r="D246" s="336">
        <v>44146</v>
      </c>
      <c r="E246" s="335">
        <v>28</v>
      </c>
      <c r="F246" s="3" t="s">
        <v>7</v>
      </c>
      <c r="G246" s="277" t="s">
        <v>42</v>
      </c>
      <c r="H246" s="57">
        <v>30.269197322461199</v>
      </c>
      <c r="I246" s="10" t="s">
        <v>173</v>
      </c>
      <c r="J246" s="219" t="s">
        <v>338</v>
      </c>
      <c r="K246" s="322">
        <v>0.40389999999999998</v>
      </c>
      <c r="L246" s="275">
        <v>0.58530000000000004</v>
      </c>
      <c r="M246" s="321"/>
      <c r="N246" s="308"/>
      <c r="O246" s="306"/>
      <c r="P246" s="308"/>
      <c r="Q246" s="306"/>
      <c r="R246" s="308"/>
      <c r="S246" s="306"/>
      <c r="T246" s="308"/>
      <c r="U246" s="306"/>
      <c r="V246" s="308"/>
      <c r="W246" s="306"/>
      <c r="X246" s="308"/>
      <c r="Y246" s="306"/>
      <c r="Z246" s="308"/>
      <c r="AA246" s="306"/>
      <c r="AB246" s="308"/>
      <c r="AC246" s="306"/>
      <c r="AD246" s="308"/>
      <c r="AE246" s="309"/>
      <c r="AF246" s="128">
        <v>473</v>
      </c>
      <c r="AG246" s="308"/>
      <c r="AH246" s="306"/>
      <c r="AI246" s="307"/>
      <c r="AJ246" s="306"/>
      <c r="AK246" s="307"/>
      <c r="AL246" s="306"/>
      <c r="AM246" s="307"/>
      <c r="AN246" s="306"/>
      <c r="AO246" s="307"/>
      <c r="AP246" s="306"/>
      <c r="AQ246" s="307"/>
      <c r="AR246" s="306"/>
      <c r="AS246" s="307"/>
      <c r="AT246" s="306"/>
      <c r="AU246" s="307"/>
      <c r="AV246" s="306"/>
      <c r="AW246" s="307"/>
      <c r="AX246" s="306"/>
      <c r="AY246" s="128">
        <v>473</v>
      </c>
    </row>
    <row r="247" spans="1:51" ht="24" customHeight="1">
      <c r="A247" s="337">
        <v>475</v>
      </c>
      <c r="B247" s="336">
        <v>33674</v>
      </c>
      <c r="C247" s="335">
        <v>28</v>
      </c>
      <c r="D247" s="336">
        <v>44126</v>
      </c>
      <c r="E247" s="335">
        <v>26</v>
      </c>
      <c r="F247" s="3" t="s">
        <v>7</v>
      </c>
      <c r="G247" s="277" t="s">
        <v>42</v>
      </c>
      <c r="H247" s="57">
        <v>36.651317159017196</v>
      </c>
      <c r="I247" s="10" t="s">
        <v>173</v>
      </c>
      <c r="J247" s="219" t="s">
        <v>338</v>
      </c>
      <c r="K247" s="322">
        <v>0.20660000000000001</v>
      </c>
      <c r="L247" s="275">
        <v>0.34639999999999999</v>
      </c>
      <c r="M247" s="321"/>
      <c r="N247" s="308"/>
      <c r="O247" s="306"/>
      <c r="P247" s="308"/>
      <c r="Q247" s="306"/>
      <c r="R247" s="308"/>
      <c r="S247" s="306"/>
      <c r="T247" s="308"/>
      <c r="U247" s="306"/>
      <c r="V247" s="308"/>
      <c r="W247" s="306"/>
      <c r="X247" s="308"/>
      <c r="Y247" s="306"/>
      <c r="Z247" s="308"/>
      <c r="AA247" s="306"/>
      <c r="AB247" s="308"/>
      <c r="AC247" s="306"/>
      <c r="AD247" s="308"/>
      <c r="AE247" s="309"/>
      <c r="AF247" s="128">
        <v>475</v>
      </c>
      <c r="AG247" s="308"/>
      <c r="AH247" s="306"/>
      <c r="AI247" s="307"/>
      <c r="AJ247" s="306"/>
      <c r="AK247" s="307"/>
      <c r="AL247" s="306"/>
      <c r="AM247" s="307"/>
      <c r="AN247" s="306"/>
      <c r="AO247" s="307"/>
      <c r="AP247" s="306"/>
      <c r="AQ247" s="307"/>
      <c r="AR247" s="306"/>
      <c r="AS247" s="307"/>
      <c r="AT247" s="306"/>
      <c r="AU247" s="307"/>
      <c r="AV247" s="306"/>
      <c r="AW247" s="307"/>
      <c r="AX247" s="306"/>
      <c r="AY247" s="128">
        <v>475</v>
      </c>
    </row>
    <row r="248" spans="1:51" ht="24" customHeight="1">
      <c r="A248" s="342">
        <v>476</v>
      </c>
      <c r="B248" s="341">
        <v>19130</v>
      </c>
      <c r="C248" s="340">
        <v>68</v>
      </c>
      <c r="D248" s="341">
        <v>44105</v>
      </c>
      <c r="E248" s="340">
        <v>28</v>
      </c>
      <c r="F248" s="4" t="s">
        <v>8</v>
      </c>
      <c r="G248" s="277" t="s">
        <v>42</v>
      </c>
      <c r="H248" s="57">
        <v>20.247920077516699</v>
      </c>
      <c r="I248" s="5" t="s">
        <v>174</v>
      </c>
      <c r="J248" s="219" t="s">
        <v>338</v>
      </c>
      <c r="K248" s="322">
        <v>0.26690000000000003</v>
      </c>
      <c r="L248" s="275">
        <v>0.24890000000000001</v>
      </c>
      <c r="M248" s="321"/>
      <c r="N248" s="308"/>
      <c r="O248" s="306"/>
      <c r="P248" s="308"/>
      <c r="Q248" s="306"/>
      <c r="R248" s="308"/>
      <c r="S248" s="306"/>
      <c r="T248" s="308"/>
      <c r="U248" s="306"/>
      <c r="V248" s="308"/>
      <c r="W248" s="306"/>
      <c r="X248" s="308"/>
      <c r="Y248" s="306"/>
      <c r="Z248" s="308"/>
      <c r="AA248" s="306"/>
      <c r="AB248" s="308"/>
      <c r="AC248" s="306"/>
      <c r="AD248" s="308"/>
      <c r="AE248" s="309"/>
      <c r="AF248" s="131">
        <v>476</v>
      </c>
      <c r="AG248" s="308"/>
      <c r="AH248" s="306"/>
      <c r="AI248" s="307"/>
      <c r="AJ248" s="306"/>
      <c r="AK248" s="307"/>
      <c r="AL248" s="306"/>
      <c r="AM248" s="307"/>
      <c r="AN248" s="306"/>
      <c r="AO248" s="307"/>
      <c r="AP248" s="306"/>
      <c r="AQ248" s="307"/>
      <c r="AR248" s="306"/>
      <c r="AS248" s="307"/>
      <c r="AT248" s="306"/>
      <c r="AU248" s="307"/>
      <c r="AV248" s="306"/>
      <c r="AW248" s="307"/>
      <c r="AX248" s="306"/>
      <c r="AY248" s="131">
        <v>476</v>
      </c>
    </row>
    <row r="249" spans="1:51" ht="24" customHeight="1">
      <c r="A249" s="346">
        <v>478</v>
      </c>
      <c r="B249" s="345">
        <v>22070</v>
      </c>
      <c r="C249" s="344">
        <v>60</v>
      </c>
      <c r="D249" s="345">
        <v>44130</v>
      </c>
      <c r="E249" s="344">
        <v>28</v>
      </c>
      <c r="F249" s="4" t="s">
        <v>8</v>
      </c>
      <c r="G249" s="277" t="s">
        <v>42</v>
      </c>
      <c r="H249" s="57">
        <v>27.121010279863199</v>
      </c>
      <c r="I249" s="10" t="s">
        <v>173</v>
      </c>
      <c r="J249" s="219" t="s">
        <v>338</v>
      </c>
      <c r="K249" s="322">
        <v>0.44940000000000002</v>
      </c>
      <c r="L249" s="275">
        <v>0.76490000000000002</v>
      </c>
      <c r="M249" s="321"/>
      <c r="N249" s="308"/>
      <c r="O249" s="306"/>
      <c r="P249" s="308"/>
      <c r="Q249" s="306"/>
      <c r="R249" s="308"/>
      <c r="S249" s="306"/>
      <c r="T249" s="308"/>
      <c r="U249" s="306"/>
      <c r="V249" s="308"/>
      <c r="W249" s="306"/>
      <c r="X249" s="308"/>
      <c r="Y249" s="306"/>
      <c r="Z249" s="308"/>
      <c r="AA249" s="306"/>
      <c r="AB249" s="308"/>
      <c r="AC249" s="306"/>
      <c r="AD249" s="308"/>
      <c r="AE249" s="309"/>
      <c r="AF249" s="130">
        <v>478</v>
      </c>
      <c r="AG249" s="308"/>
      <c r="AH249" s="306"/>
      <c r="AI249" s="307"/>
      <c r="AJ249" s="306"/>
      <c r="AK249" s="307"/>
      <c r="AL249" s="306"/>
      <c r="AM249" s="307"/>
      <c r="AN249" s="306"/>
      <c r="AO249" s="307"/>
      <c r="AP249" s="306"/>
      <c r="AQ249" s="307"/>
      <c r="AR249" s="306"/>
      <c r="AS249" s="307"/>
      <c r="AT249" s="306"/>
      <c r="AU249" s="307"/>
      <c r="AV249" s="306"/>
      <c r="AW249" s="307"/>
      <c r="AX249" s="306"/>
      <c r="AY249" s="130">
        <v>478</v>
      </c>
    </row>
    <row r="250" spans="1:51" ht="24" customHeight="1">
      <c r="A250" s="343">
        <v>479</v>
      </c>
      <c r="B250" s="279">
        <v>28902</v>
      </c>
      <c r="C250" s="280">
        <v>41</v>
      </c>
      <c r="D250" s="279">
        <v>44126</v>
      </c>
      <c r="E250" s="280">
        <v>26</v>
      </c>
      <c r="F250" s="4" t="s">
        <v>8</v>
      </c>
      <c r="G250" s="277" t="s">
        <v>42</v>
      </c>
      <c r="H250" s="57">
        <v>30.246590017307799</v>
      </c>
      <c r="I250" s="10" t="s">
        <v>173</v>
      </c>
      <c r="J250" s="219" t="s">
        <v>338</v>
      </c>
      <c r="K250" s="322">
        <v>0.3342</v>
      </c>
      <c r="L250" s="275">
        <v>0.35859999999999997</v>
      </c>
      <c r="M250" s="321"/>
      <c r="N250" s="308"/>
      <c r="O250" s="306"/>
      <c r="P250" s="308"/>
      <c r="Q250" s="306"/>
      <c r="R250" s="308"/>
      <c r="S250" s="306"/>
      <c r="T250" s="308"/>
      <c r="U250" s="306"/>
      <c r="V250" s="308"/>
      <c r="W250" s="306"/>
      <c r="X250" s="308"/>
      <c r="Y250" s="306"/>
      <c r="Z250" s="308"/>
      <c r="AA250" s="306"/>
      <c r="AB250" s="308"/>
      <c r="AC250" s="306"/>
      <c r="AD250" s="308"/>
      <c r="AE250" s="309"/>
      <c r="AF250" s="129">
        <v>479</v>
      </c>
      <c r="AG250" s="308"/>
      <c r="AH250" s="306"/>
      <c r="AI250" s="307"/>
      <c r="AJ250" s="306"/>
      <c r="AK250" s="307"/>
      <c r="AL250" s="306"/>
      <c r="AM250" s="307"/>
      <c r="AN250" s="306"/>
      <c r="AO250" s="307"/>
      <c r="AP250" s="306"/>
      <c r="AQ250" s="307"/>
      <c r="AR250" s="306"/>
      <c r="AS250" s="307"/>
      <c r="AT250" s="306"/>
      <c r="AU250" s="307"/>
      <c r="AV250" s="306"/>
      <c r="AW250" s="307"/>
      <c r="AX250" s="306"/>
      <c r="AY250" s="129">
        <v>479</v>
      </c>
    </row>
    <row r="251" spans="1:51" ht="24" customHeight="1">
      <c r="A251" s="346">
        <v>480</v>
      </c>
      <c r="B251" s="345">
        <v>24874</v>
      </c>
      <c r="C251" s="344">
        <v>52</v>
      </c>
      <c r="D251" s="345">
        <v>44131</v>
      </c>
      <c r="E251" s="344">
        <v>28</v>
      </c>
      <c r="F251" s="3" t="s">
        <v>7</v>
      </c>
      <c r="G251" s="277" t="s">
        <v>42</v>
      </c>
      <c r="H251" s="57">
        <v>23.754079809967301</v>
      </c>
      <c r="I251" s="10" t="s">
        <v>173</v>
      </c>
      <c r="J251" s="219" t="s">
        <v>338</v>
      </c>
      <c r="K251" s="322">
        <v>0.40410000000000001</v>
      </c>
      <c r="L251" s="275">
        <v>0.33500000000000002</v>
      </c>
      <c r="M251" s="321"/>
      <c r="N251" s="308"/>
      <c r="O251" s="306"/>
      <c r="P251" s="308"/>
      <c r="Q251" s="306"/>
      <c r="R251" s="308"/>
      <c r="S251" s="306"/>
      <c r="T251" s="308"/>
      <c r="U251" s="306"/>
      <c r="V251" s="308"/>
      <c r="W251" s="306"/>
      <c r="X251" s="308"/>
      <c r="Y251" s="306"/>
      <c r="Z251" s="308"/>
      <c r="AA251" s="306"/>
      <c r="AB251" s="308"/>
      <c r="AC251" s="306"/>
      <c r="AD251" s="308"/>
      <c r="AE251" s="309"/>
      <c r="AF251" s="130">
        <v>480</v>
      </c>
      <c r="AG251" s="308"/>
      <c r="AH251" s="306"/>
      <c r="AI251" s="307"/>
      <c r="AJ251" s="306"/>
      <c r="AK251" s="307"/>
      <c r="AL251" s="306"/>
      <c r="AM251" s="307"/>
      <c r="AN251" s="306"/>
      <c r="AO251" s="307"/>
      <c r="AP251" s="306"/>
      <c r="AQ251" s="307"/>
      <c r="AR251" s="306"/>
      <c r="AS251" s="307"/>
      <c r="AT251" s="306"/>
      <c r="AU251" s="307"/>
      <c r="AV251" s="306"/>
      <c r="AW251" s="307"/>
      <c r="AX251" s="306"/>
      <c r="AY251" s="130">
        <v>480</v>
      </c>
    </row>
    <row r="252" spans="1:51" ht="24" customHeight="1">
      <c r="A252" s="358">
        <v>484</v>
      </c>
      <c r="B252" s="357">
        <v>17949</v>
      </c>
      <c r="C252" s="356">
        <v>71</v>
      </c>
      <c r="D252" s="357">
        <v>44151</v>
      </c>
      <c r="E252" s="356">
        <v>32</v>
      </c>
      <c r="F252" s="4" t="s">
        <v>8</v>
      </c>
      <c r="G252" s="277" t="s">
        <v>42</v>
      </c>
      <c r="H252" s="57">
        <v>28.844662378308499</v>
      </c>
      <c r="I252" s="338" t="s">
        <v>173</v>
      </c>
      <c r="J252" s="219" t="s">
        <v>338</v>
      </c>
      <c r="K252" s="322">
        <v>0.6663</v>
      </c>
      <c r="L252" s="275">
        <v>0.62480000000000002</v>
      </c>
      <c r="M252" s="321"/>
      <c r="N252" s="308"/>
      <c r="O252" s="306"/>
      <c r="P252" s="308"/>
      <c r="Q252" s="306"/>
      <c r="R252" s="308"/>
      <c r="S252" s="306"/>
      <c r="T252" s="308"/>
      <c r="U252" s="306"/>
      <c r="V252" s="308"/>
      <c r="W252" s="306"/>
      <c r="X252" s="308"/>
      <c r="Y252" s="306"/>
      <c r="Z252" s="308"/>
      <c r="AA252" s="306"/>
      <c r="AB252" s="308"/>
      <c r="AC252" s="306"/>
      <c r="AD252" s="308"/>
      <c r="AE252" s="309"/>
      <c r="AF252" s="355">
        <v>484</v>
      </c>
      <c r="AG252" s="308"/>
      <c r="AH252" s="306"/>
      <c r="AI252" s="307"/>
      <c r="AJ252" s="306"/>
      <c r="AK252" s="307"/>
      <c r="AL252" s="306"/>
      <c r="AM252" s="307"/>
      <c r="AN252" s="306"/>
      <c r="AO252" s="307"/>
      <c r="AP252" s="306"/>
      <c r="AQ252" s="307"/>
      <c r="AR252" s="306"/>
      <c r="AS252" s="307"/>
      <c r="AT252" s="306"/>
      <c r="AU252" s="307"/>
      <c r="AV252" s="306"/>
      <c r="AW252" s="307"/>
      <c r="AX252" s="306"/>
      <c r="AY252" s="355">
        <v>484</v>
      </c>
    </row>
    <row r="253" spans="1:51" ht="24" customHeight="1">
      <c r="A253" s="346">
        <v>485</v>
      </c>
      <c r="B253" s="345">
        <v>22432</v>
      </c>
      <c r="C253" s="344">
        <v>59</v>
      </c>
      <c r="D253" s="345">
        <v>44172</v>
      </c>
      <c r="E253" s="344">
        <v>28</v>
      </c>
      <c r="F253" s="354" t="s">
        <v>7</v>
      </c>
      <c r="G253" s="277" t="s">
        <v>42</v>
      </c>
      <c r="H253" s="57">
        <v>26.864161064796001</v>
      </c>
      <c r="I253" s="338" t="s">
        <v>173</v>
      </c>
      <c r="J253" s="219" t="s">
        <v>338</v>
      </c>
      <c r="K253" s="322">
        <v>1.427</v>
      </c>
      <c r="L253" s="275"/>
      <c r="M253" s="321"/>
      <c r="N253" s="308"/>
      <c r="O253" s="306"/>
      <c r="P253" s="308"/>
      <c r="Q253" s="306"/>
      <c r="R253" s="308"/>
      <c r="S253" s="306"/>
      <c r="T253" s="308"/>
      <c r="U253" s="306"/>
      <c r="V253" s="308"/>
      <c r="W253" s="306"/>
      <c r="X253" s="308"/>
      <c r="Y253" s="306"/>
      <c r="Z253" s="308"/>
      <c r="AA253" s="306"/>
      <c r="AB253" s="308"/>
      <c r="AC253" s="306"/>
      <c r="AD253" s="308"/>
      <c r="AE253" s="309"/>
      <c r="AF253" s="130">
        <v>485</v>
      </c>
      <c r="AG253" s="308"/>
      <c r="AH253" s="306"/>
      <c r="AI253" s="307"/>
      <c r="AJ253" s="306"/>
      <c r="AK253" s="307"/>
      <c r="AL253" s="306"/>
      <c r="AM253" s="307"/>
      <c r="AN253" s="306"/>
      <c r="AO253" s="307"/>
      <c r="AP253" s="306"/>
      <c r="AQ253" s="307"/>
      <c r="AR253" s="306"/>
      <c r="AS253" s="307"/>
      <c r="AT253" s="306"/>
      <c r="AU253" s="307"/>
      <c r="AV253" s="306"/>
      <c r="AW253" s="307"/>
      <c r="AX253" s="306"/>
      <c r="AY253" s="130">
        <v>485</v>
      </c>
    </row>
    <row r="254" spans="1:51" ht="24" customHeight="1">
      <c r="A254" s="343">
        <v>488</v>
      </c>
      <c r="B254" s="279">
        <v>27803</v>
      </c>
      <c r="C254" s="280">
        <v>44</v>
      </c>
      <c r="D254" s="279">
        <v>44174</v>
      </c>
      <c r="E254" s="280">
        <v>28</v>
      </c>
      <c r="F254" s="354" t="s">
        <v>7</v>
      </c>
      <c r="G254" s="277" t="s">
        <v>9</v>
      </c>
      <c r="H254" s="57">
        <v>25.434120485740198</v>
      </c>
      <c r="I254" s="338" t="s">
        <v>173</v>
      </c>
      <c r="J254" s="219" t="s">
        <v>338</v>
      </c>
      <c r="K254" s="322">
        <v>0.51929999999999998</v>
      </c>
      <c r="L254" s="275">
        <v>0.71530000000000005</v>
      </c>
      <c r="M254" s="321"/>
      <c r="N254" s="308"/>
      <c r="O254" s="306"/>
      <c r="P254" s="308"/>
      <c r="Q254" s="306"/>
      <c r="R254" s="308"/>
      <c r="S254" s="306"/>
      <c r="T254" s="308"/>
      <c r="U254" s="306"/>
      <c r="V254" s="308"/>
      <c r="W254" s="306"/>
      <c r="X254" s="308"/>
      <c r="Y254" s="306"/>
      <c r="Z254" s="308"/>
      <c r="AA254" s="306"/>
      <c r="AB254" s="308"/>
      <c r="AC254" s="306"/>
      <c r="AD254" s="308"/>
      <c r="AE254" s="309"/>
      <c r="AF254" s="129">
        <v>488</v>
      </c>
      <c r="AG254" s="308"/>
      <c r="AH254" s="306"/>
      <c r="AI254" s="307"/>
      <c r="AJ254" s="306"/>
      <c r="AK254" s="307"/>
      <c r="AL254" s="306"/>
      <c r="AM254" s="307"/>
      <c r="AN254" s="306"/>
      <c r="AO254" s="307"/>
      <c r="AP254" s="306"/>
      <c r="AQ254" s="307"/>
      <c r="AR254" s="306"/>
      <c r="AS254" s="307"/>
      <c r="AT254" s="306"/>
      <c r="AU254" s="307"/>
      <c r="AV254" s="306"/>
      <c r="AW254" s="307"/>
      <c r="AX254" s="306"/>
      <c r="AY254" s="129">
        <v>488</v>
      </c>
    </row>
    <row r="255" spans="1:51" ht="24" customHeight="1">
      <c r="A255" s="343">
        <v>491</v>
      </c>
      <c r="B255" s="279">
        <v>30341</v>
      </c>
      <c r="C255" s="280">
        <v>37</v>
      </c>
      <c r="D255" s="279">
        <v>44145</v>
      </c>
      <c r="E255" s="280">
        <v>28</v>
      </c>
      <c r="F255" s="4" t="s">
        <v>8</v>
      </c>
      <c r="G255" s="277" t="s">
        <v>42</v>
      </c>
      <c r="H255" s="57">
        <v>38.400394542529</v>
      </c>
      <c r="I255" s="10" t="s">
        <v>173</v>
      </c>
      <c r="J255" s="219" t="s">
        <v>338</v>
      </c>
      <c r="K255" s="322">
        <v>0.15529999999999999</v>
      </c>
      <c r="L255" s="275">
        <v>0.30740000000000001</v>
      </c>
      <c r="M255" s="321"/>
      <c r="N255" s="308"/>
      <c r="O255" s="306"/>
      <c r="P255" s="308"/>
      <c r="Q255" s="306"/>
      <c r="R255" s="308"/>
      <c r="S255" s="306"/>
      <c r="T255" s="308"/>
      <c r="U255" s="306"/>
      <c r="V255" s="308"/>
      <c r="W255" s="306"/>
      <c r="X255" s="308"/>
      <c r="Y255" s="306"/>
      <c r="Z255" s="308"/>
      <c r="AA255" s="306"/>
      <c r="AB255" s="308"/>
      <c r="AC255" s="306"/>
      <c r="AD255" s="308"/>
      <c r="AE255" s="309"/>
      <c r="AF255" s="129">
        <v>491</v>
      </c>
      <c r="AG255" s="308"/>
      <c r="AH255" s="306"/>
      <c r="AI255" s="307"/>
      <c r="AJ255" s="306"/>
      <c r="AK255" s="307"/>
      <c r="AL255" s="306"/>
      <c r="AM255" s="307"/>
      <c r="AN255" s="306"/>
      <c r="AO255" s="307"/>
      <c r="AP255" s="306"/>
      <c r="AQ255" s="307"/>
      <c r="AR255" s="306"/>
      <c r="AS255" s="307"/>
      <c r="AT255" s="306"/>
      <c r="AU255" s="307"/>
      <c r="AV255" s="306"/>
      <c r="AW255" s="307"/>
      <c r="AX255" s="306"/>
      <c r="AY255" s="129">
        <v>491</v>
      </c>
    </row>
    <row r="256" spans="1:51" ht="24" customHeight="1">
      <c r="A256" s="343">
        <v>492</v>
      </c>
      <c r="B256" s="279">
        <v>28322</v>
      </c>
      <c r="C256" s="280">
        <v>43</v>
      </c>
      <c r="D256" s="279">
        <v>44131</v>
      </c>
      <c r="E256" s="280">
        <v>28</v>
      </c>
      <c r="F256" s="4" t="s">
        <v>8</v>
      </c>
      <c r="G256" s="277" t="s">
        <v>42</v>
      </c>
      <c r="H256" s="57">
        <v>27.714608336137498</v>
      </c>
      <c r="I256" s="10" t="s">
        <v>173</v>
      </c>
      <c r="J256" s="219" t="s">
        <v>338</v>
      </c>
      <c r="K256" s="322">
        <v>0.1694</v>
      </c>
      <c r="L256" s="275">
        <v>0.1651</v>
      </c>
      <c r="M256" s="321"/>
      <c r="N256" s="308"/>
      <c r="O256" s="306"/>
      <c r="P256" s="308"/>
      <c r="Q256" s="306"/>
      <c r="R256" s="308"/>
      <c r="S256" s="306"/>
      <c r="T256" s="308"/>
      <c r="U256" s="306"/>
      <c r="V256" s="308"/>
      <c r="W256" s="306"/>
      <c r="X256" s="308"/>
      <c r="Y256" s="306"/>
      <c r="Z256" s="308"/>
      <c r="AA256" s="306"/>
      <c r="AB256" s="308"/>
      <c r="AC256" s="306"/>
      <c r="AD256" s="308"/>
      <c r="AE256" s="309"/>
      <c r="AF256" s="129">
        <v>492</v>
      </c>
      <c r="AG256" s="308"/>
      <c r="AH256" s="306"/>
      <c r="AI256" s="307"/>
      <c r="AJ256" s="306"/>
      <c r="AK256" s="307"/>
      <c r="AL256" s="306"/>
      <c r="AM256" s="307"/>
      <c r="AN256" s="306"/>
      <c r="AO256" s="307"/>
      <c r="AP256" s="306"/>
      <c r="AQ256" s="307"/>
      <c r="AR256" s="306"/>
      <c r="AS256" s="307"/>
      <c r="AT256" s="306"/>
      <c r="AU256" s="307"/>
      <c r="AV256" s="306"/>
      <c r="AW256" s="307"/>
      <c r="AX256" s="306"/>
      <c r="AY256" s="129">
        <v>492</v>
      </c>
    </row>
    <row r="257" spans="1:51" ht="24" customHeight="1">
      <c r="A257" s="343">
        <v>494</v>
      </c>
      <c r="B257" s="279">
        <v>29253</v>
      </c>
      <c r="C257" s="280">
        <v>40</v>
      </c>
      <c r="D257" s="279">
        <v>44148</v>
      </c>
      <c r="E257" s="280">
        <v>27</v>
      </c>
      <c r="F257" s="3" t="s">
        <v>7</v>
      </c>
      <c r="G257" s="277" t="s">
        <v>42</v>
      </c>
      <c r="H257" s="57">
        <v>27.3085416705004</v>
      </c>
      <c r="I257" s="10" t="s">
        <v>173</v>
      </c>
      <c r="J257" s="219" t="s">
        <v>338</v>
      </c>
      <c r="K257" s="322">
        <v>0.52480000000000004</v>
      </c>
      <c r="L257" s="275">
        <v>0.58789999999999998</v>
      </c>
      <c r="M257" s="321"/>
      <c r="N257" s="308"/>
      <c r="O257" s="306"/>
      <c r="P257" s="308"/>
      <c r="Q257" s="306"/>
      <c r="R257" s="308"/>
      <c r="S257" s="306"/>
      <c r="T257" s="308"/>
      <c r="U257" s="306"/>
      <c r="V257" s="308"/>
      <c r="W257" s="306"/>
      <c r="X257" s="308"/>
      <c r="Y257" s="306"/>
      <c r="Z257" s="308"/>
      <c r="AA257" s="306"/>
      <c r="AB257" s="308"/>
      <c r="AC257" s="306"/>
      <c r="AD257" s="308"/>
      <c r="AE257" s="309"/>
      <c r="AF257" s="129">
        <v>494</v>
      </c>
      <c r="AG257" s="308"/>
      <c r="AH257" s="306"/>
      <c r="AI257" s="307"/>
      <c r="AJ257" s="306"/>
      <c r="AK257" s="307"/>
      <c r="AL257" s="306"/>
      <c r="AM257" s="307"/>
      <c r="AN257" s="306"/>
      <c r="AO257" s="307"/>
      <c r="AP257" s="306"/>
      <c r="AQ257" s="307"/>
      <c r="AR257" s="306"/>
      <c r="AS257" s="307"/>
      <c r="AT257" s="306"/>
      <c r="AU257" s="307"/>
      <c r="AV257" s="306"/>
      <c r="AW257" s="307"/>
      <c r="AX257" s="306"/>
      <c r="AY257" s="129">
        <v>494</v>
      </c>
    </row>
    <row r="258" spans="1:51" ht="24" customHeight="1">
      <c r="A258" s="292">
        <v>497</v>
      </c>
      <c r="B258" s="353">
        <v>32345</v>
      </c>
      <c r="C258" s="352">
        <v>32</v>
      </c>
      <c r="D258" s="353">
        <v>44145</v>
      </c>
      <c r="E258" s="352">
        <v>68</v>
      </c>
      <c r="F258" s="351" t="s">
        <v>7</v>
      </c>
      <c r="G258" s="350" t="s">
        <v>341</v>
      </c>
      <c r="H258" s="349">
        <v>34.748369471988397</v>
      </c>
      <c r="I258" s="348" t="s">
        <v>173</v>
      </c>
      <c r="J258" s="347" t="s">
        <v>338</v>
      </c>
      <c r="K258" s="322">
        <v>0.15540000000000001</v>
      </c>
      <c r="L258" s="275"/>
      <c r="M258" s="329">
        <v>1.0649999999999999</v>
      </c>
      <c r="N258" s="308"/>
      <c r="O258" s="306"/>
      <c r="P258" s="308"/>
      <c r="Q258" s="306"/>
      <c r="R258" s="308"/>
      <c r="S258" s="306"/>
      <c r="T258" s="308"/>
      <c r="U258" s="306"/>
      <c r="V258" s="308"/>
      <c r="W258" s="306"/>
      <c r="X258" s="308"/>
      <c r="Y258" s="306"/>
      <c r="Z258" s="308"/>
      <c r="AA258" s="306"/>
      <c r="AB258" s="308"/>
      <c r="AC258" s="306"/>
      <c r="AD258" s="308"/>
      <c r="AE258" s="306"/>
      <c r="AF258" s="128">
        <v>497</v>
      </c>
      <c r="AG258" s="307"/>
      <c r="AH258" s="306"/>
      <c r="AI258" s="307"/>
      <c r="AJ258" s="306"/>
      <c r="AK258" s="307"/>
      <c r="AL258" s="306"/>
      <c r="AM258" s="307"/>
      <c r="AN258" s="306"/>
      <c r="AO258" s="307"/>
      <c r="AP258" s="306"/>
      <c r="AQ258" s="307"/>
      <c r="AR258" s="306"/>
      <c r="AS258" s="307"/>
      <c r="AT258" s="306"/>
      <c r="AU258" s="307"/>
      <c r="AV258" s="306"/>
      <c r="AW258" s="307"/>
      <c r="AX258" s="306"/>
      <c r="AY258" s="128">
        <v>497</v>
      </c>
    </row>
    <row r="259" spans="1:51" ht="24" customHeight="1">
      <c r="A259" s="343">
        <v>499</v>
      </c>
      <c r="B259" s="279">
        <v>28785</v>
      </c>
      <c r="C259" s="280">
        <v>42</v>
      </c>
      <c r="D259" s="279">
        <v>44147</v>
      </c>
      <c r="E259" s="280">
        <v>28</v>
      </c>
      <c r="F259" s="3" t="s">
        <v>7</v>
      </c>
      <c r="G259" s="277" t="s">
        <v>42</v>
      </c>
      <c r="H259" s="57">
        <v>28.632602699956401</v>
      </c>
      <c r="I259" s="10" t="s">
        <v>173</v>
      </c>
      <c r="J259" s="219" t="s">
        <v>338</v>
      </c>
      <c r="K259" s="322">
        <v>0.41270000000000001</v>
      </c>
      <c r="L259" s="275">
        <v>0.48759999999999998</v>
      </c>
      <c r="M259" s="321"/>
      <c r="N259" s="308"/>
      <c r="O259" s="306"/>
      <c r="P259" s="308"/>
      <c r="Q259" s="306"/>
      <c r="R259" s="308"/>
      <c r="S259" s="306"/>
      <c r="T259" s="308"/>
      <c r="U259" s="306"/>
      <c r="V259" s="308"/>
      <c r="W259" s="306"/>
      <c r="X259" s="308"/>
      <c r="Y259" s="306"/>
      <c r="Z259" s="308"/>
      <c r="AA259" s="306"/>
      <c r="AB259" s="308"/>
      <c r="AC259" s="306"/>
      <c r="AD259" s="308"/>
      <c r="AE259" s="309"/>
      <c r="AF259" s="129">
        <v>499</v>
      </c>
      <c r="AG259" s="308"/>
      <c r="AH259" s="306"/>
      <c r="AI259" s="307"/>
      <c r="AJ259" s="306"/>
      <c r="AK259" s="307"/>
      <c r="AL259" s="306"/>
      <c r="AM259" s="307"/>
      <c r="AN259" s="306"/>
      <c r="AO259" s="307"/>
      <c r="AP259" s="306"/>
      <c r="AQ259" s="307"/>
      <c r="AR259" s="306"/>
      <c r="AS259" s="307"/>
      <c r="AT259" s="306"/>
      <c r="AU259" s="307"/>
      <c r="AV259" s="306"/>
      <c r="AW259" s="307"/>
      <c r="AX259" s="306"/>
      <c r="AY259" s="129">
        <v>499</v>
      </c>
    </row>
    <row r="260" spans="1:51" ht="24" customHeight="1">
      <c r="A260" s="337">
        <v>500</v>
      </c>
      <c r="B260" s="336">
        <v>33959</v>
      </c>
      <c r="C260" s="335">
        <v>27</v>
      </c>
      <c r="D260" s="336">
        <v>44145</v>
      </c>
      <c r="E260" s="335">
        <v>29</v>
      </c>
      <c r="F260" s="4" t="s">
        <v>8</v>
      </c>
      <c r="G260" s="277" t="s">
        <v>42</v>
      </c>
      <c r="H260" s="57">
        <v>31.3469387755102</v>
      </c>
      <c r="I260" s="10" t="s">
        <v>173</v>
      </c>
      <c r="J260" s="219" t="s">
        <v>338</v>
      </c>
      <c r="K260" s="322">
        <v>0.66979999999999995</v>
      </c>
      <c r="L260" s="275"/>
      <c r="M260" s="321"/>
      <c r="N260" s="308"/>
      <c r="O260" s="306"/>
      <c r="P260" s="308"/>
      <c r="Q260" s="306"/>
      <c r="R260" s="308"/>
      <c r="S260" s="306"/>
      <c r="T260" s="308"/>
      <c r="U260" s="306"/>
      <c r="V260" s="308"/>
      <c r="W260" s="306"/>
      <c r="X260" s="308"/>
      <c r="Y260" s="306"/>
      <c r="Z260" s="308"/>
      <c r="AA260" s="306"/>
      <c r="AB260" s="308"/>
      <c r="AC260" s="306"/>
      <c r="AD260" s="308"/>
      <c r="AE260" s="309"/>
      <c r="AF260" s="128">
        <v>500</v>
      </c>
      <c r="AG260" s="308"/>
      <c r="AH260" s="306"/>
      <c r="AI260" s="307"/>
      <c r="AJ260" s="306"/>
      <c r="AK260" s="307"/>
      <c r="AL260" s="306"/>
      <c r="AM260" s="307"/>
      <c r="AN260" s="306"/>
      <c r="AO260" s="307"/>
      <c r="AP260" s="306"/>
      <c r="AQ260" s="307"/>
      <c r="AR260" s="306"/>
      <c r="AS260" s="307"/>
      <c r="AT260" s="306"/>
      <c r="AU260" s="307"/>
      <c r="AV260" s="306"/>
      <c r="AW260" s="307"/>
      <c r="AX260" s="306"/>
      <c r="AY260" s="128">
        <v>500</v>
      </c>
    </row>
    <row r="261" spans="1:51" ht="24" customHeight="1">
      <c r="A261" s="346">
        <v>502</v>
      </c>
      <c r="B261" s="345">
        <v>24444</v>
      </c>
      <c r="C261" s="344">
        <v>53</v>
      </c>
      <c r="D261" s="345">
        <v>44140</v>
      </c>
      <c r="E261" s="344">
        <v>29</v>
      </c>
      <c r="F261" s="4" t="s">
        <v>8</v>
      </c>
      <c r="G261" s="277" t="s">
        <v>42</v>
      </c>
      <c r="H261" s="57">
        <v>25.876426678252699</v>
      </c>
      <c r="I261" s="10" t="s">
        <v>173</v>
      </c>
      <c r="J261" s="219" t="s">
        <v>338</v>
      </c>
      <c r="K261" s="322">
        <v>0.5796</v>
      </c>
      <c r="L261" s="275">
        <v>0.72629999999999995</v>
      </c>
      <c r="M261" s="321"/>
      <c r="N261" s="308"/>
      <c r="O261" s="306"/>
      <c r="P261" s="308"/>
      <c r="Q261" s="306"/>
      <c r="R261" s="308"/>
      <c r="S261" s="306"/>
      <c r="T261" s="308"/>
      <c r="U261" s="306"/>
      <c r="V261" s="308"/>
      <c r="W261" s="306"/>
      <c r="X261" s="308"/>
      <c r="Y261" s="306"/>
      <c r="Z261" s="308"/>
      <c r="AA261" s="306"/>
      <c r="AB261" s="308"/>
      <c r="AC261" s="306"/>
      <c r="AD261" s="308"/>
      <c r="AE261" s="309"/>
      <c r="AF261" s="130">
        <v>502</v>
      </c>
      <c r="AG261" s="308"/>
      <c r="AH261" s="306"/>
      <c r="AI261" s="307"/>
      <c r="AJ261" s="306"/>
      <c r="AK261" s="307"/>
      <c r="AL261" s="306"/>
      <c r="AM261" s="307"/>
      <c r="AN261" s="306"/>
      <c r="AO261" s="307"/>
      <c r="AP261" s="306"/>
      <c r="AQ261" s="307"/>
      <c r="AR261" s="306"/>
      <c r="AS261" s="307"/>
      <c r="AT261" s="306"/>
      <c r="AU261" s="307"/>
      <c r="AV261" s="306"/>
      <c r="AW261" s="307"/>
      <c r="AX261" s="306"/>
      <c r="AY261" s="130">
        <v>502</v>
      </c>
    </row>
    <row r="262" spans="1:51" ht="24" customHeight="1">
      <c r="A262" s="337">
        <v>507</v>
      </c>
      <c r="B262" s="336">
        <v>35202</v>
      </c>
      <c r="C262" s="335">
        <v>24</v>
      </c>
      <c r="D262" s="336">
        <v>44131</v>
      </c>
      <c r="E262" s="335">
        <v>27</v>
      </c>
      <c r="F262" s="3" t="s">
        <v>7</v>
      </c>
      <c r="G262" s="277" t="s">
        <v>42</v>
      </c>
      <c r="H262" s="57">
        <v>36.052726253747799</v>
      </c>
      <c r="I262" s="10" t="s">
        <v>173</v>
      </c>
      <c r="J262" s="219" t="s">
        <v>338</v>
      </c>
      <c r="K262" s="322">
        <v>0.72670000000000001</v>
      </c>
      <c r="L262" s="275">
        <v>0.67159999999999997</v>
      </c>
      <c r="M262" s="321"/>
      <c r="N262" s="308"/>
      <c r="O262" s="306"/>
      <c r="P262" s="308"/>
      <c r="Q262" s="306"/>
      <c r="R262" s="308"/>
      <c r="S262" s="306"/>
      <c r="T262" s="308"/>
      <c r="U262" s="306"/>
      <c r="V262" s="308"/>
      <c r="W262" s="306"/>
      <c r="X262" s="308"/>
      <c r="Y262" s="306"/>
      <c r="Z262" s="308"/>
      <c r="AA262" s="306"/>
      <c r="AB262" s="308"/>
      <c r="AC262" s="306"/>
      <c r="AD262" s="308"/>
      <c r="AE262" s="309"/>
      <c r="AF262" s="128">
        <v>507</v>
      </c>
      <c r="AG262" s="308"/>
      <c r="AH262" s="306"/>
      <c r="AI262" s="307"/>
      <c r="AJ262" s="306"/>
      <c r="AK262" s="307"/>
      <c r="AL262" s="306"/>
      <c r="AM262" s="307"/>
      <c r="AN262" s="306"/>
      <c r="AO262" s="307"/>
      <c r="AP262" s="306"/>
      <c r="AQ262" s="307"/>
      <c r="AR262" s="306"/>
      <c r="AS262" s="307"/>
      <c r="AT262" s="306"/>
      <c r="AU262" s="307"/>
      <c r="AV262" s="306"/>
      <c r="AW262" s="307"/>
      <c r="AX262" s="306"/>
      <c r="AY262" s="128">
        <v>507</v>
      </c>
    </row>
    <row r="263" spans="1:51" ht="24" customHeight="1">
      <c r="A263" s="337">
        <v>512</v>
      </c>
      <c r="B263" s="336">
        <v>34054</v>
      </c>
      <c r="C263" s="335">
        <v>27</v>
      </c>
      <c r="D263" s="336">
        <v>44146</v>
      </c>
      <c r="E263" s="335">
        <v>28</v>
      </c>
      <c r="F263" s="3" t="s">
        <v>7</v>
      </c>
      <c r="G263" s="277" t="s">
        <v>42</v>
      </c>
      <c r="H263" s="57">
        <v>23.485927563849401</v>
      </c>
      <c r="I263" s="10" t="s">
        <v>173</v>
      </c>
      <c r="J263" s="219" t="s">
        <v>338</v>
      </c>
      <c r="K263" s="322">
        <v>3.03</v>
      </c>
      <c r="L263" s="275"/>
      <c r="M263" s="321"/>
      <c r="N263" s="308"/>
      <c r="O263" s="306"/>
      <c r="P263" s="308"/>
      <c r="Q263" s="306"/>
      <c r="R263" s="308"/>
      <c r="S263" s="306"/>
      <c r="T263" s="308"/>
      <c r="U263" s="306"/>
      <c r="V263" s="308"/>
      <c r="W263" s="306"/>
      <c r="X263" s="308"/>
      <c r="Y263" s="306"/>
      <c r="Z263" s="308"/>
      <c r="AA263" s="306"/>
      <c r="AB263" s="308"/>
      <c r="AC263" s="306"/>
      <c r="AD263" s="308"/>
      <c r="AE263" s="309"/>
      <c r="AF263" s="128">
        <v>512</v>
      </c>
      <c r="AG263" s="308"/>
      <c r="AH263" s="306"/>
      <c r="AI263" s="307"/>
      <c r="AJ263" s="306"/>
      <c r="AK263" s="307"/>
      <c r="AL263" s="306"/>
      <c r="AM263" s="307"/>
      <c r="AN263" s="306"/>
      <c r="AO263" s="307"/>
      <c r="AP263" s="306"/>
      <c r="AQ263" s="307"/>
      <c r="AR263" s="306"/>
      <c r="AS263" s="307"/>
      <c r="AT263" s="306"/>
      <c r="AU263" s="307"/>
      <c r="AV263" s="306"/>
      <c r="AW263" s="307"/>
      <c r="AX263" s="306"/>
      <c r="AY263" s="128">
        <v>512</v>
      </c>
    </row>
    <row r="264" spans="1:51" ht="24" customHeight="1">
      <c r="A264" s="337">
        <v>516</v>
      </c>
      <c r="B264" s="336">
        <v>33427</v>
      </c>
      <c r="C264" s="335">
        <v>29</v>
      </c>
      <c r="D264" s="336">
        <v>44138</v>
      </c>
      <c r="E264" s="335">
        <v>28</v>
      </c>
      <c r="F264" s="3" t="s">
        <v>7</v>
      </c>
      <c r="G264" s="277" t="s">
        <v>42</v>
      </c>
      <c r="H264" s="57">
        <v>21.329908644862101</v>
      </c>
      <c r="I264" s="10" t="s">
        <v>173</v>
      </c>
      <c r="J264" s="219" t="s">
        <v>338</v>
      </c>
      <c r="K264" s="322">
        <v>0.99009999999999998</v>
      </c>
      <c r="L264" s="275">
        <v>0.93679999999999997</v>
      </c>
      <c r="M264" s="321"/>
      <c r="N264" s="308"/>
      <c r="O264" s="306"/>
      <c r="P264" s="308"/>
      <c r="Q264" s="306"/>
      <c r="R264" s="308"/>
      <c r="S264" s="306"/>
      <c r="T264" s="308"/>
      <c r="U264" s="306"/>
      <c r="V264" s="308"/>
      <c r="W264" s="306"/>
      <c r="X264" s="308"/>
      <c r="Y264" s="306"/>
      <c r="Z264" s="308"/>
      <c r="AA264" s="306"/>
      <c r="AB264" s="308"/>
      <c r="AC264" s="306"/>
      <c r="AD264" s="308"/>
      <c r="AE264" s="309"/>
      <c r="AF264" s="128">
        <v>516</v>
      </c>
      <c r="AG264" s="308"/>
      <c r="AH264" s="306"/>
      <c r="AI264" s="307"/>
      <c r="AJ264" s="306"/>
      <c r="AK264" s="307"/>
      <c r="AL264" s="306"/>
      <c r="AM264" s="307"/>
      <c r="AN264" s="306"/>
      <c r="AO264" s="307"/>
      <c r="AP264" s="306"/>
      <c r="AQ264" s="307"/>
      <c r="AR264" s="306"/>
      <c r="AS264" s="307"/>
      <c r="AT264" s="306"/>
      <c r="AU264" s="307"/>
      <c r="AV264" s="306"/>
      <c r="AW264" s="307"/>
      <c r="AX264" s="306"/>
      <c r="AY264" s="128">
        <v>516</v>
      </c>
    </row>
    <row r="265" spans="1:51" ht="24" customHeight="1">
      <c r="A265" s="346">
        <v>518</v>
      </c>
      <c r="B265" s="345">
        <v>25698</v>
      </c>
      <c r="C265" s="344">
        <v>50</v>
      </c>
      <c r="D265" s="345">
        <v>44137</v>
      </c>
      <c r="E265" s="344">
        <v>28</v>
      </c>
      <c r="F265" s="4" t="s">
        <v>8</v>
      </c>
      <c r="G265" s="277" t="s">
        <v>42</v>
      </c>
      <c r="H265" s="57">
        <v>34.712358683426203</v>
      </c>
      <c r="I265" s="10" t="s">
        <v>173</v>
      </c>
      <c r="J265" s="219" t="s">
        <v>338</v>
      </c>
      <c r="K265" s="322">
        <v>1.5089999999999999</v>
      </c>
      <c r="L265" s="275">
        <v>3.7050000000000001</v>
      </c>
      <c r="M265" s="321"/>
      <c r="N265" s="308"/>
      <c r="O265" s="306"/>
      <c r="P265" s="308"/>
      <c r="Q265" s="306"/>
      <c r="R265" s="308"/>
      <c r="S265" s="306"/>
      <c r="T265" s="308"/>
      <c r="U265" s="306"/>
      <c r="V265" s="308"/>
      <c r="W265" s="306"/>
      <c r="X265" s="308"/>
      <c r="Y265" s="306"/>
      <c r="Z265" s="308"/>
      <c r="AA265" s="306"/>
      <c r="AB265" s="308"/>
      <c r="AC265" s="306"/>
      <c r="AD265" s="308"/>
      <c r="AE265" s="309"/>
      <c r="AF265" s="130">
        <v>518</v>
      </c>
      <c r="AG265" s="308"/>
      <c r="AH265" s="306"/>
      <c r="AI265" s="307"/>
      <c r="AJ265" s="306"/>
      <c r="AK265" s="307"/>
      <c r="AL265" s="306"/>
      <c r="AM265" s="307"/>
      <c r="AN265" s="306"/>
      <c r="AO265" s="307"/>
      <c r="AP265" s="306"/>
      <c r="AQ265" s="307"/>
      <c r="AR265" s="306"/>
      <c r="AS265" s="307"/>
      <c r="AT265" s="306"/>
      <c r="AU265" s="307"/>
      <c r="AV265" s="306"/>
      <c r="AW265" s="307"/>
      <c r="AX265" s="306"/>
      <c r="AY265" s="130">
        <v>518</v>
      </c>
    </row>
    <row r="266" spans="1:51" ht="24" customHeight="1">
      <c r="A266" s="343">
        <v>522</v>
      </c>
      <c r="B266" s="279">
        <v>29908</v>
      </c>
      <c r="C266" s="280">
        <v>39</v>
      </c>
      <c r="D266" s="279">
        <v>44147</v>
      </c>
      <c r="E266" s="280">
        <v>28</v>
      </c>
      <c r="F266" s="4" t="s">
        <v>8</v>
      </c>
      <c r="G266" s="277" t="s">
        <v>342</v>
      </c>
      <c r="H266" s="57">
        <v>25.558625889305599</v>
      </c>
      <c r="I266" s="10" t="s">
        <v>173</v>
      </c>
      <c r="J266" s="219" t="s">
        <v>338</v>
      </c>
      <c r="K266" s="322">
        <v>0.53049999999999997</v>
      </c>
      <c r="L266" s="275">
        <v>0.45879999999999999</v>
      </c>
      <c r="M266" s="321"/>
      <c r="N266" s="308"/>
      <c r="O266" s="306"/>
      <c r="P266" s="308"/>
      <c r="Q266" s="306"/>
      <c r="R266" s="308"/>
      <c r="S266" s="306"/>
      <c r="T266" s="308"/>
      <c r="U266" s="306"/>
      <c r="V266" s="308"/>
      <c r="W266" s="306"/>
      <c r="X266" s="308"/>
      <c r="Y266" s="306"/>
      <c r="Z266" s="308"/>
      <c r="AA266" s="306"/>
      <c r="AB266" s="308"/>
      <c r="AC266" s="306"/>
      <c r="AD266" s="308"/>
      <c r="AE266" s="309"/>
      <c r="AF266" s="129">
        <v>522</v>
      </c>
      <c r="AG266" s="308"/>
      <c r="AH266" s="306"/>
      <c r="AI266" s="307"/>
      <c r="AJ266" s="306"/>
      <c r="AK266" s="307"/>
      <c r="AL266" s="306"/>
      <c r="AM266" s="307"/>
      <c r="AN266" s="306"/>
      <c r="AO266" s="307"/>
      <c r="AP266" s="306"/>
      <c r="AQ266" s="307"/>
      <c r="AR266" s="306"/>
      <c r="AS266" s="307"/>
      <c r="AT266" s="306"/>
      <c r="AU266" s="307"/>
      <c r="AV266" s="306"/>
      <c r="AW266" s="307"/>
      <c r="AX266" s="306"/>
      <c r="AY266" s="129">
        <v>522</v>
      </c>
    </row>
    <row r="267" spans="1:51" ht="24" customHeight="1">
      <c r="A267" s="337">
        <v>524</v>
      </c>
      <c r="B267" s="336">
        <v>35259</v>
      </c>
      <c r="C267" s="335">
        <v>24</v>
      </c>
      <c r="D267" s="336">
        <v>44139</v>
      </c>
      <c r="E267" s="335">
        <v>28</v>
      </c>
      <c r="F267" s="3" t="s">
        <v>7</v>
      </c>
      <c r="G267" s="277" t="s">
        <v>42</v>
      </c>
      <c r="H267" s="57">
        <v>23.952095808383199</v>
      </c>
      <c r="I267" s="10" t="s">
        <v>173</v>
      </c>
      <c r="J267" s="219" t="s">
        <v>338</v>
      </c>
      <c r="K267" s="322">
        <v>0.51639999999999997</v>
      </c>
      <c r="L267" s="275">
        <v>0.4037</v>
      </c>
      <c r="M267" s="321"/>
      <c r="N267" s="308"/>
      <c r="O267" s="306"/>
      <c r="P267" s="308"/>
      <c r="Q267" s="306"/>
      <c r="R267" s="308"/>
      <c r="S267" s="306"/>
      <c r="T267" s="308"/>
      <c r="U267" s="306"/>
      <c r="V267" s="308"/>
      <c r="W267" s="306"/>
      <c r="X267" s="308"/>
      <c r="Y267" s="306"/>
      <c r="Z267" s="308"/>
      <c r="AA267" s="306"/>
      <c r="AB267" s="308"/>
      <c r="AC267" s="306"/>
      <c r="AD267" s="308"/>
      <c r="AE267" s="309"/>
      <c r="AF267" s="128">
        <v>524</v>
      </c>
      <c r="AG267" s="308"/>
      <c r="AH267" s="306"/>
      <c r="AI267" s="307"/>
      <c r="AJ267" s="306"/>
      <c r="AK267" s="307"/>
      <c r="AL267" s="306"/>
      <c r="AM267" s="307"/>
      <c r="AN267" s="306"/>
      <c r="AO267" s="307"/>
      <c r="AP267" s="306"/>
      <c r="AQ267" s="307"/>
      <c r="AR267" s="306"/>
      <c r="AS267" s="307"/>
      <c r="AT267" s="306"/>
      <c r="AU267" s="307"/>
      <c r="AV267" s="306"/>
      <c r="AW267" s="307"/>
      <c r="AX267" s="306"/>
      <c r="AY267" s="128">
        <v>524</v>
      </c>
    </row>
    <row r="268" spans="1:51" ht="24" customHeight="1">
      <c r="A268" s="342">
        <v>525</v>
      </c>
      <c r="B268" s="341">
        <v>20164</v>
      </c>
      <c r="C268" s="340">
        <v>65</v>
      </c>
      <c r="D268" s="341">
        <v>44109</v>
      </c>
      <c r="E268" s="340">
        <v>28</v>
      </c>
      <c r="F268" s="3" t="s">
        <v>7</v>
      </c>
      <c r="G268" s="277" t="s">
        <v>42</v>
      </c>
      <c r="H268" s="333">
        <v>25.7343759774541</v>
      </c>
      <c r="I268" s="5" t="s">
        <v>174</v>
      </c>
      <c r="J268" s="219" t="s">
        <v>338</v>
      </c>
      <c r="K268" s="322">
        <v>0.55789999999999995</v>
      </c>
      <c r="L268" s="275">
        <v>0.54249999999999998</v>
      </c>
      <c r="M268" s="321"/>
      <c r="N268" s="308"/>
      <c r="O268" s="306"/>
      <c r="P268" s="308"/>
      <c r="Q268" s="306"/>
      <c r="R268" s="308"/>
      <c r="S268" s="306"/>
      <c r="T268" s="308"/>
      <c r="U268" s="306"/>
      <c r="V268" s="308"/>
      <c r="W268" s="306"/>
      <c r="X268" s="308"/>
      <c r="Y268" s="306"/>
      <c r="Z268" s="308"/>
      <c r="AA268" s="306"/>
      <c r="AB268" s="308"/>
      <c r="AC268" s="306"/>
      <c r="AD268" s="308"/>
      <c r="AE268" s="309"/>
      <c r="AF268" s="131">
        <v>525</v>
      </c>
      <c r="AG268" s="308"/>
      <c r="AH268" s="306"/>
      <c r="AI268" s="307"/>
      <c r="AJ268" s="306"/>
      <c r="AK268" s="307"/>
      <c r="AL268" s="306"/>
      <c r="AM268" s="307"/>
      <c r="AN268" s="306"/>
      <c r="AO268" s="307"/>
      <c r="AP268" s="306"/>
      <c r="AQ268" s="307"/>
      <c r="AR268" s="306"/>
      <c r="AS268" s="307"/>
      <c r="AT268" s="306"/>
      <c r="AU268" s="307"/>
      <c r="AV268" s="306"/>
      <c r="AW268" s="307"/>
      <c r="AX268" s="306"/>
      <c r="AY268" s="131">
        <v>525</v>
      </c>
    </row>
    <row r="269" spans="1:51" ht="24" customHeight="1">
      <c r="A269" s="337">
        <v>526</v>
      </c>
      <c r="B269" s="336">
        <v>33943</v>
      </c>
      <c r="C269" s="335">
        <v>27</v>
      </c>
      <c r="D269" s="336">
        <v>44144</v>
      </c>
      <c r="E269" s="335">
        <v>28</v>
      </c>
      <c r="F269" s="3" t="s">
        <v>7</v>
      </c>
      <c r="G269" s="277" t="s">
        <v>42</v>
      </c>
      <c r="H269" s="333">
        <v>27.158113807475701</v>
      </c>
      <c r="I269" s="10" t="s">
        <v>173</v>
      </c>
      <c r="J269" s="219" t="s">
        <v>338</v>
      </c>
      <c r="K269" s="322">
        <v>0.44180000000000003</v>
      </c>
      <c r="L269" s="275"/>
      <c r="M269" s="321"/>
      <c r="N269" s="308"/>
      <c r="O269" s="306"/>
      <c r="P269" s="308"/>
      <c r="Q269" s="306"/>
      <c r="R269" s="308"/>
      <c r="S269" s="306"/>
      <c r="T269" s="308"/>
      <c r="U269" s="306"/>
      <c r="V269" s="308"/>
      <c r="W269" s="306"/>
      <c r="X269" s="308"/>
      <c r="Y269" s="306"/>
      <c r="Z269" s="308"/>
      <c r="AA269" s="306"/>
      <c r="AB269" s="308"/>
      <c r="AC269" s="306"/>
      <c r="AD269" s="308"/>
      <c r="AE269" s="309"/>
      <c r="AF269" s="128">
        <v>526</v>
      </c>
      <c r="AG269" s="308"/>
      <c r="AH269" s="306"/>
      <c r="AI269" s="307"/>
      <c r="AJ269" s="306"/>
      <c r="AK269" s="307"/>
      <c r="AL269" s="306"/>
      <c r="AM269" s="307"/>
      <c r="AN269" s="306"/>
      <c r="AO269" s="307"/>
      <c r="AP269" s="306"/>
      <c r="AQ269" s="307"/>
      <c r="AR269" s="306"/>
      <c r="AS269" s="307"/>
      <c r="AT269" s="306"/>
      <c r="AU269" s="307"/>
      <c r="AV269" s="306"/>
      <c r="AW269" s="307"/>
      <c r="AX269" s="306"/>
      <c r="AY269" s="128">
        <v>526</v>
      </c>
    </row>
    <row r="270" spans="1:51" ht="24" customHeight="1">
      <c r="A270" s="337">
        <v>531</v>
      </c>
      <c r="B270" s="336">
        <v>36725</v>
      </c>
      <c r="C270" s="335">
        <v>20</v>
      </c>
      <c r="D270" s="336">
        <v>44141</v>
      </c>
      <c r="E270" s="335">
        <v>28</v>
      </c>
      <c r="F270" s="3" t="s">
        <v>7</v>
      </c>
      <c r="G270" s="277" t="s">
        <v>42</v>
      </c>
      <c r="H270" s="333">
        <v>29.4026048386628</v>
      </c>
      <c r="I270" s="10" t="s">
        <v>173</v>
      </c>
      <c r="J270" s="219" t="s">
        <v>338</v>
      </c>
      <c r="K270" s="322">
        <v>0.48359999999999997</v>
      </c>
      <c r="L270" s="275">
        <v>0.35659999999999997</v>
      </c>
      <c r="M270" s="321"/>
      <c r="N270" s="308"/>
      <c r="O270" s="306"/>
      <c r="P270" s="308"/>
      <c r="Q270" s="306"/>
      <c r="R270" s="308"/>
      <c r="S270" s="306"/>
      <c r="T270" s="308"/>
      <c r="U270" s="306"/>
      <c r="V270" s="308"/>
      <c r="W270" s="306"/>
      <c r="X270" s="308"/>
      <c r="Y270" s="306"/>
      <c r="Z270" s="308"/>
      <c r="AA270" s="306"/>
      <c r="AB270" s="308"/>
      <c r="AC270" s="306"/>
      <c r="AD270" s="308"/>
      <c r="AE270" s="309"/>
      <c r="AF270" s="128">
        <v>531</v>
      </c>
      <c r="AG270" s="308"/>
      <c r="AH270" s="306"/>
      <c r="AI270" s="307"/>
      <c r="AJ270" s="306"/>
      <c r="AK270" s="307"/>
      <c r="AL270" s="306"/>
      <c r="AM270" s="307"/>
      <c r="AN270" s="306"/>
      <c r="AO270" s="307"/>
      <c r="AP270" s="306"/>
      <c r="AQ270" s="307"/>
      <c r="AR270" s="306"/>
      <c r="AS270" s="307"/>
      <c r="AT270" s="306"/>
      <c r="AU270" s="307"/>
      <c r="AV270" s="306"/>
      <c r="AW270" s="307"/>
      <c r="AX270" s="306"/>
      <c r="AY270" s="128">
        <v>531</v>
      </c>
    </row>
    <row r="271" spans="1:51" ht="24" customHeight="1">
      <c r="A271" s="337">
        <v>539</v>
      </c>
      <c r="B271" s="336">
        <v>37366</v>
      </c>
      <c r="C271" s="335">
        <v>18</v>
      </c>
      <c r="D271" s="336">
        <v>44172</v>
      </c>
      <c r="E271" s="335">
        <v>29</v>
      </c>
      <c r="F271" s="339" t="s">
        <v>8</v>
      </c>
      <c r="G271" s="277" t="s">
        <v>42</v>
      </c>
      <c r="H271" s="333">
        <v>22.514497098244501</v>
      </c>
      <c r="I271" s="338" t="s">
        <v>173</v>
      </c>
      <c r="J271" s="334" t="s">
        <v>343</v>
      </c>
      <c r="K271" s="322">
        <v>0.75480000000000003</v>
      </c>
      <c r="L271" s="275">
        <v>0.74280000000000002</v>
      </c>
      <c r="M271" s="321"/>
      <c r="N271" s="308"/>
      <c r="O271" s="306"/>
      <c r="P271" s="308"/>
      <c r="Q271" s="306"/>
      <c r="R271" s="308"/>
      <c r="S271" s="306"/>
      <c r="T271" s="308"/>
      <c r="U271" s="306"/>
      <c r="V271" s="308"/>
      <c r="W271" s="306"/>
      <c r="X271" s="308"/>
      <c r="Y271" s="306"/>
      <c r="Z271" s="308"/>
      <c r="AA271" s="306"/>
      <c r="AB271" s="308"/>
      <c r="AC271" s="306"/>
      <c r="AD271" s="308"/>
      <c r="AE271" s="309"/>
      <c r="AF271" s="128">
        <v>539</v>
      </c>
      <c r="AG271" s="308"/>
      <c r="AH271" s="306"/>
      <c r="AI271" s="307"/>
      <c r="AJ271" s="306"/>
      <c r="AK271" s="307"/>
      <c r="AL271" s="306"/>
      <c r="AM271" s="307"/>
      <c r="AN271" s="306"/>
      <c r="AO271" s="307"/>
      <c r="AP271" s="306"/>
      <c r="AQ271" s="307"/>
      <c r="AR271" s="306"/>
      <c r="AS271" s="307"/>
      <c r="AT271" s="306"/>
      <c r="AU271" s="307"/>
      <c r="AV271" s="306"/>
      <c r="AW271" s="307"/>
      <c r="AX271" s="306"/>
      <c r="AY271" s="128">
        <v>539</v>
      </c>
    </row>
    <row r="272" spans="1:51" ht="24" customHeight="1">
      <c r="A272" s="337">
        <v>540</v>
      </c>
      <c r="B272" s="336">
        <v>37441</v>
      </c>
      <c r="C272" s="335">
        <v>18</v>
      </c>
      <c r="D272" s="336">
        <v>44172</v>
      </c>
      <c r="E272" s="335">
        <v>28</v>
      </c>
      <c r="F272" s="339" t="s">
        <v>8</v>
      </c>
      <c r="G272" s="277" t="s">
        <v>42</v>
      </c>
      <c r="H272" s="333">
        <v>19.4368705001067</v>
      </c>
      <c r="I272" s="338" t="s">
        <v>173</v>
      </c>
      <c r="J272" s="334" t="s">
        <v>343</v>
      </c>
      <c r="K272" s="322">
        <v>0.4012</v>
      </c>
      <c r="L272" s="275">
        <v>0.40229999999999999</v>
      </c>
      <c r="M272" s="321"/>
      <c r="N272" s="308"/>
      <c r="O272" s="306"/>
      <c r="P272" s="308"/>
      <c r="Q272" s="306"/>
      <c r="R272" s="308"/>
      <c r="S272" s="306"/>
      <c r="T272" s="308"/>
      <c r="U272" s="306"/>
      <c r="V272" s="308"/>
      <c r="W272" s="306"/>
      <c r="X272" s="308"/>
      <c r="Y272" s="306"/>
      <c r="Z272" s="308"/>
      <c r="AA272" s="306"/>
      <c r="AB272" s="308"/>
      <c r="AC272" s="306"/>
      <c r="AD272" s="308"/>
      <c r="AE272" s="309"/>
      <c r="AF272" s="128">
        <v>540</v>
      </c>
      <c r="AG272" s="308"/>
      <c r="AH272" s="306"/>
      <c r="AI272" s="307"/>
      <c r="AJ272" s="306"/>
      <c r="AK272" s="307"/>
      <c r="AL272" s="306"/>
      <c r="AM272" s="307"/>
      <c r="AN272" s="306"/>
      <c r="AO272" s="307"/>
      <c r="AP272" s="306"/>
      <c r="AQ272" s="307"/>
      <c r="AR272" s="306"/>
      <c r="AS272" s="307"/>
      <c r="AT272" s="306"/>
      <c r="AU272" s="307"/>
      <c r="AV272" s="306"/>
      <c r="AW272" s="307"/>
      <c r="AX272" s="306"/>
      <c r="AY272" s="128">
        <v>540</v>
      </c>
    </row>
    <row r="273" spans="1:51" ht="24" customHeight="1">
      <c r="A273" s="337">
        <v>542</v>
      </c>
      <c r="B273" s="336">
        <v>37505</v>
      </c>
      <c r="C273" s="335">
        <v>18</v>
      </c>
      <c r="D273" s="336">
        <v>44119</v>
      </c>
      <c r="E273" s="335">
        <v>28</v>
      </c>
      <c r="F273" s="3" t="s">
        <v>7</v>
      </c>
      <c r="G273" s="277" t="s">
        <v>42</v>
      </c>
      <c r="H273" s="333">
        <v>20.948265884803799</v>
      </c>
      <c r="I273" s="10" t="s">
        <v>173</v>
      </c>
      <c r="J273" s="334" t="s">
        <v>343</v>
      </c>
      <c r="K273" s="322">
        <v>0.96389999999999998</v>
      </c>
      <c r="L273" s="275">
        <v>0.71</v>
      </c>
      <c r="M273" s="321"/>
      <c r="N273" s="308"/>
      <c r="O273" s="306"/>
      <c r="P273" s="308"/>
      <c r="Q273" s="306"/>
      <c r="R273" s="308"/>
      <c r="S273" s="306"/>
      <c r="T273" s="308"/>
      <c r="U273" s="306"/>
      <c r="V273" s="308"/>
      <c r="W273" s="306"/>
      <c r="X273" s="308"/>
      <c r="Y273" s="306"/>
      <c r="Z273" s="308"/>
      <c r="AA273" s="306"/>
      <c r="AB273" s="308"/>
      <c r="AC273" s="306"/>
      <c r="AD273" s="308"/>
      <c r="AE273" s="309"/>
      <c r="AF273" s="128">
        <v>542</v>
      </c>
      <c r="AG273" s="308"/>
      <c r="AH273" s="306"/>
      <c r="AI273" s="307"/>
      <c r="AJ273" s="306"/>
      <c r="AK273" s="307"/>
      <c r="AL273" s="306"/>
      <c r="AM273" s="307"/>
      <c r="AN273" s="306"/>
      <c r="AO273" s="307"/>
      <c r="AP273" s="306"/>
      <c r="AQ273" s="307"/>
      <c r="AR273" s="306"/>
      <c r="AS273" s="307"/>
      <c r="AT273" s="306"/>
      <c r="AU273" s="307"/>
      <c r="AV273" s="306"/>
      <c r="AW273" s="307"/>
      <c r="AX273" s="306"/>
      <c r="AY273" s="128">
        <v>542</v>
      </c>
    </row>
    <row r="274" spans="1:51" ht="24" customHeight="1">
      <c r="A274" s="337">
        <v>549</v>
      </c>
      <c r="B274" s="336">
        <v>37504</v>
      </c>
      <c r="C274" s="335">
        <v>18</v>
      </c>
      <c r="D274" s="336">
        <v>44175</v>
      </c>
      <c r="E274" s="335">
        <v>28</v>
      </c>
      <c r="F274" s="339" t="s">
        <v>8</v>
      </c>
      <c r="G274" s="277" t="s">
        <v>42</v>
      </c>
      <c r="H274" s="333">
        <v>27.9253663112071</v>
      </c>
      <c r="I274" s="338" t="s">
        <v>173</v>
      </c>
      <c r="J274" s="334" t="s">
        <v>344</v>
      </c>
      <c r="K274" s="322">
        <v>0.56910000000000005</v>
      </c>
      <c r="L274" s="275">
        <v>0.56169999999999998</v>
      </c>
      <c r="M274" s="321"/>
      <c r="N274" s="308"/>
      <c r="O274" s="306"/>
      <c r="P274" s="308"/>
      <c r="Q274" s="306"/>
      <c r="R274" s="308"/>
      <c r="S274" s="306"/>
      <c r="T274" s="308"/>
      <c r="U274" s="306"/>
      <c r="V274" s="308"/>
      <c r="W274" s="306"/>
      <c r="X274" s="308"/>
      <c r="Y274" s="306"/>
      <c r="Z274" s="308"/>
      <c r="AA274" s="306"/>
      <c r="AB274" s="308"/>
      <c r="AC274" s="306"/>
      <c r="AD274" s="308"/>
      <c r="AE274" s="309"/>
      <c r="AF274" s="128">
        <v>549</v>
      </c>
      <c r="AG274" s="308"/>
      <c r="AH274" s="306"/>
      <c r="AI274" s="307"/>
      <c r="AJ274" s="306"/>
      <c r="AK274" s="307"/>
      <c r="AL274" s="306"/>
      <c r="AM274" s="307"/>
      <c r="AN274" s="306"/>
      <c r="AO274" s="307"/>
      <c r="AP274" s="306"/>
      <c r="AQ274" s="307"/>
      <c r="AR274" s="306"/>
      <c r="AS274" s="307"/>
      <c r="AT274" s="306"/>
      <c r="AU274" s="307"/>
      <c r="AV274" s="306"/>
      <c r="AW274" s="307"/>
      <c r="AX274" s="306"/>
      <c r="AY274" s="128">
        <v>549</v>
      </c>
    </row>
    <row r="275" spans="1:51" ht="24" customHeight="1">
      <c r="A275" s="337">
        <v>555</v>
      </c>
      <c r="B275" s="336">
        <v>37293</v>
      </c>
      <c r="C275" s="335">
        <v>18</v>
      </c>
      <c r="D275" s="336">
        <v>44146</v>
      </c>
      <c r="E275" s="335">
        <v>28</v>
      </c>
      <c r="F275" s="4" t="s">
        <v>8</v>
      </c>
      <c r="G275" s="277" t="s">
        <v>42</v>
      </c>
      <c r="H275" s="333">
        <v>39.482079189341299</v>
      </c>
      <c r="I275" s="10" t="s">
        <v>173</v>
      </c>
      <c r="J275" s="334" t="s">
        <v>345</v>
      </c>
      <c r="K275" s="322">
        <v>0.47470000000000001</v>
      </c>
      <c r="L275" s="275"/>
      <c r="M275" s="321"/>
      <c r="N275" s="308"/>
      <c r="O275" s="306"/>
      <c r="P275" s="308"/>
      <c r="Q275" s="306"/>
      <c r="R275" s="308"/>
      <c r="S275" s="306"/>
      <c r="T275" s="308"/>
      <c r="U275" s="306"/>
      <c r="V275" s="308"/>
      <c r="W275" s="306"/>
      <c r="X275" s="308"/>
      <c r="Y275" s="306"/>
      <c r="Z275" s="308"/>
      <c r="AA275" s="306"/>
      <c r="AB275" s="308"/>
      <c r="AC275" s="306"/>
      <c r="AD275" s="308"/>
      <c r="AE275" s="309"/>
      <c r="AF275" s="128">
        <v>555</v>
      </c>
      <c r="AG275" s="308"/>
      <c r="AH275" s="306"/>
      <c r="AI275" s="307"/>
      <c r="AJ275" s="306"/>
      <c r="AK275" s="307"/>
      <c r="AL275" s="306"/>
      <c r="AM275" s="307"/>
      <c r="AN275" s="306"/>
      <c r="AO275" s="307"/>
      <c r="AP275" s="306"/>
      <c r="AQ275" s="307"/>
      <c r="AR275" s="306"/>
      <c r="AS275" s="307"/>
      <c r="AT275" s="306"/>
      <c r="AU275" s="307"/>
      <c r="AV275" s="306"/>
      <c r="AW275" s="307"/>
      <c r="AX275" s="306"/>
      <c r="AY275" s="128">
        <v>555</v>
      </c>
    </row>
    <row r="276" spans="1:51" ht="24" customHeight="1">
      <c r="A276" s="328" t="s">
        <v>47</v>
      </c>
      <c r="B276" s="327">
        <v>37583</v>
      </c>
      <c r="C276" s="326">
        <v>17</v>
      </c>
      <c r="D276" s="327">
        <v>44105</v>
      </c>
      <c r="E276" s="326">
        <v>28</v>
      </c>
      <c r="F276" s="3" t="s">
        <v>7</v>
      </c>
      <c r="G276" s="277" t="s">
        <v>42</v>
      </c>
      <c r="H276" s="333">
        <v>20.4920936488679</v>
      </c>
      <c r="I276" s="10" t="s">
        <v>173</v>
      </c>
      <c r="J276" s="219" t="s">
        <v>343</v>
      </c>
      <c r="K276" s="322">
        <v>0.54169999999999996</v>
      </c>
      <c r="L276" s="275">
        <v>1.397</v>
      </c>
      <c r="M276" s="321"/>
      <c r="N276" s="308"/>
      <c r="O276" s="306"/>
      <c r="P276" s="308"/>
      <c r="Q276" s="306"/>
      <c r="R276" s="308"/>
      <c r="S276" s="306"/>
      <c r="T276" s="308"/>
      <c r="U276" s="306"/>
      <c r="V276" s="308"/>
      <c r="W276" s="306"/>
      <c r="X276" s="308"/>
      <c r="Y276" s="306"/>
      <c r="Z276" s="308"/>
      <c r="AA276" s="306"/>
      <c r="AB276" s="308"/>
      <c r="AC276" s="306"/>
      <c r="AD276" s="308"/>
      <c r="AE276" s="309"/>
      <c r="AF276" s="132" t="s">
        <v>47</v>
      </c>
      <c r="AG276" s="308"/>
      <c r="AH276" s="306"/>
      <c r="AI276" s="307"/>
      <c r="AJ276" s="306"/>
      <c r="AK276" s="307"/>
      <c r="AL276" s="306"/>
      <c r="AM276" s="307"/>
      <c r="AN276" s="306"/>
      <c r="AO276" s="307"/>
      <c r="AP276" s="306"/>
      <c r="AQ276" s="307"/>
      <c r="AR276" s="306"/>
      <c r="AS276" s="307"/>
      <c r="AT276" s="306"/>
      <c r="AU276" s="307"/>
      <c r="AV276" s="306"/>
      <c r="AW276" s="307"/>
      <c r="AX276" s="306"/>
      <c r="AY276" s="132" t="s">
        <v>47</v>
      </c>
    </row>
    <row r="277" spans="1:51" ht="24" customHeight="1">
      <c r="A277" s="328" t="s">
        <v>48</v>
      </c>
      <c r="B277" s="327">
        <v>38439</v>
      </c>
      <c r="C277" s="326">
        <v>15</v>
      </c>
      <c r="D277" s="327">
        <v>44109</v>
      </c>
      <c r="E277" s="326">
        <v>28</v>
      </c>
      <c r="F277" s="3" t="s">
        <v>7</v>
      </c>
      <c r="G277" s="277" t="s">
        <v>42</v>
      </c>
      <c r="H277" s="333">
        <v>21.579000105560699</v>
      </c>
      <c r="I277" s="10" t="s">
        <v>173</v>
      </c>
      <c r="J277" s="219" t="s">
        <v>343</v>
      </c>
      <c r="K277" s="322">
        <v>0.28370000000000001</v>
      </c>
      <c r="L277" s="275">
        <v>0.29360000000000003</v>
      </c>
      <c r="M277" s="321"/>
      <c r="N277" s="308"/>
      <c r="O277" s="306"/>
      <c r="P277" s="308"/>
      <c r="Q277" s="306"/>
      <c r="R277" s="308"/>
      <c r="S277" s="306"/>
      <c r="T277" s="308"/>
      <c r="U277" s="306"/>
      <c r="V277" s="308"/>
      <c r="W277" s="306"/>
      <c r="X277" s="308"/>
      <c r="Y277" s="306"/>
      <c r="Z277" s="308"/>
      <c r="AA277" s="306"/>
      <c r="AB277" s="308"/>
      <c r="AC277" s="306"/>
      <c r="AD277" s="308"/>
      <c r="AE277" s="309"/>
      <c r="AF277" s="132" t="s">
        <v>48</v>
      </c>
      <c r="AG277" s="308"/>
      <c r="AH277" s="306"/>
      <c r="AI277" s="307"/>
      <c r="AJ277" s="306"/>
      <c r="AK277" s="307"/>
      <c r="AL277" s="306"/>
      <c r="AM277" s="307"/>
      <c r="AN277" s="306"/>
      <c r="AO277" s="307"/>
      <c r="AP277" s="306"/>
      <c r="AQ277" s="307"/>
      <c r="AR277" s="306"/>
      <c r="AS277" s="307"/>
      <c r="AT277" s="306"/>
      <c r="AU277" s="307"/>
      <c r="AV277" s="306"/>
      <c r="AW277" s="307"/>
      <c r="AX277" s="306"/>
      <c r="AY277" s="132" t="s">
        <v>48</v>
      </c>
    </row>
    <row r="278" spans="1:51" ht="24" customHeight="1">
      <c r="A278" s="328" t="s">
        <v>49</v>
      </c>
      <c r="B278" s="327">
        <v>38604</v>
      </c>
      <c r="C278" s="326">
        <v>15</v>
      </c>
      <c r="D278" s="327">
        <v>44110</v>
      </c>
      <c r="E278" s="326">
        <v>28</v>
      </c>
      <c r="F278" s="3" t="s">
        <v>7</v>
      </c>
      <c r="G278" s="277" t="s">
        <v>42</v>
      </c>
      <c r="H278" s="57">
        <v>28.7137036797516</v>
      </c>
      <c r="I278" s="10" t="s">
        <v>173</v>
      </c>
      <c r="J278" s="219" t="s">
        <v>343</v>
      </c>
      <c r="K278" s="322">
        <v>0.28739999999999999</v>
      </c>
      <c r="L278" s="275">
        <v>0.5373</v>
      </c>
      <c r="M278" s="321"/>
      <c r="N278" s="308"/>
      <c r="O278" s="306"/>
      <c r="P278" s="308"/>
      <c r="Q278" s="306"/>
      <c r="R278" s="308"/>
      <c r="S278" s="306"/>
      <c r="T278" s="308"/>
      <c r="U278" s="306"/>
      <c r="V278" s="308"/>
      <c r="W278" s="306"/>
      <c r="X278" s="308"/>
      <c r="Y278" s="306"/>
      <c r="Z278" s="308"/>
      <c r="AA278" s="306"/>
      <c r="AB278" s="308"/>
      <c r="AC278" s="306"/>
      <c r="AD278" s="308"/>
      <c r="AE278" s="309"/>
      <c r="AF278" s="132" t="s">
        <v>49</v>
      </c>
      <c r="AG278" s="308"/>
      <c r="AH278" s="306"/>
      <c r="AI278" s="307"/>
      <c r="AJ278" s="306"/>
      <c r="AK278" s="307"/>
      <c r="AL278" s="306"/>
      <c r="AM278" s="307"/>
      <c r="AN278" s="306"/>
      <c r="AO278" s="307"/>
      <c r="AP278" s="306"/>
      <c r="AQ278" s="307"/>
      <c r="AR278" s="306"/>
      <c r="AS278" s="307"/>
      <c r="AT278" s="306"/>
      <c r="AU278" s="307"/>
      <c r="AV278" s="306"/>
      <c r="AW278" s="307"/>
      <c r="AX278" s="306"/>
      <c r="AY278" s="132" t="s">
        <v>49</v>
      </c>
    </row>
    <row r="279" spans="1:51" ht="24" customHeight="1">
      <c r="A279" s="328" t="s">
        <v>50</v>
      </c>
      <c r="B279" s="327">
        <v>38007</v>
      </c>
      <c r="C279" s="326">
        <v>16</v>
      </c>
      <c r="D279" s="327">
        <v>44109</v>
      </c>
      <c r="E279" s="326">
        <v>29</v>
      </c>
      <c r="F279" s="3" t="s">
        <v>7</v>
      </c>
      <c r="G279" s="277" t="s">
        <v>42</v>
      </c>
      <c r="H279" s="57">
        <v>26.979743940876102</v>
      </c>
      <c r="I279" s="10" t="s">
        <v>173</v>
      </c>
      <c r="J279" s="219" t="s">
        <v>343</v>
      </c>
      <c r="K279" s="322">
        <v>0.61129999999999995</v>
      </c>
      <c r="L279" s="275">
        <v>0.8246</v>
      </c>
      <c r="M279" s="321"/>
      <c r="N279" s="308"/>
      <c r="O279" s="306"/>
      <c r="P279" s="308"/>
      <c r="Q279" s="306"/>
      <c r="R279" s="308"/>
      <c r="S279" s="306"/>
      <c r="T279" s="308"/>
      <c r="U279" s="306"/>
      <c r="V279" s="308"/>
      <c r="W279" s="306"/>
      <c r="X279" s="308"/>
      <c r="Y279" s="306"/>
      <c r="Z279" s="308"/>
      <c r="AA279" s="306"/>
      <c r="AB279" s="308"/>
      <c r="AC279" s="306"/>
      <c r="AD279" s="308"/>
      <c r="AE279" s="309"/>
      <c r="AF279" s="132" t="s">
        <v>50</v>
      </c>
      <c r="AG279" s="308"/>
      <c r="AH279" s="306"/>
      <c r="AI279" s="307"/>
      <c r="AJ279" s="306"/>
      <c r="AK279" s="307"/>
      <c r="AL279" s="306"/>
      <c r="AM279" s="307"/>
      <c r="AN279" s="306"/>
      <c r="AO279" s="307"/>
      <c r="AP279" s="306"/>
      <c r="AQ279" s="307"/>
      <c r="AR279" s="306"/>
      <c r="AS279" s="307"/>
      <c r="AT279" s="306"/>
      <c r="AU279" s="307"/>
      <c r="AV279" s="306"/>
      <c r="AW279" s="307"/>
      <c r="AX279" s="306"/>
      <c r="AY279" s="132" t="s">
        <v>50</v>
      </c>
    </row>
    <row r="280" spans="1:51" ht="24" customHeight="1">
      <c r="A280" s="328" t="s">
        <v>52</v>
      </c>
      <c r="B280" s="327">
        <v>37776</v>
      </c>
      <c r="C280" s="326">
        <v>17</v>
      </c>
      <c r="D280" s="327">
        <v>44144</v>
      </c>
      <c r="E280" s="326">
        <v>29</v>
      </c>
      <c r="F280" s="3" t="s">
        <v>7</v>
      </c>
      <c r="G280" s="277" t="s">
        <v>42</v>
      </c>
      <c r="H280" s="57">
        <v>25.128421097860699</v>
      </c>
      <c r="I280" s="10" t="s">
        <v>173</v>
      </c>
      <c r="J280" s="219" t="s">
        <v>343</v>
      </c>
      <c r="K280" s="322">
        <v>0.43149999999999999</v>
      </c>
      <c r="L280" s="275">
        <v>0.68159999999999998</v>
      </c>
      <c r="M280" s="321"/>
      <c r="N280" s="308"/>
      <c r="O280" s="306"/>
      <c r="P280" s="308"/>
      <c r="Q280" s="306"/>
      <c r="R280" s="308"/>
      <c r="S280" s="306"/>
      <c r="T280" s="308"/>
      <c r="U280" s="306"/>
      <c r="V280" s="308"/>
      <c r="W280" s="306"/>
      <c r="X280" s="308"/>
      <c r="Y280" s="306"/>
      <c r="Z280" s="308"/>
      <c r="AA280" s="306"/>
      <c r="AB280" s="308"/>
      <c r="AC280" s="306"/>
      <c r="AD280" s="308"/>
      <c r="AE280" s="309"/>
      <c r="AF280" s="132" t="s">
        <v>52</v>
      </c>
      <c r="AG280" s="308"/>
      <c r="AH280" s="306"/>
      <c r="AI280" s="307"/>
      <c r="AJ280" s="306"/>
      <c r="AK280" s="307"/>
      <c r="AL280" s="306"/>
      <c r="AM280" s="307"/>
      <c r="AN280" s="306"/>
      <c r="AO280" s="307"/>
      <c r="AP280" s="306"/>
      <c r="AQ280" s="307"/>
      <c r="AR280" s="306"/>
      <c r="AS280" s="307"/>
      <c r="AT280" s="306"/>
      <c r="AU280" s="307"/>
      <c r="AV280" s="306"/>
      <c r="AW280" s="307"/>
      <c r="AX280" s="306"/>
      <c r="AY280" s="132" t="s">
        <v>52</v>
      </c>
    </row>
    <row r="281" spans="1:51" ht="24" customHeight="1">
      <c r="A281" s="328" t="s">
        <v>53</v>
      </c>
      <c r="B281" s="327">
        <v>37761</v>
      </c>
      <c r="C281" s="326">
        <v>17</v>
      </c>
      <c r="D281" s="327">
        <v>44137</v>
      </c>
      <c r="E281" s="326">
        <v>31</v>
      </c>
      <c r="F281" s="3" t="s">
        <v>7</v>
      </c>
      <c r="G281" s="277" t="s">
        <v>42</v>
      </c>
      <c r="H281" s="57">
        <v>19.0635944262044</v>
      </c>
      <c r="I281" s="10" t="s">
        <v>173</v>
      </c>
      <c r="J281" s="219" t="s">
        <v>346</v>
      </c>
      <c r="K281" s="322">
        <v>0.32769999999999999</v>
      </c>
      <c r="L281" s="275">
        <v>0.48420000000000002</v>
      </c>
      <c r="M281" s="321"/>
      <c r="N281" s="308"/>
      <c r="O281" s="306"/>
      <c r="P281" s="308"/>
      <c r="Q281" s="306"/>
      <c r="R281" s="308"/>
      <c r="S281" s="306"/>
      <c r="T281" s="308"/>
      <c r="U281" s="306"/>
      <c r="V281" s="308"/>
      <c r="W281" s="306"/>
      <c r="X281" s="308"/>
      <c r="Y281" s="306"/>
      <c r="Z281" s="308"/>
      <c r="AA281" s="306"/>
      <c r="AB281" s="308"/>
      <c r="AC281" s="306"/>
      <c r="AD281" s="308"/>
      <c r="AE281" s="309"/>
      <c r="AF281" s="132" t="s">
        <v>53</v>
      </c>
      <c r="AG281" s="308"/>
      <c r="AH281" s="306"/>
      <c r="AI281" s="307"/>
      <c r="AJ281" s="306"/>
      <c r="AK281" s="307"/>
      <c r="AL281" s="306"/>
      <c r="AM281" s="307"/>
      <c r="AN281" s="306"/>
      <c r="AO281" s="307"/>
      <c r="AP281" s="306"/>
      <c r="AQ281" s="307"/>
      <c r="AR281" s="306"/>
      <c r="AS281" s="307"/>
      <c r="AT281" s="306"/>
      <c r="AU281" s="307"/>
      <c r="AV281" s="306"/>
      <c r="AW281" s="307"/>
      <c r="AX281" s="306"/>
      <c r="AY281" s="132" t="s">
        <v>53</v>
      </c>
    </row>
    <row r="282" spans="1:51" ht="24" customHeight="1">
      <c r="A282" s="328" t="s">
        <v>54</v>
      </c>
      <c r="B282" s="327">
        <v>38258</v>
      </c>
      <c r="C282" s="326">
        <v>16</v>
      </c>
      <c r="D282" s="327">
        <v>44132</v>
      </c>
      <c r="E282" s="326">
        <v>26</v>
      </c>
      <c r="F282" s="4" t="s">
        <v>8</v>
      </c>
      <c r="G282" s="277" t="s">
        <v>42</v>
      </c>
      <c r="H282" s="57">
        <v>21.320128555773699</v>
      </c>
      <c r="I282" s="10" t="s">
        <v>173</v>
      </c>
      <c r="J282" s="219" t="s">
        <v>343</v>
      </c>
      <c r="K282" s="322">
        <v>0.91390000000000005</v>
      </c>
      <c r="L282" s="275">
        <v>0.66830000000000001</v>
      </c>
      <c r="M282" s="321"/>
      <c r="N282" s="308"/>
      <c r="O282" s="306"/>
      <c r="P282" s="308"/>
      <c r="Q282" s="306"/>
      <c r="R282" s="308"/>
      <c r="S282" s="306"/>
      <c r="T282" s="308"/>
      <c r="U282" s="306"/>
      <c r="V282" s="308"/>
      <c r="W282" s="306"/>
      <c r="X282" s="308"/>
      <c r="Y282" s="306"/>
      <c r="Z282" s="308"/>
      <c r="AA282" s="306"/>
      <c r="AB282" s="308"/>
      <c r="AC282" s="306"/>
      <c r="AD282" s="308"/>
      <c r="AE282" s="309"/>
      <c r="AF282" s="132" t="s">
        <v>54</v>
      </c>
      <c r="AG282" s="308"/>
      <c r="AH282" s="306"/>
      <c r="AI282" s="307"/>
      <c r="AJ282" s="306"/>
      <c r="AK282" s="307"/>
      <c r="AL282" s="306"/>
      <c r="AM282" s="307"/>
      <c r="AN282" s="306"/>
      <c r="AO282" s="307"/>
      <c r="AP282" s="306"/>
      <c r="AQ282" s="307"/>
      <c r="AR282" s="306"/>
      <c r="AS282" s="307"/>
      <c r="AT282" s="306"/>
      <c r="AU282" s="307"/>
      <c r="AV282" s="306"/>
      <c r="AW282" s="307"/>
      <c r="AX282" s="306"/>
      <c r="AY282" s="132" t="s">
        <v>54</v>
      </c>
    </row>
    <row r="283" spans="1:51" ht="24" customHeight="1">
      <c r="A283" s="328" t="s">
        <v>55</v>
      </c>
      <c r="B283" s="327">
        <v>37737</v>
      </c>
      <c r="C283" s="326">
        <v>17</v>
      </c>
      <c r="D283" s="327">
        <v>44134</v>
      </c>
      <c r="E283" s="326">
        <v>31</v>
      </c>
      <c r="F283" s="4" t="s">
        <v>8</v>
      </c>
      <c r="G283" s="277" t="s">
        <v>39</v>
      </c>
      <c r="H283" s="57">
        <v>22.331442974165</v>
      </c>
      <c r="I283" s="10" t="s">
        <v>173</v>
      </c>
      <c r="J283" s="219" t="s">
        <v>343</v>
      </c>
      <c r="K283" s="322">
        <v>0.53080000000000005</v>
      </c>
      <c r="L283" s="275">
        <v>0.86170000000000002</v>
      </c>
      <c r="M283" s="321"/>
      <c r="N283" s="308"/>
      <c r="O283" s="306"/>
      <c r="P283" s="308"/>
      <c r="Q283" s="306"/>
      <c r="R283" s="308"/>
      <c r="S283" s="306"/>
      <c r="T283" s="308"/>
      <c r="U283" s="306"/>
      <c r="V283" s="308"/>
      <c r="W283" s="306"/>
      <c r="X283" s="308"/>
      <c r="Y283" s="306"/>
      <c r="Z283" s="308"/>
      <c r="AA283" s="306"/>
      <c r="AB283" s="308"/>
      <c r="AC283" s="306"/>
      <c r="AD283" s="308"/>
      <c r="AE283" s="309"/>
      <c r="AF283" s="132" t="s">
        <v>55</v>
      </c>
      <c r="AG283" s="308"/>
      <c r="AH283" s="306"/>
      <c r="AI283" s="307"/>
      <c r="AJ283" s="306"/>
      <c r="AK283" s="307"/>
      <c r="AL283" s="306"/>
      <c r="AM283" s="307"/>
      <c r="AN283" s="306"/>
      <c r="AO283" s="307"/>
      <c r="AP283" s="306"/>
      <c r="AQ283" s="307"/>
      <c r="AR283" s="306"/>
      <c r="AS283" s="307"/>
      <c r="AT283" s="306"/>
      <c r="AU283" s="307"/>
      <c r="AV283" s="306"/>
      <c r="AW283" s="307"/>
      <c r="AX283" s="306"/>
      <c r="AY283" s="132" t="s">
        <v>55</v>
      </c>
    </row>
    <row r="284" spans="1:51" ht="24" customHeight="1">
      <c r="A284" s="328" t="s">
        <v>56</v>
      </c>
      <c r="B284" s="327">
        <v>38118</v>
      </c>
      <c r="C284" s="326">
        <v>16</v>
      </c>
      <c r="D284" s="327">
        <v>44134</v>
      </c>
      <c r="E284" s="326">
        <v>31</v>
      </c>
      <c r="F284" s="3" t="s">
        <v>7</v>
      </c>
      <c r="G284" s="277" t="s">
        <v>39</v>
      </c>
      <c r="H284" s="57">
        <v>29.272234103432101</v>
      </c>
      <c r="I284" s="10" t="s">
        <v>173</v>
      </c>
      <c r="J284" s="219" t="s">
        <v>343</v>
      </c>
      <c r="K284" s="322">
        <v>0.32750000000000001</v>
      </c>
      <c r="L284" s="275">
        <v>0.28689999999999999</v>
      </c>
      <c r="M284" s="321"/>
      <c r="N284" s="308"/>
      <c r="O284" s="306"/>
      <c r="P284" s="308"/>
      <c r="Q284" s="306"/>
      <c r="R284" s="308"/>
      <c r="S284" s="306"/>
      <c r="T284" s="308"/>
      <c r="U284" s="306"/>
      <c r="V284" s="308"/>
      <c r="W284" s="306"/>
      <c r="X284" s="308"/>
      <c r="Y284" s="306"/>
      <c r="Z284" s="308"/>
      <c r="AA284" s="306"/>
      <c r="AB284" s="308"/>
      <c r="AC284" s="306"/>
      <c r="AD284" s="308"/>
      <c r="AE284" s="309"/>
      <c r="AF284" s="132" t="s">
        <v>56</v>
      </c>
      <c r="AG284" s="308"/>
      <c r="AH284" s="306"/>
      <c r="AI284" s="307"/>
      <c r="AJ284" s="306"/>
      <c r="AK284" s="307"/>
      <c r="AL284" s="306"/>
      <c r="AM284" s="307"/>
      <c r="AN284" s="306"/>
      <c r="AO284" s="307"/>
      <c r="AP284" s="306"/>
      <c r="AQ284" s="307"/>
      <c r="AR284" s="306"/>
      <c r="AS284" s="307"/>
      <c r="AT284" s="306"/>
      <c r="AU284" s="307"/>
      <c r="AV284" s="306"/>
      <c r="AW284" s="307"/>
      <c r="AX284" s="306"/>
      <c r="AY284" s="132" t="s">
        <v>56</v>
      </c>
    </row>
    <row r="285" spans="1:51" ht="24" customHeight="1">
      <c r="A285" s="328" t="s">
        <v>57</v>
      </c>
      <c r="B285" s="327">
        <v>38226</v>
      </c>
      <c r="C285" s="326">
        <v>16</v>
      </c>
      <c r="D285" s="327">
        <v>44106</v>
      </c>
      <c r="E285" s="326">
        <v>26</v>
      </c>
      <c r="F285" s="3" t="s">
        <v>7</v>
      </c>
      <c r="G285" s="277" t="s">
        <v>331</v>
      </c>
      <c r="H285" s="57">
        <v>23.012329931972701</v>
      </c>
      <c r="I285" s="10" t="s">
        <v>173</v>
      </c>
      <c r="J285" s="219" t="s">
        <v>343</v>
      </c>
      <c r="K285" s="322">
        <v>0.31090000000000001</v>
      </c>
      <c r="L285" s="275">
        <v>0.58779999999999999</v>
      </c>
      <c r="M285" s="321"/>
      <c r="N285" s="308"/>
      <c r="O285" s="306"/>
      <c r="P285" s="308"/>
      <c r="Q285" s="306"/>
      <c r="R285" s="308"/>
      <c r="S285" s="306"/>
      <c r="T285" s="308"/>
      <c r="U285" s="306"/>
      <c r="V285" s="308"/>
      <c r="W285" s="306"/>
      <c r="X285" s="308"/>
      <c r="Y285" s="306"/>
      <c r="Z285" s="308"/>
      <c r="AA285" s="306"/>
      <c r="AB285" s="308"/>
      <c r="AC285" s="306"/>
      <c r="AD285" s="308"/>
      <c r="AE285" s="309"/>
      <c r="AF285" s="132" t="s">
        <v>57</v>
      </c>
      <c r="AG285" s="308"/>
      <c r="AH285" s="306"/>
      <c r="AI285" s="307"/>
      <c r="AJ285" s="306"/>
      <c r="AK285" s="307"/>
      <c r="AL285" s="306"/>
      <c r="AM285" s="307"/>
      <c r="AN285" s="306"/>
      <c r="AO285" s="307"/>
      <c r="AP285" s="306"/>
      <c r="AQ285" s="307"/>
      <c r="AR285" s="306"/>
      <c r="AS285" s="307"/>
      <c r="AT285" s="306"/>
      <c r="AU285" s="307"/>
      <c r="AV285" s="306"/>
      <c r="AW285" s="307"/>
      <c r="AX285" s="306"/>
      <c r="AY285" s="132" t="s">
        <v>57</v>
      </c>
    </row>
    <row r="286" spans="1:51" ht="24" customHeight="1">
      <c r="A286" s="328" t="s">
        <v>58</v>
      </c>
      <c r="B286" s="327">
        <v>37962</v>
      </c>
      <c r="C286" s="326">
        <v>16</v>
      </c>
      <c r="D286" s="327">
        <v>44119</v>
      </c>
      <c r="E286" s="326">
        <v>28</v>
      </c>
      <c r="F286" s="3" t="s">
        <v>7</v>
      </c>
      <c r="G286" s="277" t="s">
        <v>42</v>
      </c>
      <c r="H286" s="57">
        <v>20.3062359041738</v>
      </c>
      <c r="I286" s="10" t="s">
        <v>173</v>
      </c>
      <c r="J286" s="219" t="s">
        <v>343</v>
      </c>
      <c r="K286" s="322">
        <v>0.1026</v>
      </c>
      <c r="L286" s="275">
        <v>0.55510000000000004</v>
      </c>
      <c r="M286" s="321"/>
      <c r="N286" s="308"/>
      <c r="O286" s="306"/>
      <c r="P286" s="308"/>
      <c r="Q286" s="306"/>
      <c r="R286" s="308"/>
      <c r="S286" s="306"/>
      <c r="T286" s="308"/>
      <c r="U286" s="306"/>
      <c r="V286" s="308"/>
      <c r="W286" s="306"/>
      <c r="X286" s="308"/>
      <c r="Y286" s="306"/>
      <c r="Z286" s="308"/>
      <c r="AA286" s="306"/>
      <c r="AB286" s="308"/>
      <c r="AC286" s="306"/>
      <c r="AD286" s="308"/>
      <c r="AE286" s="309"/>
      <c r="AF286" s="132" t="s">
        <v>58</v>
      </c>
      <c r="AG286" s="308"/>
      <c r="AH286" s="306"/>
      <c r="AI286" s="307"/>
      <c r="AJ286" s="306"/>
      <c r="AK286" s="307"/>
      <c r="AL286" s="306"/>
      <c r="AM286" s="307"/>
      <c r="AN286" s="306"/>
      <c r="AO286" s="307"/>
      <c r="AP286" s="306"/>
      <c r="AQ286" s="307"/>
      <c r="AR286" s="306"/>
      <c r="AS286" s="307"/>
      <c r="AT286" s="306"/>
      <c r="AU286" s="307"/>
      <c r="AV286" s="306"/>
      <c r="AW286" s="307"/>
      <c r="AX286" s="306"/>
      <c r="AY286" s="132" t="s">
        <v>58</v>
      </c>
    </row>
    <row r="287" spans="1:51" ht="24" customHeight="1">
      <c r="A287" s="328" t="s">
        <v>59</v>
      </c>
      <c r="B287" s="327">
        <v>38216</v>
      </c>
      <c r="C287" s="326">
        <v>16</v>
      </c>
      <c r="D287" s="327">
        <v>44119</v>
      </c>
      <c r="E287" s="326">
        <v>21</v>
      </c>
      <c r="F287" s="3" t="s">
        <v>7</v>
      </c>
      <c r="G287" s="277" t="s">
        <v>42</v>
      </c>
      <c r="H287" s="57">
        <v>23.8797355914473</v>
      </c>
      <c r="I287" s="10" t="s">
        <v>173</v>
      </c>
      <c r="J287" s="219" t="s">
        <v>343</v>
      </c>
      <c r="K287" s="322">
        <v>0.96389999999999998</v>
      </c>
      <c r="L287" s="275">
        <v>0.73370000000000002</v>
      </c>
      <c r="M287" s="321"/>
      <c r="N287" s="308"/>
      <c r="O287" s="306"/>
      <c r="P287" s="308"/>
      <c r="Q287" s="306"/>
      <c r="R287" s="308"/>
      <c r="S287" s="306"/>
      <c r="T287" s="308"/>
      <c r="U287" s="306"/>
      <c r="V287" s="308"/>
      <c r="W287" s="306"/>
      <c r="X287" s="308"/>
      <c r="Y287" s="306"/>
      <c r="Z287" s="308"/>
      <c r="AA287" s="306"/>
      <c r="AB287" s="308"/>
      <c r="AC287" s="306"/>
      <c r="AD287" s="308"/>
      <c r="AE287" s="309"/>
      <c r="AF287" s="132" t="s">
        <v>59</v>
      </c>
      <c r="AG287" s="308"/>
      <c r="AH287" s="306"/>
      <c r="AI287" s="307"/>
      <c r="AJ287" s="306"/>
      <c r="AK287" s="307"/>
      <c r="AL287" s="306"/>
      <c r="AM287" s="307"/>
      <c r="AN287" s="306"/>
      <c r="AO287" s="307"/>
      <c r="AP287" s="306"/>
      <c r="AQ287" s="307"/>
      <c r="AR287" s="306"/>
      <c r="AS287" s="307"/>
      <c r="AT287" s="306"/>
      <c r="AU287" s="307"/>
      <c r="AV287" s="306"/>
      <c r="AW287" s="307"/>
      <c r="AX287" s="306"/>
      <c r="AY287" s="132" t="s">
        <v>59</v>
      </c>
    </row>
    <row r="288" spans="1:51" ht="24" customHeight="1">
      <c r="A288" s="328" t="s">
        <v>60</v>
      </c>
      <c r="B288" s="327">
        <v>38301</v>
      </c>
      <c r="C288" s="326">
        <v>15</v>
      </c>
      <c r="D288" s="327">
        <v>44117</v>
      </c>
      <c r="E288" s="326">
        <v>29</v>
      </c>
      <c r="F288" s="4" t="s">
        <v>8</v>
      </c>
      <c r="G288" s="277" t="s">
        <v>42</v>
      </c>
      <c r="H288" s="57">
        <v>21.541950113378601</v>
      </c>
      <c r="I288" s="10" t="s">
        <v>173</v>
      </c>
      <c r="J288" s="219" t="s">
        <v>343</v>
      </c>
      <c r="K288" s="322">
        <v>0.20549999999999999</v>
      </c>
      <c r="L288" s="275">
        <v>0.31640000000000001</v>
      </c>
      <c r="M288" s="321"/>
      <c r="N288" s="308"/>
      <c r="O288" s="306"/>
      <c r="P288" s="308"/>
      <c r="Q288" s="306"/>
      <c r="R288" s="308"/>
      <c r="S288" s="306"/>
      <c r="T288" s="308"/>
      <c r="U288" s="306"/>
      <c r="V288" s="308"/>
      <c r="W288" s="306"/>
      <c r="X288" s="308"/>
      <c r="Y288" s="306"/>
      <c r="Z288" s="308"/>
      <c r="AA288" s="306"/>
      <c r="AB288" s="308"/>
      <c r="AC288" s="306"/>
      <c r="AD288" s="308"/>
      <c r="AE288" s="309"/>
      <c r="AF288" s="132" t="s">
        <v>60</v>
      </c>
      <c r="AG288" s="308"/>
      <c r="AH288" s="306"/>
      <c r="AI288" s="307"/>
      <c r="AJ288" s="306"/>
      <c r="AK288" s="307"/>
      <c r="AL288" s="306"/>
      <c r="AM288" s="307"/>
      <c r="AN288" s="306"/>
      <c r="AO288" s="307"/>
      <c r="AP288" s="306"/>
      <c r="AQ288" s="307"/>
      <c r="AR288" s="306"/>
      <c r="AS288" s="307"/>
      <c r="AT288" s="306"/>
      <c r="AU288" s="307"/>
      <c r="AV288" s="306"/>
      <c r="AW288" s="307"/>
      <c r="AX288" s="306"/>
      <c r="AY288" s="132" t="s">
        <v>60</v>
      </c>
    </row>
    <row r="289" spans="1:51" ht="24" customHeight="1">
      <c r="A289" s="328" t="s">
        <v>61</v>
      </c>
      <c r="B289" s="327">
        <v>37932</v>
      </c>
      <c r="C289" s="326">
        <v>16</v>
      </c>
      <c r="D289" s="327">
        <v>44119</v>
      </c>
      <c r="E289" s="326">
        <v>31</v>
      </c>
      <c r="F289" s="3" t="s">
        <v>7</v>
      </c>
      <c r="G289" s="277" t="s">
        <v>42</v>
      </c>
      <c r="H289" s="57">
        <v>34.910172309761201</v>
      </c>
      <c r="I289" s="10" t="s">
        <v>173</v>
      </c>
      <c r="J289" s="219" t="s">
        <v>343</v>
      </c>
      <c r="K289" s="322">
        <v>0.27979999999999999</v>
      </c>
      <c r="L289" s="275">
        <v>0.4153</v>
      </c>
      <c r="M289" s="321"/>
      <c r="N289" s="308"/>
      <c r="O289" s="306"/>
      <c r="P289" s="308"/>
      <c r="Q289" s="306"/>
      <c r="R289" s="308"/>
      <c r="S289" s="306"/>
      <c r="T289" s="308"/>
      <c r="U289" s="306"/>
      <c r="V289" s="308"/>
      <c r="W289" s="306"/>
      <c r="X289" s="308"/>
      <c r="Y289" s="306"/>
      <c r="Z289" s="308"/>
      <c r="AA289" s="306"/>
      <c r="AB289" s="308"/>
      <c r="AC289" s="306"/>
      <c r="AD289" s="308"/>
      <c r="AE289" s="309"/>
      <c r="AF289" s="132" t="s">
        <v>61</v>
      </c>
      <c r="AG289" s="308"/>
      <c r="AH289" s="306"/>
      <c r="AI289" s="307"/>
      <c r="AJ289" s="306"/>
      <c r="AK289" s="307"/>
      <c r="AL289" s="306"/>
      <c r="AM289" s="307"/>
      <c r="AN289" s="306"/>
      <c r="AO289" s="307"/>
      <c r="AP289" s="306"/>
      <c r="AQ289" s="307"/>
      <c r="AR289" s="306"/>
      <c r="AS289" s="307"/>
      <c r="AT289" s="306"/>
      <c r="AU289" s="307"/>
      <c r="AV289" s="306"/>
      <c r="AW289" s="307"/>
      <c r="AX289" s="306"/>
      <c r="AY289" s="132" t="s">
        <v>61</v>
      </c>
    </row>
    <row r="290" spans="1:51" ht="24" customHeight="1">
      <c r="A290" s="328" t="s">
        <v>62</v>
      </c>
      <c r="B290" s="327">
        <v>38075</v>
      </c>
      <c r="C290" s="326">
        <v>16</v>
      </c>
      <c r="D290" s="327">
        <v>44152</v>
      </c>
      <c r="E290" s="326">
        <v>29</v>
      </c>
      <c r="F290" s="3" t="s">
        <v>7</v>
      </c>
      <c r="G290" s="277" t="s">
        <v>42</v>
      </c>
      <c r="H290" s="57">
        <v>34.177777777777699</v>
      </c>
      <c r="I290" s="10" t="s">
        <v>173</v>
      </c>
      <c r="J290" s="219" t="s">
        <v>343</v>
      </c>
      <c r="K290" s="322">
        <v>0.3296</v>
      </c>
      <c r="L290" s="275">
        <v>0.26119999999999999</v>
      </c>
      <c r="M290" s="321"/>
      <c r="N290" s="308"/>
      <c r="O290" s="306"/>
      <c r="P290" s="308"/>
      <c r="Q290" s="306"/>
      <c r="R290" s="308"/>
      <c r="S290" s="306"/>
      <c r="T290" s="308"/>
      <c r="U290" s="306"/>
      <c r="V290" s="308"/>
      <c r="W290" s="306"/>
      <c r="X290" s="308"/>
      <c r="Y290" s="306"/>
      <c r="Z290" s="308"/>
      <c r="AA290" s="306"/>
      <c r="AB290" s="308"/>
      <c r="AC290" s="306"/>
      <c r="AD290" s="308"/>
      <c r="AE290" s="309"/>
      <c r="AF290" s="132" t="s">
        <v>62</v>
      </c>
      <c r="AG290" s="308"/>
      <c r="AH290" s="306"/>
      <c r="AI290" s="307"/>
      <c r="AJ290" s="306"/>
      <c r="AK290" s="307"/>
      <c r="AL290" s="306"/>
      <c r="AM290" s="307"/>
      <c r="AN290" s="306"/>
      <c r="AO290" s="307"/>
      <c r="AP290" s="306"/>
      <c r="AQ290" s="307"/>
      <c r="AR290" s="306"/>
      <c r="AS290" s="307"/>
      <c r="AT290" s="306"/>
      <c r="AU290" s="307"/>
      <c r="AV290" s="306"/>
      <c r="AW290" s="307"/>
      <c r="AX290" s="306"/>
      <c r="AY290" s="132" t="s">
        <v>62</v>
      </c>
    </row>
    <row r="291" spans="1:51" ht="24" customHeight="1">
      <c r="A291" s="328" t="s">
        <v>63</v>
      </c>
      <c r="B291" s="327">
        <v>38056</v>
      </c>
      <c r="C291" s="326">
        <v>16</v>
      </c>
      <c r="D291" s="327">
        <v>44137</v>
      </c>
      <c r="E291" s="326">
        <v>29</v>
      </c>
      <c r="F291" s="4" t="s">
        <v>8</v>
      </c>
      <c r="G291" s="277" t="s">
        <v>9</v>
      </c>
      <c r="H291" s="57">
        <v>31.7434965926846</v>
      </c>
      <c r="I291" s="10" t="s">
        <v>173</v>
      </c>
      <c r="J291" s="219" t="s">
        <v>343</v>
      </c>
      <c r="K291" s="322">
        <v>0.32500000000000001</v>
      </c>
      <c r="L291" s="275">
        <v>0.64759999999999995</v>
      </c>
      <c r="M291" s="321"/>
      <c r="N291" s="308"/>
      <c r="O291" s="306"/>
      <c r="P291" s="308"/>
      <c r="Q291" s="306"/>
      <c r="R291" s="308"/>
      <c r="S291" s="306"/>
      <c r="T291" s="308"/>
      <c r="U291" s="306"/>
      <c r="V291" s="308"/>
      <c r="W291" s="306"/>
      <c r="X291" s="308"/>
      <c r="Y291" s="306"/>
      <c r="Z291" s="308"/>
      <c r="AA291" s="306"/>
      <c r="AB291" s="308"/>
      <c r="AC291" s="306"/>
      <c r="AD291" s="308"/>
      <c r="AE291" s="309"/>
      <c r="AF291" s="132" t="s">
        <v>63</v>
      </c>
      <c r="AG291" s="308"/>
      <c r="AH291" s="306"/>
      <c r="AI291" s="307"/>
      <c r="AJ291" s="306"/>
      <c r="AK291" s="307"/>
      <c r="AL291" s="306"/>
      <c r="AM291" s="307"/>
      <c r="AN291" s="306"/>
      <c r="AO291" s="307"/>
      <c r="AP291" s="306"/>
      <c r="AQ291" s="307"/>
      <c r="AR291" s="306"/>
      <c r="AS291" s="307"/>
      <c r="AT291" s="306"/>
      <c r="AU291" s="307"/>
      <c r="AV291" s="306"/>
      <c r="AW291" s="307"/>
      <c r="AX291" s="306"/>
      <c r="AY291" s="132" t="s">
        <v>63</v>
      </c>
    </row>
    <row r="292" spans="1:51" ht="24" customHeight="1">
      <c r="A292" s="328" t="s">
        <v>64</v>
      </c>
      <c r="B292" s="327">
        <v>38136</v>
      </c>
      <c r="C292" s="326">
        <v>16</v>
      </c>
      <c r="D292" s="327">
        <v>44112</v>
      </c>
      <c r="E292" s="326">
        <v>32</v>
      </c>
      <c r="F292" s="3" t="s">
        <v>7</v>
      </c>
      <c r="G292" s="277" t="s">
        <v>42</v>
      </c>
      <c r="H292" s="57">
        <v>19.239270551155698</v>
      </c>
      <c r="I292" s="10" t="s">
        <v>173</v>
      </c>
      <c r="J292" s="219" t="s">
        <v>343</v>
      </c>
      <c r="K292" s="322">
        <v>0.24460000000000001</v>
      </c>
      <c r="L292" s="275">
        <v>0.30609999999999998</v>
      </c>
      <c r="M292" s="321"/>
      <c r="N292" s="308"/>
      <c r="O292" s="306"/>
      <c r="P292" s="308"/>
      <c r="Q292" s="306"/>
      <c r="R292" s="308"/>
      <c r="S292" s="306"/>
      <c r="T292" s="308"/>
      <c r="U292" s="306"/>
      <c r="V292" s="308"/>
      <c r="W292" s="306"/>
      <c r="X292" s="308"/>
      <c r="Y292" s="306"/>
      <c r="Z292" s="308"/>
      <c r="AA292" s="306"/>
      <c r="AB292" s="308"/>
      <c r="AC292" s="306"/>
      <c r="AD292" s="308"/>
      <c r="AE292" s="309"/>
      <c r="AF292" s="132" t="s">
        <v>64</v>
      </c>
      <c r="AG292" s="308"/>
      <c r="AH292" s="306"/>
      <c r="AI292" s="307"/>
      <c r="AJ292" s="306"/>
      <c r="AK292" s="307"/>
      <c r="AL292" s="306"/>
      <c r="AM292" s="307"/>
      <c r="AN292" s="306"/>
      <c r="AO292" s="307"/>
      <c r="AP292" s="306"/>
      <c r="AQ292" s="307"/>
      <c r="AR292" s="306"/>
      <c r="AS292" s="307"/>
      <c r="AT292" s="306"/>
      <c r="AU292" s="307"/>
      <c r="AV292" s="306"/>
      <c r="AW292" s="307"/>
      <c r="AX292" s="306"/>
      <c r="AY292" s="132" t="s">
        <v>64</v>
      </c>
    </row>
    <row r="293" spans="1:51" ht="24" customHeight="1">
      <c r="A293" s="328" t="s">
        <v>65</v>
      </c>
      <c r="B293" s="327">
        <v>37963</v>
      </c>
      <c r="C293" s="326">
        <v>16</v>
      </c>
      <c r="D293" s="327">
        <v>44113</v>
      </c>
      <c r="E293" s="326">
        <v>28</v>
      </c>
      <c r="F293" s="3" t="s">
        <v>7</v>
      </c>
      <c r="G293" s="277" t="s">
        <v>42</v>
      </c>
      <c r="H293" s="57">
        <v>20.542345280884099</v>
      </c>
      <c r="I293" s="10" t="s">
        <v>173</v>
      </c>
      <c r="J293" s="219" t="s">
        <v>343</v>
      </c>
      <c r="K293" s="322">
        <v>0.23630000000000001</v>
      </c>
      <c r="L293" s="275">
        <v>0.20180000000000001</v>
      </c>
      <c r="M293" s="321"/>
      <c r="N293" s="308"/>
      <c r="O293" s="306"/>
      <c r="P293" s="308"/>
      <c r="Q293" s="306"/>
      <c r="R293" s="308"/>
      <c r="S293" s="306"/>
      <c r="T293" s="308"/>
      <c r="U293" s="306"/>
      <c r="V293" s="308"/>
      <c r="W293" s="306"/>
      <c r="X293" s="308"/>
      <c r="Y293" s="306"/>
      <c r="Z293" s="308"/>
      <c r="AA293" s="306"/>
      <c r="AB293" s="308"/>
      <c r="AC293" s="306"/>
      <c r="AD293" s="308"/>
      <c r="AE293" s="309"/>
      <c r="AF293" s="132" t="s">
        <v>65</v>
      </c>
      <c r="AG293" s="308"/>
      <c r="AH293" s="306"/>
      <c r="AI293" s="307"/>
      <c r="AJ293" s="306"/>
      <c r="AK293" s="307"/>
      <c r="AL293" s="306"/>
      <c r="AM293" s="307"/>
      <c r="AN293" s="306"/>
      <c r="AO293" s="307"/>
      <c r="AP293" s="306"/>
      <c r="AQ293" s="307"/>
      <c r="AR293" s="306"/>
      <c r="AS293" s="307"/>
      <c r="AT293" s="306"/>
      <c r="AU293" s="307"/>
      <c r="AV293" s="306"/>
      <c r="AW293" s="307"/>
      <c r="AX293" s="306"/>
      <c r="AY293" s="132" t="s">
        <v>65</v>
      </c>
    </row>
    <row r="294" spans="1:51" ht="24" customHeight="1">
      <c r="A294" s="325" t="s">
        <v>66</v>
      </c>
      <c r="B294" s="324">
        <v>38679</v>
      </c>
      <c r="C294" s="323">
        <v>14</v>
      </c>
      <c r="D294" s="324">
        <v>44114</v>
      </c>
      <c r="E294" s="323">
        <v>27</v>
      </c>
      <c r="F294" s="4" t="s">
        <v>8</v>
      </c>
      <c r="G294" s="277" t="s">
        <v>42</v>
      </c>
      <c r="H294" s="57">
        <v>19.0900040182214</v>
      </c>
      <c r="I294" s="10" t="s">
        <v>173</v>
      </c>
      <c r="J294" s="219" t="s">
        <v>343</v>
      </c>
      <c r="K294" s="322">
        <v>0.54730000000000001</v>
      </c>
      <c r="L294" s="275">
        <v>0.83509999999999995</v>
      </c>
      <c r="M294" s="321"/>
      <c r="N294" s="308"/>
      <c r="O294" s="306"/>
      <c r="P294" s="308"/>
      <c r="Q294" s="306"/>
      <c r="R294" s="308"/>
      <c r="S294" s="306"/>
      <c r="T294" s="308"/>
      <c r="U294" s="306"/>
      <c r="V294" s="308"/>
      <c r="W294" s="306"/>
      <c r="X294" s="308"/>
      <c r="Y294" s="306"/>
      <c r="Z294" s="308"/>
      <c r="AA294" s="306"/>
      <c r="AB294" s="308"/>
      <c r="AC294" s="306"/>
      <c r="AD294" s="308"/>
      <c r="AE294" s="309"/>
      <c r="AF294" s="133" t="s">
        <v>66</v>
      </c>
      <c r="AG294" s="308"/>
      <c r="AH294" s="306"/>
      <c r="AI294" s="307"/>
      <c r="AJ294" s="306"/>
      <c r="AK294" s="307"/>
      <c r="AL294" s="306"/>
      <c r="AM294" s="307"/>
      <c r="AN294" s="306"/>
      <c r="AO294" s="307"/>
      <c r="AP294" s="306"/>
      <c r="AQ294" s="307"/>
      <c r="AR294" s="306"/>
      <c r="AS294" s="307"/>
      <c r="AT294" s="306"/>
      <c r="AU294" s="307"/>
      <c r="AV294" s="306"/>
      <c r="AW294" s="307"/>
      <c r="AX294" s="306"/>
      <c r="AY294" s="133" t="s">
        <v>66</v>
      </c>
    </row>
    <row r="295" spans="1:51" ht="24" customHeight="1">
      <c r="A295" s="328" t="s">
        <v>67</v>
      </c>
      <c r="B295" s="327">
        <v>37791</v>
      </c>
      <c r="C295" s="326">
        <v>17</v>
      </c>
      <c r="D295" s="327">
        <v>44099</v>
      </c>
      <c r="E295" s="326">
        <v>28</v>
      </c>
      <c r="F295" s="3" t="s">
        <v>7</v>
      </c>
      <c r="G295" s="277" t="s">
        <v>42</v>
      </c>
      <c r="H295" s="57">
        <v>21.158746809743899</v>
      </c>
      <c r="I295" s="10" t="s">
        <v>173</v>
      </c>
      <c r="J295" s="219" t="s">
        <v>343</v>
      </c>
      <c r="K295" s="322">
        <v>0.40410000000000001</v>
      </c>
      <c r="L295" s="275">
        <v>0.26819999999999999</v>
      </c>
      <c r="M295" s="321"/>
      <c r="N295" s="308"/>
      <c r="O295" s="306"/>
      <c r="P295" s="308"/>
      <c r="Q295" s="306"/>
      <c r="R295" s="308"/>
      <c r="S295" s="306"/>
      <c r="T295" s="308"/>
      <c r="U295" s="306"/>
      <c r="V295" s="308"/>
      <c r="W295" s="306"/>
      <c r="X295" s="308"/>
      <c r="Y295" s="306"/>
      <c r="Z295" s="308"/>
      <c r="AA295" s="306"/>
      <c r="AB295" s="308"/>
      <c r="AC295" s="306"/>
      <c r="AD295" s="308"/>
      <c r="AE295" s="309"/>
      <c r="AF295" s="132" t="s">
        <v>67</v>
      </c>
      <c r="AG295" s="308"/>
      <c r="AH295" s="306"/>
      <c r="AI295" s="307"/>
      <c r="AJ295" s="306"/>
      <c r="AK295" s="307"/>
      <c r="AL295" s="306"/>
      <c r="AM295" s="307"/>
      <c r="AN295" s="306"/>
      <c r="AO295" s="307"/>
      <c r="AP295" s="306"/>
      <c r="AQ295" s="307"/>
      <c r="AR295" s="306"/>
      <c r="AS295" s="307"/>
      <c r="AT295" s="306"/>
      <c r="AU295" s="307"/>
      <c r="AV295" s="306"/>
      <c r="AW295" s="307"/>
      <c r="AX295" s="306"/>
      <c r="AY295" s="132" t="s">
        <v>67</v>
      </c>
    </row>
    <row r="296" spans="1:51" ht="24" customHeight="1">
      <c r="A296" s="328" t="s">
        <v>68</v>
      </c>
      <c r="B296" s="327">
        <v>38161</v>
      </c>
      <c r="C296" s="326">
        <v>16</v>
      </c>
      <c r="D296" s="327">
        <v>44151</v>
      </c>
      <c r="E296" s="326">
        <v>28</v>
      </c>
      <c r="F296" s="4" t="s">
        <v>8</v>
      </c>
      <c r="G296" s="277" t="s">
        <v>42</v>
      </c>
      <c r="H296" s="57">
        <v>29.526748589446399</v>
      </c>
      <c r="I296" s="10" t="s">
        <v>173</v>
      </c>
      <c r="J296" s="219" t="s">
        <v>345</v>
      </c>
      <c r="K296" s="322">
        <v>0.1009</v>
      </c>
      <c r="L296" s="275"/>
      <c r="M296" s="321"/>
      <c r="N296" s="308"/>
      <c r="O296" s="306"/>
      <c r="P296" s="308"/>
      <c r="Q296" s="306"/>
      <c r="R296" s="308"/>
      <c r="S296" s="306"/>
      <c r="T296" s="308"/>
      <c r="U296" s="306"/>
      <c r="V296" s="308"/>
      <c r="W296" s="306"/>
      <c r="X296" s="308"/>
      <c r="Y296" s="306"/>
      <c r="Z296" s="308"/>
      <c r="AA296" s="306"/>
      <c r="AB296" s="308"/>
      <c r="AC296" s="306"/>
      <c r="AD296" s="308"/>
      <c r="AE296" s="309"/>
      <c r="AF296" s="132" t="s">
        <v>68</v>
      </c>
      <c r="AG296" s="308"/>
      <c r="AH296" s="306"/>
      <c r="AI296" s="307"/>
      <c r="AJ296" s="306"/>
      <c r="AK296" s="307"/>
      <c r="AL296" s="306"/>
      <c r="AM296" s="307"/>
      <c r="AN296" s="306"/>
      <c r="AO296" s="307"/>
      <c r="AP296" s="306"/>
      <c r="AQ296" s="307"/>
      <c r="AR296" s="306"/>
      <c r="AS296" s="307"/>
      <c r="AT296" s="306"/>
      <c r="AU296" s="307"/>
      <c r="AV296" s="306"/>
      <c r="AW296" s="307"/>
      <c r="AX296" s="306"/>
      <c r="AY296" s="132" t="s">
        <v>68</v>
      </c>
    </row>
    <row r="297" spans="1:51" ht="24" customHeight="1">
      <c r="A297" s="325" t="s">
        <v>69</v>
      </c>
      <c r="B297" s="324">
        <v>38755</v>
      </c>
      <c r="C297" s="323">
        <v>14</v>
      </c>
      <c r="D297" s="324">
        <v>44113</v>
      </c>
      <c r="E297" s="323">
        <v>28</v>
      </c>
      <c r="F297" s="3" t="s">
        <v>7</v>
      </c>
      <c r="G297" s="277" t="s">
        <v>42</v>
      </c>
      <c r="H297" s="57">
        <v>19.771222645115699</v>
      </c>
      <c r="I297" s="10" t="s">
        <v>173</v>
      </c>
      <c r="J297" s="219" t="s">
        <v>344</v>
      </c>
      <c r="K297" s="322">
        <v>0.1736</v>
      </c>
      <c r="L297" s="275">
        <v>0.19769999999999999</v>
      </c>
      <c r="M297" s="321"/>
      <c r="N297" s="308"/>
      <c r="O297" s="306"/>
      <c r="P297" s="308"/>
      <c r="Q297" s="306"/>
      <c r="R297" s="308"/>
      <c r="S297" s="306"/>
      <c r="T297" s="308"/>
      <c r="U297" s="306"/>
      <c r="V297" s="308"/>
      <c r="W297" s="306"/>
      <c r="X297" s="308"/>
      <c r="Y297" s="306"/>
      <c r="Z297" s="308"/>
      <c r="AA297" s="306"/>
      <c r="AB297" s="308"/>
      <c r="AC297" s="306"/>
      <c r="AD297" s="308"/>
      <c r="AE297" s="309"/>
      <c r="AF297" s="133" t="s">
        <v>69</v>
      </c>
      <c r="AG297" s="308"/>
      <c r="AH297" s="306"/>
      <c r="AI297" s="307"/>
      <c r="AJ297" s="306"/>
      <c r="AK297" s="307"/>
      <c r="AL297" s="306"/>
      <c r="AM297" s="307"/>
      <c r="AN297" s="306"/>
      <c r="AO297" s="307"/>
      <c r="AP297" s="306"/>
      <c r="AQ297" s="307"/>
      <c r="AR297" s="306"/>
      <c r="AS297" s="307"/>
      <c r="AT297" s="306"/>
      <c r="AU297" s="307"/>
      <c r="AV297" s="306"/>
      <c r="AW297" s="307"/>
      <c r="AX297" s="306"/>
      <c r="AY297" s="133" t="s">
        <v>69</v>
      </c>
    </row>
    <row r="298" spans="1:51" ht="24" customHeight="1">
      <c r="A298" s="325" t="s">
        <v>70</v>
      </c>
      <c r="B298" s="324">
        <v>38835</v>
      </c>
      <c r="C298" s="323">
        <v>14</v>
      </c>
      <c r="D298" s="324">
        <v>44126</v>
      </c>
      <c r="E298" s="323">
        <v>28</v>
      </c>
      <c r="F298" s="4" t="s">
        <v>8</v>
      </c>
      <c r="G298" s="277" t="s">
        <v>42</v>
      </c>
      <c r="H298" s="57">
        <v>18.4483629863369</v>
      </c>
      <c r="I298" s="10" t="s">
        <v>173</v>
      </c>
      <c r="J298" s="219" t="s">
        <v>344</v>
      </c>
      <c r="K298" s="322">
        <v>0.31440000000000001</v>
      </c>
      <c r="L298" s="275">
        <v>0.23780000000000001</v>
      </c>
      <c r="M298" s="321"/>
      <c r="N298" s="308"/>
      <c r="O298" s="306"/>
      <c r="P298" s="308"/>
      <c r="Q298" s="306"/>
      <c r="R298" s="308"/>
      <c r="S298" s="306"/>
      <c r="T298" s="308"/>
      <c r="U298" s="306"/>
      <c r="V298" s="308"/>
      <c r="W298" s="306"/>
      <c r="X298" s="308"/>
      <c r="Y298" s="306"/>
      <c r="Z298" s="308"/>
      <c r="AA298" s="306"/>
      <c r="AB298" s="308"/>
      <c r="AC298" s="306"/>
      <c r="AD298" s="308"/>
      <c r="AE298" s="309"/>
      <c r="AF298" s="133" t="s">
        <v>70</v>
      </c>
      <c r="AG298" s="308"/>
      <c r="AH298" s="306"/>
      <c r="AI298" s="307"/>
      <c r="AJ298" s="306"/>
      <c r="AK298" s="307"/>
      <c r="AL298" s="306"/>
      <c r="AM298" s="307"/>
      <c r="AN298" s="306"/>
      <c r="AO298" s="307"/>
      <c r="AP298" s="306"/>
      <c r="AQ298" s="307"/>
      <c r="AR298" s="306"/>
      <c r="AS298" s="307"/>
      <c r="AT298" s="306"/>
      <c r="AU298" s="307"/>
      <c r="AV298" s="306"/>
      <c r="AW298" s="307"/>
      <c r="AX298" s="306"/>
      <c r="AY298" s="133" t="s">
        <v>70</v>
      </c>
    </row>
    <row r="299" spans="1:51" ht="24" customHeight="1">
      <c r="A299" s="328" t="s">
        <v>71</v>
      </c>
      <c r="B299" s="327">
        <v>38563</v>
      </c>
      <c r="C299" s="326">
        <v>15</v>
      </c>
      <c r="D299" s="327">
        <v>44158</v>
      </c>
      <c r="E299" s="326">
        <v>25</v>
      </c>
      <c r="F299" s="4" t="s">
        <v>8</v>
      </c>
      <c r="G299" s="277" t="s">
        <v>42</v>
      </c>
      <c r="H299" s="57">
        <v>25.707294543096001</v>
      </c>
      <c r="I299" s="10" t="s">
        <v>173</v>
      </c>
      <c r="J299" s="219" t="s">
        <v>345</v>
      </c>
      <c r="K299" s="322">
        <v>0.46560000000000001</v>
      </c>
      <c r="L299" s="275">
        <v>0.43840000000000001</v>
      </c>
      <c r="M299" s="321"/>
      <c r="N299" s="308"/>
      <c r="O299" s="306"/>
      <c r="P299" s="308"/>
      <c r="Q299" s="306"/>
      <c r="R299" s="308"/>
      <c r="S299" s="306"/>
      <c r="T299" s="308"/>
      <c r="U299" s="306"/>
      <c r="V299" s="308"/>
      <c r="W299" s="306"/>
      <c r="X299" s="308"/>
      <c r="Y299" s="306"/>
      <c r="Z299" s="308"/>
      <c r="AA299" s="306"/>
      <c r="AB299" s="308"/>
      <c r="AC299" s="306"/>
      <c r="AD299" s="308"/>
      <c r="AE299" s="309"/>
      <c r="AF299" s="132" t="s">
        <v>71</v>
      </c>
      <c r="AG299" s="308"/>
      <c r="AH299" s="306"/>
      <c r="AI299" s="307"/>
      <c r="AJ299" s="306"/>
      <c r="AK299" s="307"/>
      <c r="AL299" s="306"/>
      <c r="AM299" s="307"/>
      <c r="AN299" s="306"/>
      <c r="AO299" s="307"/>
      <c r="AP299" s="306"/>
      <c r="AQ299" s="307"/>
      <c r="AR299" s="306"/>
      <c r="AS299" s="307"/>
      <c r="AT299" s="306"/>
      <c r="AU299" s="307"/>
      <c r="AV299" s="306"/>
      <c r="AW299" s="307"/>
      <c r="AX299" s="306"/>
      <c r="AY299" s="132" t="s">
        <v>71</v>
      </c>
    </row>
    <row r="300" spans="1:51" ht="24" customHeight="1">
      <c r="A300" s="328" t="s">
        <v>72</v>
      </c>
      <c r="B300" s="327">
        <v>37911</v>
      </c>
      <c r="C300" s="326">
        <v>17</v>
      </c>
      <c r="D300" s="327">
        <v>44116</v>
      </c>
      <c r="E300" s="326">
        <v>29</v>
      </c>
      <c r="F300" s="4" t="s">
        <v>8</v>
      </c>
      <c r="G300" s="277" t="s">
        <v>42</v>
      </c>
      <c r="H300" s="57">
        <v>23.294923408761498</v>
      </c>
      <c r="I300" s="10" t="s">
        <v>173</v>
      </c>
      <c r="J300" s="219" t="s">
        <v>344</v>
      </c>
      <c r="K300" s="322">
        <v>14.38</v>
      </c>
      <c r="L300" s="275">
        <v>12.97</v>
      </c>
      <c r="M300" s="321"/>
      <c r="N300" s="308"/>
      <c r="O300" s="306"/>
      <c r="P300" s="308"/>
      <c r="Q300" s="306"/>
      <c r="R300" s="308"/>
      <c r="S300" s="306"/>
      <c r="T300" s="308"/>
      <c r="U300" s="306"/>
      <c r="V300" s="308"/>
      <c r="W300" s="306"/>
      <c r="X300" s="308"/>
      <c r="Y300" s="306"/>
      <c r="Z300" s="308"/>
      <c r="AA300" s="306"/>
      <c r="AB300" s="308"/>
      <c r="AC300" s="306"/>
      <c r="AD300" s="308"/>
      <c r="AE300" s="309"/>
      <c r="AF300" s="132" t="s">
        <v>72</v>
      </c>
      <c r="AG300" s="308"/>
      <c r="AH300" s="306"/>
      <c r="AI300" s="307"/>
      <c r="AJ300" s="306"/>
      <c r="AK300" s="307"/>
      <c r="AL300" s="306"/>
      <c r="AM300" s="307"/>
      <c r="AN300" s="306"/>
      <c r="AO300" s="307"/>
      <c r="AP300" s="306"/>
      <c r="AQ300" s="307"/>
      <c r="AR300" s="306"/>
      <c r="AS300" s="307"/>
      <c r="AT300" s="306"/>
      <c r="AU300" s="307"/>
      <c r="AV300" s="306"/>
      <c r="AW300" s="307"/>
      <c r="AX300" s="306"/>
      <c r="AY300" s="132" t="s">
        <v>72</v>
      </c>
    </row>
    <row r="301" spans="1:51" ht="24" customHeight="1">
      <c r="A301" s="328" t="s">
        <v>73</v>
      </c>
      <c r="B301" s="327">
        <v>38184</v>
      </c>
      <c r="C301" s="326">
        <v>16</v>
      </c>
      <c r="D301" s="327">
        <v>44145</v>
      </c>
      <c r="E301" s="326">
        <v>28</v>
      </c>
      <c r="F301" s="4" t="s">
        <v>8</v>
      </c>
      <c r="G301" s="277" t="s">
        <v>42</v>
      </c>
      <c r="H301" s="57">
        <v>27.4468057190733</v>
      </c>
      <c r="I301" s="10" t="s">
        <v>173</v>
      </c>
      <c r="J301" s="219" t="s">
        <v>344</v>
      </c>
      <c r="K301" s="322">
        <v>0.69059999999999999</v>
      </c>
      <c r="L301" s="275">
        <v>0.57679999999999998</v>
      </c>
      <c r="M301" s="321"/>
      <c r="N301" s="308"/>
      <c r="O301" s="306"/>
      <c r="P301" s="308"/>
      <c r="Q301" s="306"/>
      <c r="R301" s="308"/>
      <c r="S301" s="306"/>
      <c r="T301" s="308"/>
      <c r="U301" s="306"/>
      <c r="V301" s="308"/>
      <c r="W301" s="306"/>
      <c r="X301" s="308"/>
      <c r="Y301" s="306"/>
      <c r="Z301" s="308"/>
      <c r="AA301" s="306"/>
      <c r="AB301" s="308"/>
      <c r="AC301" s="306"/>
      <c r="AD301" s="308"/>
      <c r="AE301" s="309"/>
      <c r="AF301" s="132" t="s">
        <v>73</v>
      </c>
      <c r="AG301" s="308"/>
      <c r="AH301" s="306"/>
      <c r="AI301" s="307"/>
      <c r="AJ301" s="306"/>
      <c r="AK301" s="307"/>
      <c r="AL301" s="306"/>
      <c r="AM301" s="307"/>
      <c r="AN301" s="306"/>
      <c r="AO301" s="307"/>
      <c r="AP301" s="306"/>
      <c r="AQ301" s="307"/>
      <c r="AR301" s="306"/>
      <c r="AS301" s="307"/>
      <c r="AT301" s="306"/>
      <c r="AU301" s="307"/>
      <c r="AV301" s="306"/>
      <c r="AW301" s="307"/>
      <c r="AX301" s="306"/>
      <c r="AY301" s="132" t="s">
        <v>73</v>
      </c>
    </row>
    <row r="302" spans="1:51" ht="24" customHeight="1">
      <c r="A302" s="328" t="s">
        <v>74</v>
      </c>
      <c r="B302" s="327">
        <v>38611</v>
      </c>
      <c r="C302" s="326">
        <v>15</v>
      </c>
      <c r="D302" s="327">
        <v>44133</v>
      </c>
      <c r="E302" s="326">
        <v>26</v>
      </c>
      <c r="F302" s="4" t="s">
        <v>8</v>
      </c>
      <c r="G302" s="277" t="s">
        <v>42</v>
      </c>
      <c r="H302" s="57">
        <v>19.463874639157499</v>
      </c>
      <c r="I302" s="10" t="s">
        <v>173</v>
      </c>
      <c r="J302" s="219" t="s">
        <v>344</v>
      </c>
      <c r="K302" s="322">
        <v>0.2697</v>
      </c>
      <c r="L302" s="275">
        <v>0.45679999999999998</v>
      </c>
      <c r="M302" s="321"/>
      <c r="N302" s="308"/>
      <c r="O302" s="306"/>
      <c r="P302" s="308"/>
      <c r="Q302" s="306"/>
      <c r="R302" s="308"/>
      <c r="S302" s="306"/>
      <c r="T302" s="308"/>
      <c r="U302" s="306"/>
      <c r="V302" s="308"/>
      <c r="W302" s="306"/>
      <c r="X302" s="308"/>
      <c r="Y302" s="306"/>
      <c r="Z302" s="308"/>
      <c r="AA302" s="306"/>
      <c r="AB302" s="308"/>
      <c r="AC302" s="306"/>
      <c r="AD302" s="308"/>
      <c r="AE302" s="309"/>
      <c r="AF302" s="132" t="s">
        <v>74</v>
      </c>
      <c r="AG302" s="308"/>
      <c r="AH302" s="306"/>
      <c r="AI302" s="307"/>
      <c r="AJ302" s="306"/>
      <c r="AK302" s="307"/>
      <c r="AL302" s="306"/>
      <c r="AM302" s="307"/>
      <c r="AN302" s="306"/>
      <c r="AO302" s="307"/>
      <c r="AP302" s="306"/>
      <c r="AQ302" s="307"/>
      <c r="AR302" s="306"/>
      <c r="AS302" s="307"/>
      <c r="AT302" s="306"/>
      <c r="AU302" s="307"/>
      <c r="AV302" s="306"/>
      <c r="AW302" s="307"/>
      <c r="AX302" s="306"/>
      <c r="AY302" s="132" t="s">
        <v>74</v>
      </c>
    </row>
    <row r="303" spans="1:51" ht="24" customHeight="1">
      <c r="A303" s="328" t="s">
        <v>75</v>
      </c>
      <c r="B303" s="327">
        <v>37604</v>
      </c>
      <c r="C303" s="326">
        <v>17</v>
      </c>
      <c r="D303" s="327">
        <v>44124</v>
      </c>
      <c r="E303" s="326">
        <v>28</v>
      </c>
      <c r="F303" s="3" t="s">
        <v>7</v>
      </c>
      <c r="G303" s="277" t="s">
        <v>42</v>
      </c>
      <c r="H303" s="57">
        <v>20.5888095063214</v>
      </c>
      <c r="I303" s="10" t="s">
        <v>173</v>
      </c>
      <c r="J303" s="219" t="s">
        <v>344</v>
      </c>
      <c r="K303" s="322">
        <v>2.7959999999999998</v>
      </c>
      <c r="L303" s="275">
        <v>1.8879999999999999</v>
      </c>
      <c r="M303" s="321"/>
      <c r="N303" s="308"/>
      <c r="O303" s="306"/>
      <c r="P303" s="308"/>
      <c r="Q303" s="306"/>
      <c r="R303" s="308"/>
      <c r="S303" s="306"/>
      <c r="T303" s="308"/>
      <c r="U303" s="306"/>
      <c r="V303" s="308"/>
      <c r="W303" s="306"/>
      <c r="X303" s="308"/>
      <c r="Y303" s="306"/>
      <c r="Z303" s="308"/>
      <c r="AA303" s="306"/>
      <c r="AB303" s="308"/>
      <c r="AC303" s="306"/>
      <c r="AD303" s="308"/>
      <c r="AE303" s="309"/>
      <c r="AF303" s="132" t="s">
        <v>75</v>
      </c>
      <c r="AG303" s="308"/>
      <c r="AH303" s="306"/>
      <c r="AI303" s="307"/>
      <c r="AJ303" s="306"/>
      <c r="AK303" s="307"/>
      <c r="AL303" s="306"/>
      <c r="AM303" s="307"/>
      <c r="AN303" s="306"/>
      <c r="AO303" s="307"/>
      <c r="AP303" s="306"/>
      <c r="AQ303" s="307"/>
      <c r="AR303" s="306"/>
      <c r="AS303" s="307"/>
      <c r="AT303" s="306"/>
      <c r="AU303" s="307"/>
      <c r="AV303" s="306"/>
      <c r="AW303" s="307"/>
      <c r="AX303" s="306"/>
      <c r="AY303" s="132" t="s">
        <v>75</v>
      </c>
    </row>
    <row r="304" spans="1:51" ht="24" customHeight="1">
      <c r="A304" s="328" t="s">
        <v>76</v>
      </c>
      <c r="B304" s="327">
        <v>37688</v>
      </c>
      <c r="C304" s="326">
        <v>17</v>
      </c>
      <c r="D304" s="327">
        <v>44141</v>
      </c>
      <c r="E304" s="326">
        <v>28</v>
      </c>
      <c r="F304" s="4" t="s">
        <v>8</v>
      </c>
      <c r="G304" s="277" t="s">
        <v>42</v>
      </c>
      <c r="H304" s="57">
        <v>34.564534724482797</v>
      </c>
      <c r="I304" s="10" t="s">
        <v>173</v>
      </c>
      <c r="J304" s="219" t="s">
        <v>344</v>
      </c>
      <c r="K304" s="322">
        <v>0.3085</v>
      </c>
      <c r="L304" s="275">
        <v>0.72089999999999999</v>
      </c>
      <c r="M304" s="329"/>
      <c r="N304" s="308"/>
      <c r="O304" s="306"/>
      <c r="P304" s="308"/>
      <c r="Q304" s="306"/>
      <c r="R304" s="308"/>
      <c r="S304" s="306"/>
      <c r="T304" s="308"/>
      <c r="U304" s="306"/>
      <c r="V304" s="308"/>
      <c r="W304" s="306"/>
      <c r="X304" s="308"/>
      <c r="Y304" s="306"/>
      <c r="Z304" s="308"/>
      <c r="AA304" s="306"/>
      <c r="AB304" s="308"/>
      <c r="AC304" s="306"/>
      <c r="AD304" s="308"/>
      <c r="AE304" s="309"/>
      <c r="AF304" s="132" t="s">
        <v>76</v>
      </c>
      <c r="AG304" s="308"/>
      <c r="AH304" s="306"/>
      <c r="AI304" s="307"/>
      <c r="AJ304" s="306"/>
      <c r="AK304" s="307"/>
      <c r="AL304" s="306"/>
      <c r="AM304" s="307"/>
      <c r="AN304" s="306"/>
      <c r="AO304" s="307"/>
      <c r="AP304" s="306"/>
      <c r="AQ304" s="307"/>
      <c r="AR304" s="306"/>
      <c r="AS304" s="307"/>
      <c r="AT304" s="306"/>
      <c r="AU304" s="307"/>
      <c r="AV304" s="306"/>
      <c r="AW304" s="307"/>
      <c r="AX304" s="306"/>
      <c r="AY304" s="132" t="s">
        <v>76</v>
      </c>
    </row>
    <row r="305" spans="1:51" ht="24" customHeight="1">
      <c r="A305" s="328" t="s">
        <v>77</v>
      </c>
      <c r="B305" s="327">
        <v>38358</v>
      </c>
      <c r="C305" s="326">
        <v>15</v>
      </c>
      <c r="D305" s="327">
        <v>44145</v>
      </c>
      <c r="E305" s="326">
        <v>28</v>
      </c>
      <c r="F305" s="3" t="s">
        <v>7</v>
      </c>
      <c r="G305" s="277" t="s">
        <v>42</v>
      </c>
      <c r="H305" s="57">
        <v>28.4460868114021</v>
      </c>
      <c r="I305" s="10" t="s">
        <v>173</v>
      </c>
      <c r="J305" s="219" t="s">
        <v>344</v>
      </c>
      <c r="K305" s="322">
        <v>0.54339999999999999</v>
      </c>
      <c r="L305" s="275">
        <v>0.89539999999999997</v>
      </c>
      <c r="M305" s="329"/>
      <c r="N305" s="308"/>
      <c r="O305" s="306"/>
      <c r="P305" s="308"/>
      <c r="Q305" s="306"/>
      <c r="R305" s="308"/>
      <c r="S305" s="306"/>
      <c r="T305" s="308"/>
      <c r="U305" s="306"/>
      <c r="V305" s="308"/>
      <c r="W305" s="306"/>
      <c r="X305" s="308"/>
      <c r="Y305" s="306"/>
      <c r="Z305" s="308"/>
      <c r="AA305" s="306"/>
      <c r="AB305" s="308"/>
      <c r="AC305" s="306"/>
      <c r="AD305" s="308"/>
      <c r="AE305" s="309"/>
      <c r="AF305" s="132" t="s">
        <v>77</v>
      </c>
      <c r="AG305" s="308"/>
      <c r="AH305" s="306"/>
      <c r="AI305" s="307"/>
      <c r="AJ305" s="306"/>
      <c r="AK305" s="307"/>
      <c r="AL305" s="306"/>
      <c r="AM305" s="307"/>
      <c r="AN305" s="306"/>
      <c r="AO305" s="307"/>
      <c r="AP305" s="306"/>
      <c r="AQ305" s="307"/>
      <c r="AR305" s="306"/>
      <c r="AS305" s="307"/>
      <c r="AT305" s="306"/>
      <c r="AU305" s="307"/>
      <c r="AV305" s="306"/>
      <c r="AW305" s="307"/>
      <c r="AX305" s="306"/>
      <c r="AY305" s="132" t="s">
        <v>77</v>
      </c>
    </row>
    <row r="306" spans="1:51" ht="24" customHeight="1">
      <c r="A306" s="328" t="s">
        <v>78</v>
      </c>
      <c r="B306" s="327">
        <v>37707</v>
      </c>
      <c r="C306" s="326">
        <v>17</v>
      </c>
      <c r="D306" s="327">
        <v>44116</v>
      </c>
      <c r="E306" s="326">
        <v>28</v>
      </c>
      <c r="F306" s="4" t="s">
        <v>8</v>
      </c>
      <c r="G306" s="277" t="s">
        <v>42</v>
      </c>
      <c r="H306" s="57">
        <v>29.194126488611399</v>
      </c>
      <c r="I306" s="10" t="s">
        <v>173</v>
      </c>
      <c r="J306" s="219" t="s">
        <v>344</v>
      </c>
      <c r="K306" s="322">
        <v>0.1757</v>
      </c>
      <c r="L306" s="275">
        <v>0.48799999999999999</v>
      </c>
      <c r="M306" s="329"/>
      <c r="N306" s="308"/>
      <c r="O306" s="306"/>
      <c r="P306" s="308"/>
      <c r="Q306" s="306"/>
      <c r="R306" s="308"/>
      <c r="S306" s="306"/>
      <c r="T306" s="308"/>
      <c r="U306" s="306"/>
      <c r="V306" s="308"/>
      <c r="W306" s="306"/>
      <c r="X306" s="308"/>
      <c r="Y306" s="306"/>
      <c r="Z306" s="308"/>
      <c r="AA306" s="306"/>
      <c r="AB306" s="308"/>
      <c r="AC306" s="306"/>
      <c r="AD306" s="308"/>
      <c r="AE306" s="309"/>
      <c r="AF306" s="132" t="s">
        <v>78</v>
      </c>
      <c r="AG306" s="308"/>
      <c r="AH306" s="306"/>
      <c r="AI306" s="307"/>
      <c r="AJ306" s="306"/>
      <c r="AK306" s="307"/>
      <c r="AL306" s="306"/>
      <c r="AM306" s="307"/>
      <c r="AN306" s="306"/>
      <c r="AO306" s="307"/>
      <c r="AP306" s="306"/>
      <c r="AQ306" s="307"/>
      <c r="AR306" s="306"/>
      <c r="AS306" s="307"/>
      <c r="AT306" s="306"/>
      <c r="AU306" s="307"/>
      <c r="AV306" s="306"/>
      <c r="AW306" s="307"/>
      <c r="AX306" s="306"/>
      <c r="AY306" s="132" t="s">
        <v>78</v>
      </c>
    </row>
    <row r="307" spans="1:51" ht="24" customHeight="1">
      <c r="A307" s="325" t="s">
        <v>79</v>
      </c>
      <c r="B307" s="324">
        <v>38752</v>
      </c>
      <c r="C307" s="323">
        <v>14</v>
      </c>
      <c r="D307" s="324">
        <v>44116</v>
      </c>
      <c r="E307" s="323">
        <v>22</v>
      </c>
      <c r="F307" s="4" t="s">
        <v>8</v>
      </c>
      <c r="G307" s="277" t="s">
        <v>42</v>
      </c>
      <c r="H307" s="57">
        <v>22.318188416315799</v>
      </c>
      <c r="I307" s="10" t="s">
        <v>173</v>
      </c>
      <c r="J307" s="219" t="s">
        <v>344</v>
      </c>
      <c r="K307" s="322">
        <v>0.26529999999999998</v>
      </c>
      <c r="L307" s="275">
        <v>0.26790000000000003</v>
      </c>
      <c r="M307" s="329"/>
      <c r="N307" s="308"/>
      <c r="O307" s="306"/>
      <c r="P307" s="308"/>
      <c r="Q307" s="306"/>
      <c r="R307" s="308"/>
      <c r="S307" s="306"/>
      <c r="T307" s="308"/>
      <c r="U307" s="306"/>
      <c r="V307" s="308"/>
      <c r="W307" s="306"/>
      <c r="X307" s="308"/>
      <c r="Y307" s="306"/>
      <c r="Z307" s="308"/>
      <c r="AA307" s="306"/>
      <c r="AB307" s="308"/>
      <c r="AC307" s="306"/>
      <c r="AD307" s="308"/>
      <c r="AE307" s="309"/>
      <c r="AF307" s="133" t="s">
        <v>79</v>
      </c>
      <c r="AG307" s="308"/>
      <c r="AH307" s="306"/>
      <c r="AI307" s="307"/>
      <c r="AJ307" s="306"/>
      <c r="AK307" s="307"/>
      <c r="AL307" s="306"/>
      <c r="AM307" s="307"/>
      <c r="AN307" s="306"/>
      <c r="AO307" s="307"/>
      <c r="AP307" s="306"/>
      <c r="AQ307" s="307"/>
      <c r="AR307" s="306"/>
      <c r="AS307" s="307"/>
      <c r="AT307" s="306"/>
      <c r="AU307" s="307"/>
      <c r="AV307" s="306"/>
      <c r="AW307" s="307"/>
      <c r="AX307" s="306"/>
      <c r="AY307" s="133" t="s">
        <v>79</v>
      </c>
    </row>
    <row r="308" spans="1:51" ht="24" customHeight="1">
      <c r="A308" s="328" t="s">
        <v>80</v>
      </c>
      <c r="B308" s="327">
        <v>38405</v>
      </c>
      <c r="C308" s="326">
        <v>15</v>
      </c>
      <c r="D308" s="327">
        <v>44133</v>
      </c>
      <c r="E308" s="326">
        <v>25</v>
      </c>
      <c r="F308" s="3" t="s">
        <v>7</v>
      </c>
      <c r="G308" s="277" t="s">
        <v>42</v>
      </c>
      <c r="H308" s="57">
        <v>25.372365781985401</v>
      </c>
      <c r="I308" s="10" t="s">
        <v>173</v>
      </c>
      <c r="J308" s="219" t="s">
        <v>344</v>
      </c>
      <c r="K308" s="322">
        <v>0.3196</v>
      </c>
      <c r="L308" s="275">
        <v>0.54720000000000002</v>
      </c>
      <c r="M308" s="329"/>
      <c r="N308" s="308"/>
      <c r="O308" s="306"/>
      <c r="P308" s="308"/>
      <c r="Q308" s="306"/>
      <c r="R308" s="308"/>
      <c r="S308" s="306"/>
      <c r="T308" s="308"/>
      <c r="U308" s="306"/>
      <c r="V308" s="308"/>
      <c r="W308" s="306"/>
      <c r="X308" s="308"/>
      <c r="Y308" s="306"/>
      <c r="Z308" s="308"/>
      <c r="AA308" s="306"/>
      <c r="AB308" s="308"/>
      <c r="AC308" s="306"/>
      <c r="AD308" s="308"/>
      <c r="AE308" s="309"/>
      <c r="AF308" s="132" t="s">
        <v>80</v>
      </c>
      <c r="AG308" s="308"/>
      <c r="AH308" s="306"/>
      <c r="AI308" s="307"/>
      <c r="AJ308" s="306"/>
      <c r="AK308" s="307"/>
      <c r="AL308" s="306"/>
      <c r="AM308" s="307"/>
      <c r="AN308" s="306"/>
      <c r="AO308" s="307"/>
      <c r="AP308" s="306"/>
      <c r="AQ308" s="307"/>
      <c r="AR308" s="306"/>
      <c r="AS308" s="307"/>
      <c r="AT308" s="306"/>
      <c r="AU308" s="307"/>
      <c r="AV308" s="306"/>
      <c r="AW308" s="307"/>
      <c r="AX308" s="306"/>
      <c r="AY308" s="132" t="s">
        <v>80</v>
      </c>
    </row>
    <row r="309" spans="1:51" ht="24" customHeight="1">
      <c r="A309" s="328" t="s">
        <v>81</v>
      </c>
      <c r="B309" s="327">
        <v>38405</v>
      </c>
      <c r="C309" s="326">
        <v>15</v>
      </c>
      <c r="D309" s="327">
        <v>44133</v>
      </c>
      <c r="E309" s="326">
        <v>25</v>
      </c>
      <c r="F309" s="3" t="s">
        <v>7</v>
      </c>
      <c r="G309" s="277" t="s">
        <v>42</v>
      </c>
      <c r="H309" s="57">
        <v>20.349246555566101</v>
      </c>
      <c r="I309" s="10" t="s">
        <v>173</v>
      </c>
      <c r="J309" s="219" t="s">
        <v>344</v>
      </c>
      <c r="K309" s="322">
        <v>0.32</v>
      </c>
      <c r="L309" s="275">
        <v>0.31180000000000002</v>
      </c>
      <c r="M309" s="329"/>
      <c r="N309" s="308"/>
      <c r="O309" s="306"/>
      <c r="P309" s="308"/>
      <c r="Q309" s="306"/>
      <c r="R309" s="308"/>
      <c r="S309" s="306"/>
      <c r="T309" s="308"/>
      <c r="U309" s="306"/>
      <c r="V309" s="308"/>
      <c r="W309" s="306"/>
      <c r="X309" s="308"/>
      <c r="Y309" s="306"/>
      <c r="Z309" s="308"/>
      <c r="AA309" s="306"/>
      <c r="AB309" s="308"/>
      <c r="AC309" s="306"/>
      <c r="AD309" s="308"/>
      <c r="AE309" s="309"/>
      <c r="AF309" s="132" t="s">
        <v>81</v>
      </c>
      <c r="AG309" s="308"/>
      <c r="AH309" s="306"/>
      <c r="AI309" s="307"/>
      <c r="AJ309" s="306"/>
      <c r="AK309" s="307"/>
      <c r="AL309" s="306"/>
      <c r="AM309" s="307"/>
      <c r="AN309" s="306"/>
      <c r="AO309" s="307"/>
      <c r="AP309" s="306"/>
      <c r="AQ309" s="307"/>
      <c r="AR309" s="306"/>
      <c r="AS309" s="307"/>
      <c r="AT309" s="306"/>
      <c r="AU309" s="307"/>
      <c r="AV309" s="306"/>
      <c r="AW309" s="307"/>
      <c r="AX309" s="306"/>
      <c r="AY309" s="132" t="s">
        <v>81</v>
      </c>
    </row>
    <row r="310" spans="1:51" ht="24" customHeight="1">
      <c r="A310" s="332" t="s">
        <v>82</v>
      </c>
      <c r="B310" s="324">
        <v>38841</v>
      </c>
      <c r="C310" s="323">
        <v>14</v>
      </c>
      <c r="D310" s="324">
        <v>44137</v>
      </c>
      <c r="E310" s="331">
        <v>63</v>
      </c>
      <c r="F310" s="3" t="s">
        <v>7</v>
      </c>
      <c r="G310" s="277" t="s">
        <v>42</v>
      </c>
      <c r="H310" s="57">
        <v>18.8604826275592</v>
      </c>
      <c r="I310" s="10" t="s">
        <v>173</v>
      </c>
      <c r="J310" s="219" t="s">
        <v>345</v>
      </c>
      <c r="K310" s="322">
        <v>0.57689999999999997</v>
      </c>
      <c r="L310" s="275"/>
      <c r="M310" s="329">
        <v>0.66349999999999998</v>
      </c>
      <c r="N310" s="308"/>
      <c r="O310" s="306"/>
      <c r="P310" s="308"/>
      <c r="Q310" s="306"/>
      <c r="R310" s="308"/>
      <c r="S310" s="306"/>
      <c r="T310" s="308"/>
      <c r="U310" s="306"/>
      <c r="V310" s="308"/>
      <c r="W310" s="306"/>
      <c r="X310" s="308"/>
      <c r="Y310" s="306"/>
      <c r="Z310" s="308"/>
      <c r="AA310" s="306"/>
      <c r="AB310" s="308"/>
      <c r="AC310" s="306"/>
      <c r="AD310" s="308"/>
      <c r="AE310" s="309"/>
      <c r="AF310" s="330" t="s">
        <v>82</v>
      </c>
      <c r="AG310" s="308"/>
      <c r="AH310" s="306"/>
      <c r="AI310" s="307"/>
      <c r="AJ310" s="306"/>
      <c r="AK310" s="307"/>
      <c r="AL310" s="306"/>
      <c r="AM310" s="307"/>
      <c r="AN310" s="306"/>
      <c r="AO310" s="307"/>
      <c r="AP310" s="306"/>
      <c r="AQ310" s="307"/>
      <c r="AR310" s="306"/>
      <c r="AS310" s="307"/>
      <c r="AT310" s="306"/>
      <c r="AU310" s="307"/>
      <c r="AV310" s="306"/>
      <c r="AW310" s="307"/>
      <c r="AX310" s="306"/>
      <c r="AY310" s="330" t="s">
        <v>82</v>
      </c>
    </row>
    <row r="311" spans="1:51" ht="24" customHeight="1">
      <c r="A311" s="325" t="s">
        <v>83</v>
      </c>
      <c r="B311" s="324">
        <v>38863</v>
      </c>
      <c r="C311" s="323">
        <v>14</v>
      </c>
      <c r="D311" s="324">
        <v>44111</v>
      </c>
      <c r="E311" s="323">
        <v>28</v>
      </c>
      <c r="F311" s="4" t="s">
        <v>8</v>
      </c>
      <c r="G311" s="277" t="s">
        <v>42</v>
      </c>
      <c r="H311" s="57">
        <v>20.30940405426</v>
      </c>
      <c r="I311" s="10" t="s">
        <v>173</v>
      </c>
      <c r="J311" s="219" t="s">
        <v>344</v>
      </c>
      <c r="K311" s="322">
        <v>0.16969999999999999</v>
      </c>
      <c r="L311" s="275">
        <v>0.5222</v>
      </c>
      <c r="M311" s="329"/>
      <c r="N311" s="308"/>
      <c r="O311" s="306"/>
      <c r="P311" s="308"/>
      <c r="Q311" s="306"/>
      <c r="R311" s="308"/>
      <c r="S311" s="306"/>
      <c r="T311" s="308"/>
      <c r="U311" s="306"/>
      <c r="V311" s="308"/>
      <c r="W311" s="306"/>
      <c r="X311" s="308"/>
      <c r="Y311" s="306"/>
      <c r="Z311" s="308"/>
      <c r="AA311" s="306"/>
      <c r="AB311" s="308"/>
      <c r="AC311" s="306"/>
      <c r="AD311" s="308"/>
      <c r="AE311" s="309"/>
      <c r="AF311" s="133" t="s">
        <v>83</v>
      </c>
      <c r="AG311" s="308"/>
      <c r="AH311" s="306"/>
      <c r="AI311" s="307"/>
      <c r="AJ311" s="306"/>
      <c r="AK311" s="307"/>
      <c r="AL311" s="306"/>
      <c r="AM311" s="307"/>
      <c r="AN311" s="306"/>
      <c r="AO311" s="307"/>
      <c r="AP311" s="306"/>
      <c r="AQ311" s="307"/>
      <c r="AR311" s="306"/>
      <c r="AS311" s="307"/>
      <c r="AT311" s="306"/>
      <c r="AU311" s="307"/>
      <c r="AV311" s="306"/>
      <c r="AW311" s="307"/>
      <c r="AX311" s="306"/>
      <c r="AY311" s="133" t="s">
        <v>83</v>
      </c>
    </row>
    <row r="312" spans="1:51" ht="24" customHeight="1">
      <c r="A312" s="328" t="s">
        <v>84</v>
      </c>
      <c r="B312" s="327">
        <v>37795</v>
      </c>
      <c r="C312" s="326">
        <v>17</v>
      </c>
      <c r="D312" s="327">
        <v>44139</v>
      </c>
      <c r="E312" s="326">
        <v>28</v>
      </c>
      <c r="F312" s="3" t="s">
        <v>7</v>
      </c>
      <c r="G312" s="277" t="s">
        <v>42</v>
      </c>
      <c r="H312" s="57">
        <v>19.615387360965801</v>
      </c>
      <c r="I312" s="10" t="s">
        <v>173</v>
      </c>
      <c r="J312" s="219" t="s">
        <v>344</v>
      </c>
      <c r="K312" s="322">
        <v>0.4536</v>
      </c>
      <c r="L312" s="275">
        <v>0.41510000000000002</v>
      </c>
      <c r="M312" s="329"/>
      <c r="N312" s="308"/>
      <c r="O312" s="306"/>
      <c r="P312" s="308"/>
      <c r="Q312" s="306"/>
      <c r="R312" s="308"/>
      <c r="S312" s="306"/>
      <c r="T312" s="308"/>
      <c r="U312" s="306"/>
      <c r="V312" s="308"/>
      <c r="W312" s="306"/>
      <c r="X312" s="308"/>
      <c r="Y312" s="306"/>
      <c r="Z312" s="308"/>
      <c r="AA312" s="306"/>
      <c r="AB312" s="308"/>
      <c r="AC312" s="306"/>
      <c r="AD312" s="308"/>
      <c r="AE312" s="309"/>
      <c r="AF312" s="132" t="s">
        <v>84</v>
      </c>
      <c r="AG312" s="308"/>
      <c r="AH312" s="306"/>
      <c r="AI312" s="307"/>
      <c r="AJ312" s="306"/>
      <c r="AK312" s="307"/>
      <c r="AL312" s="306"/>
      <c r="AM312" s="307"/>
      <c r="AN312" s="306"/>
      <c r="AO312" s="307"/>
      <c r="AP312" s="306"/>
      <c r="AQ312" s="307"/>
      <c r="AR312" s="306"/>
      <c r="AS312" s="307"/>
      <c r="AT312" s="306"/>
      <c r="AU312" s="307"/>
      <c r="AV312" s="306"/>
      <c r="AW312" s="307"/>
      <c r="AX312" s="306"/>
      <c r="AY312" s="132" t="s">
        <v>84</v>
      </c>
    </row>
    <row r="313" spans="1:51" ht="24" customHeight="1">
      <c r="A313" s="328" t="s">
        <v>85</v>
      </c>
      <c r="B313" s="327">
        <v>38496</v>
      </c>
      <c r="C313" s="326">
        <v>15</v>
      </c>
      <c r="D313" s="327">
        <v>44131</v>
      </c>
      <c r="E313" s="326">
        <v>28</v>
      </c>
      <c r="F313" s="3" t="s">
        <v>7</v>
      </c>
      <c r="G313" s="277" t="s">
        <v>42</v>
      </c>
      <c r="H313" s="57">
        <v>23.900033874063698</v>
      </c>
      <c r="I313" s="10" t="s">
        <v>173</v>
      </c>
      <c r="J313" s="219" t="s">
        <v>344</v>
      </c>
      <c r="K313" s="322">
        <v>0.38109999999999999</v>
      </c>
      <c r="L313" s="275">
        <v>0.3029</v>
      </c>
      <c r="M313" s="329"/>
      <c r="N313" s="308"/>
      <c r="O313" s="306"/>
      <c r="P313" s="308"/>
      <c r="Q313" s="306"/>
      <c r="R313" s="308"/>
      <c r="S313" s="306"/>
      <c r="T313" s="308"/>
      <c r="U313" s="306"/>
      <c r="V313" s="308"/>
      <c r="W313" s="306"/>
      <c r="X313" s="308"/>
      <c r="Y313" s="306"/>
      <c r="Z313" s="308"/>
      <c r="AA313" s="306"/>
      <c r="AB313" s="308"/>
      <c r="AC313" s="306"/>
      <c r="AD313" s="308"/>
      <c r="AE313" s="309"/>
      <c r="AF313" s="132" t="s">
        <v>85</v>
      </c>
      <c r="AG313" s="308"/>
      <c r="AH313" s="306"/>
      <c r="AI313" s="307"/>
      <c r="AJ313" s="306"/>
      <c r="AK313" s="307"/>
      <c r="AL313" s="306"/>
      <c r="AM313" s="307"/>
      <c r="AN313" s="306"/>
      <c r="AO313" s="307"/>
      <c r="AP313" s="306"/>
      <c r="AQ313" s="307"/>
      <c r="AR313" s="306"/>
      <c r="AS313" s="307"/>
      <c r="AT313" s="306"/>
      <c r="AU313" s="307"/>
      <c r="AV313" s="306"/>
      <c r="AW313" s="307"/>
      <c r="AX313" s="306"/>
      <c r="AY313" s="132" t="s">
        <v>85</v>
      </c>
    </row>
    <row r="314" spans="1:51" ht="24" customHeight="1">
      <c r="A314" s="325" t="s">
        <v>86</v>
      </c>
      <c r="B314" s="324">
        <v>38874</v>
      </c>
      <c r="C314" s="323">
        <v>14</v>
      </c>
      <c r="D314" s="324">
        <v>44116</v>
      </c>
      <c r="E314" s="323">
        <v>28</v>
      </c>
      <c r="F314" s="3" t="s">
        <v>7</v>
      </c>
      <c r="G314" s="277" t="s">
        <v>42</v>
      </c>
      <c r="H314" s="57">
        <v>25.760028007645101</v>
      </c>
      <c r="I314" s="10" t="s">
        <v>173</v>
      </c>
      <c r="J314" s="219" t="s">
        <v>344</v>
      </c>
      <c r="K314" s="322">
        <v>0.16450000000000001</v>
      </c>
      <c r="L314" s="275">
        <v>0.62739999999999996</v>
      </c>
      <c r="M314" s="321"/>
      <c r="N314" s="308"/>
      <c r="O314" s="306"/>
      <c r="P314" s="308"/>
      <c r="Q314" s="306"/>
      <c r="R314" s="308"/>
      <c r="S314" s="306"/>
      <c r="T314" s="308"/>
      <c r="U314" s="306"/>
      <c r="V314" s="308"/>
      <c r="W314" s="306"/>
      <c r="X314" s="308"/>
      <c r="Y314" s="306"/>
      <c r="Z314" s="308"/>
      <c r="AA314" s="306"/>
      <c r="AB314" s="308"/>
      <c r="AC314" s="306"/>
      <c r="AD314" s="308"/>
      <c r="AE314" s="309"/>
      <c r="AF314" s="133" t="s">
        <v>86</v>
      </c>
      <c r="AG314" s="308"/>
      <c r="AH314" s="306"/>
      <c r="AI314" s="307"/>
      <c r="AJ314" s="306"/>
      <c r="AK314" s="307"/>
      <c r="AL314" s="306"/>
      <c r="AM314" s="307"/>
      <c r="AN314" s="306"/>
      <c r="AO314" s="307"/>
      <c r="AP314" s="306"/>
      <c r="AQ314" s="307"/>
      <c r="AR314" s="306"/>
      <c r="AS314" s="307"/>
      <c r="AT314" s="306"/>
      <c r="AU314" s="307"/>
      <c r="AV314" s="306"/>
      <c r="AW314" s="307"/>
      <c r="AX314" s="306"/>
      <c r="AY314" s="133" t="s">
        <v>86</v>
      </c>
    </row>
    <row r="315" spans="1:51" ht="24" customHeight="1">
      <c r="A315" s="328" t="s">
        <v>87</v>
      </c>
      <c r="B315" s="327">
        <v>38414</v>
      </c>
      <c r="C315" s="326">
        <v>15</v>
      </c>
      <c r="D315" s="327">
        <v>44116</v>
      </c>
      <c r="E315" s="326">
        <v>28</v>
      </c>
      <c r="F315" s="3" t="s">
        <v>7</v>
      </c>
      <c r="G315" s="277" t="s">
        <v>42</v>
      </c>
      <c r="H315" s="57">
        <v>19.418875834029201</v>
      </c>
      <c r="I315" s="10" t="s">
        <v>173</v>
      </c>
      <c r="J315" s="219" t="s">
        <v>344</v>
      </c>
      <c r="K315" s="322">
        <v>0.3488</v>
      </c>
      <c r="L315" s="275">
        <v>0.96550000000000002</v>
      </c>
      <c r="M315" s="321"/>
      <c r="N315" s="308"/>
      <c r="O315" s="306"/>
      <c r="P315" s="308"/>
      <c r="Q315" s="306"/>
      <c r="R315" s="308"/>
      <c r="S315" s="306"/>
      <c r="T315" s="308"/>
      <c r="U315" s="306"/>
      <c r="V315" s="308"/>
      <c r="W315" s="306"/>
      <c r="X315" s="308"/>
      <c r="Y315" s="306"/>
      <c r="Z315" s="308"/>
      <c r="AA315" s="306"/>
      <c r="AB315" s="308"/>
      <c r="AC315" s="306"/>
      <c r="AD315" s="308"/>
      <c r="AE315" s="309"/>
      <c r="AF315" s="132" t="s">
        <v>87</v>
      </c>
      <c r="AG315" s="308"/>
      <c r="AH315" s="306"/>
      <c r="AI315" s="307"/>
      <c r="AJ315" s="306"/>
      <c r="AK315" s="307"/>
      <c r="AL315" s="306"/>
      <c r="AM315" s="307"/>
      <c r="AN315" s="306"/>
      <c r="AO315" s="307"/>
      <c r="AP315" s="306"/>
      <c r="AQ315" s="307"/>
      <c r="AR315" s="306"/>
      <c r="AS315" s="307"/>
      <c r="AT315" s="306"/>
      <c r="AU315" s="307"/>
      <c r="AV315" s="306"/>
      <c r="AW315" s="307"/>
      <c r="AX315" s="306"/>
      <c r="AY315" s="132" t="s">
        <v>87</v>
      </c>
    </row>
    <row r="316" spans="1:51" ht="24" customHeight="1">
      <c r="A316" s="328" t="s">
        <v>88</v>
      </c>
      <c r="B316" s="327">
        <v>38323</v>
      </c>
      <c r="C316" s="326">
        <v>15</v>
      </c>
      <c r="D316" s="327">
        <v>44132</v>
      </c>
      <c r="E316" s="326">
        <v>37</v>
      </c>
      <c r="F316" s="3" t="s">
        <v>7</v>
      </c>
      <c r="G316" s="277" t="s">
        <v>42</v>
      </c>
      <c r="H316" s="57">
        <v>17.7407483671691</v>
      </c>
      <c r="I316" s="10" t="s">
        <v>173</v>
      </c>
      <c r="J316" s="219" t="s">
        <v>344</v>
      </c>
      <c r="K316" s="322">
        <v>0.59789999999999999</v>
      </c>
      <c r="L316" s="275">
        <v>0.59009999999999996</v>
      </c>
      <c r="M316" s="321"/>
      <c r="N316" s="308"/>
      <c r="O316" s="306"/>
      <c r="P316" s="308"/>
      <c r="Q316" s="306"/>
      <c r="R316" s="308"/>
      <c r="S316" s="306"/>
      <c r="T316" s="308"/>
      <c r="U316" s="306"/>
      <c r="V316" s="308"/>
      <c r="W316" s="306"/>
      <c r="X316" s="308"/>
      <c r="Y316" s="306"/>
      <c r="Z316" s="308"/>
      <c r="AA316" s="306"/>
      <c r="AB316" s="308"/>
      <c r="AC316" s="306"/>
      <c r="AD316" s="308"/>
      <c r="AE316" s="309"/>
      <c r="AF316" s="132" t="s">
        <v>88</v>
      </c>
      <c r="AG316" s="308"/>
      <c r="AH316" s="306"/>
      <c r="AI316" s="307"/>
      <c r="AJ316" s="306"/>
      <c r="AK316" s="307"/>
      <c r="AL316" s="306"/>
      <c r="AM316" s="307"/>
      <c r="AN316" s="306"/>
      <c r="AO316" s="307"/>
      <c r="AP316" s="306"/>
      <c r="AQ316" s="307"/>
      <c r="AR316" s="306"/>
      <c r="AS316" s="307"/>
      <c r="AT316" s="306"/>
      <c r="AU316" s="307"/>
      <c r="AV316" s="306"/>
      <c r="AW316" s="307"/>
      <c r="AX316" s="306"/>
      <c r="AY316" s="132" t="s">
        <v>88</v>
      </c>
    </row>
    <row r="317" spans="1:51" ht="24" customHeight="1">
      <c r="A317" s="328" t="s">
        <v>89</v>
      </c>
      <c r="B317" s="327">
        <v>38474</v>
      </c>
      <c r="C317" s="326">
        <v>15</v>
      </c>
      <c r="D317" s="327">
        <v>44133</v>
      </c>
      <c r="E317" s="326">
        <v>26</v>
      </c>
      <c r="F317" s="3" t="s">
        <v>7</v>
      </c>
      <c r="G317" s="277" t="s">
        <v>42</v>
      </c>
      <c r="H317" s="57">
        <v>18.1336704497159</v>
      </c>
      <c r="I317" s="10" t="s">
        <v>173</v>
      </c>
      <c r="J317" s="219" t="s">
        <v>344</v>
      </c>
      <c r="K317" s="322">
        <v>0.27079999999999999</v>
      </c>
      <c r="L317" s="275">
        <v>0.30580000000000002</v>
      </c>
      <c r="M317" s="321"/>
      <c r="N317" s="308"/>
      <c r="O317" s="306"/>
      <c r="P317" s="308"/>
      <c r="Q317" s="306"/>
      <c r="R317" s="308"/>
      <c r="S317" s="306"/>
      <c r="T317" s="308"/>
      <c r="U317" s="306"/>
      <c r="V317" s="308"/>
      <c r="W317" s="306"/>
      <c r="X317" s="308"/>
      <c r="Y317" s="306"/>
      <c r="Z317" s="308"/>
      <c r="AA317" s="306"/>
      <c r="AB317" s="308"/>
      <c r="AC317" s="306"/>
      <c r="AD317" s="308"/>
      <c r="AE317" s="309"/>
      <c r="AF317" s="132" t="s">
        <v>89</v>
      </c>
      <c r="AG317" s="308"/>
      <c r="AH317" s="306"/>
      <c r="AI317" s="307"/>
      <c r="AJ317" s="306"/>
      <c r="AK317" s="307"/>
      <c r="AL317" s="306"/>
      <c r="AM317" s="307"/>
      <c r="AN317" s="306"/>
      <c r="AO317" s="307"/>
      <c r="AP317" s="306"/>
      <c r="AQ317" s="307"/>
      <c r="AR317" s="306"/>
      <c r="AS317" s="307"/>
      <c r="AT317" s="306"/>
      <c r="AU317" s="307"/>
      <c r="AV317" s="306"/>
      <c r="AW317" s="307"/>
      <c r="AX317" s="306"/>
      <c r="AY317" s="132" t="s">
        <v>89</v>
      </c>
    </row>
    <row r="318" spans="1:51" ht="24" customHeight="1">
      <c r="A318" s="328" t="s">
        <v>90</v>
      </c>
      <c r="B318" s="327">
        <v>38474</v>
      </c>
      <c r="C318" s="326">
        <v>15</v>
      </c>
      <c r="D318" s="327">
        <v>44133</v>
      </c>
      <c r="E318" s="326">
        <v>26</v>
      </c>
      <c r="F318" s="3" t="s">
        <v>7</v>
      </c>
      <c r="G318" s="277" t="s">
        <v>42</v>
      </c>
      <c r="H318" s="57">
        <v>18.778815849769401</v>
      </c>
      <c r="I318" s="10" t="s">
        <v>173</v>
      </c>
      <c r="J318" s="219" t="s">
        <v>344</v>
      </c>
      <c r="K318" s="322">
        <v>9.6430000000000002E-2</v>
      </c>
      <c r="L318" s="275">
        <v>0.1222</v>
      </c>
      <c r="M318" s="329"/>
      <c r="N318" s="308"/>
      <c r="O318" s="306"/>
      <c r="P318" s="308"/>
      <c r="Q318" s="306"/>
      <c r="R318" s="308"/>
      <c r="S318" s="306"/>
      <c r="T318" s="308"/>
      <c r="U318" s="306"/>
      <c r="V318" s="308"/>
      <c r="W318" s="306"/>
      <c r="X318" s="308"/>
      <c r="Y318" s="306"/>
      <c r="Z318" s="308"/>
      <c r="AA318" s="306"/>
      <c r="AB318" s="308"/>
      <c r="AC318" s="306"/>
      <c r="AD318" s="308"/>
      <c r="AE318" s="309"/>
      <c r="AF318" s="132" t="s">
        <v>90</v>
      </c>
      <c r="AG318" s="308"/>
      <c r="AH318" s="306"/>
      <c r="AI318" s="307"/>
      <c r="AJ318" s="306"/>
      <c r="AK318" s="307"/>
      <c r="AL318" s="306"/>
      <c r="AM318" s="307"/>
      <c r="AN318" s="306"/>
      <c r="AO318" s="307"/>
      <c r="AP318" s="306"/>
      <c r="AQ318" s="307"/>
      <c r="AR318" s="306"/>
      <c r="AS318" s="307"/>
      <c r="AT318" s="306"/>
      <c r="AU318" s="307"/>
      <c r="AV318" s="306"/>
      <c r="AW318" s="307"/>
      <c r="AX318" s="306"/>
      <c r="AY318" s="132" t="s">
        <v>90</v>
      </c>
    </row>
    <row r="319" spans="1:51" ht="24" customHeight="1">
      <c r="A319" s="328" t="s">
        <v>91</v>
      </c>
      <c r="B319" s="327">
        <v>37726</v>
      </c>
      <c r="C319" s="326">
        <v>17</v>
      </c>
      <c r="D319" s="327">
        <v>44125</v>
      </c>
      <c r="E319" s="326">
        <v>29</v>
      </c>
      <c r="F319" s="3" t="s">
        <v>7</v>
      </c>
      <c r="G319" s="277" t="s">
        <v>42</v>
      </c>
      <c r="H319" s="57">
        <v>19.366878509816701</v>
      </c>
      <c r="I319" s="10" t="s">
        <v>173</v>
      </c>
      <c r="J319" s="219" t="s">
        <v>344</v>
      </c>
      <c r="K319" s="322">
        <v>0.48670000000000002</v>
      </c>
      <c r="L319" s="275">
        <v>0.40300000000000002</v>
      </c>
      <c r="M319" s="329"/>
      <c r="N319" s="308"/>
      <c r="O319" s="306"/>
      <c r="P319" s="308"/>
      <c r="Q319" s="306"/>
      <c r="R319" s="308"/>
      <c r="S319" s="306"/>
      <c r="T319" s="308"/>
      <c r="U319" s="306"/>
      <c r="V319" s="308"/>
      <c r="W319" s="306"/>
      <c r="X319" s="308"/>
      <c r="Y319" s="306"/>
      <c r="Z319" s="308"/>
      <c r="AA319" s="306"/>
      <c r="AB319" s="308"/>
      <c r="AC319" s="306"/>
      <c r="AD319" s="308"/>
      <c r="AE319" s="309"/>
      <c r="AF319" s="132" t="s">
        <v>91</v>
      </c>
      <c r="AG319" s="308"/>
      <c r="AH319" s="306"/>
      <c r="AI319" s="307"/>
      <c r="AJ319" s="306"/>
      <c r="AK319" s="307"/>
      <c r="AL319" s="306"/>
      <c r="AM319" s="307"/>
      <c r="AN319" s="306"/>
      <c r="AO319" s="307"/>
      <c r="AP319" s="306"/>
      <c r="AQ319" s="307"/>
      <c r="AR319" s="306"/>
      <c r="AS319" s="307"/>
      <c r="AT319" s="306"/>
      <c r="AU319" s="307"/>
      <c r="AV319" s="306"/>
      <c r="AW319" s="307"/>
      <c r="AX319" s="306"/>
      <c r="AY319" s="132" t="s">
        <v>91</v>
      </c>
    </row>
    <row r="320" spans="1:51" ht="24" customHeight="1">
      <c r="A320" s="328" t="s">
        <v>92</v>
      </c>
      <c r="B320" s="327">
        <v>38506</v>
      </c>
      <c r="C320" s="326">
        <v>15</v>
      </c>
      <c r="D320" s="327">
        <v>44151</v>
      </c>
      <c r="E320" s="326">
        <v>30</v>
      </c>
      <c r="F320" s="3" t="s">
        <v>7</v>
      </c>
      <c r="G320" s="277" t="s">
        <v>42</v>
      </c>
      <c r="H320" s="57">
        <v>35.981786697028497</v>
      </c>
      <c r="I320" s="10" t="s">
        <v>173</v>
      </c>
      <c r="J320" s="219" t="s">
        <v>345</v>
      </c>
      <c r="K320" s="322">
        <v>1.113</v>
      </c>
      <c r="L320" s="275"/>
      <c r="M320" s="329"/>
      <c r="N320" s="308"/>
      <c r="O320" s="306"/>
      <c r="P320" s="308"/>
      <c r="Q320" s="306"/>
      <c r="R320" s="308"/>
      <c r="S320" s="306"/>
      <c r="T320" s="308"/>
      <c r="U320" s="306"/>
      <c r="V320" s="308"/>
      <c r="W320" s="306"/>
      <c r="X320" s="308"/>
      <c r="Y320" s="306"/>
      <c r="Z320" s="308"/>
      <c r="AA320" s="306"/>
      <c r="AB320" s="308"/>
      <c r="AC320" s="306"/>
      <c r="AD320" s="308"/>
      <c r="AE320" s="309"/>
      <c r="AF320" s="132" t="s">
        <v>92</v>
      </c>
      <c r="AG320" s="308"/>
      <c r="AH320" s="306"/>
      <c r="AI320" s="307"/>
      <c r="AJ320" s="306"/>
      <c r="AK320" s="307"/>
      <c r="AL320" s="306"/>
      <c r="AM320" s="307"/>
      <c r="AN320" s="306"/>
      <c r="AO320" s="307"/>
      <c r="AP320" s="306"/>
      <c r="AQ320" s="307"/>
      <c r="AR320" s="306"/>
      <c r="AS320" s="307"/>
      <c r="AT320" s="306"/>
      <c r="AU320" s="307"/>
      <c r="AV320" s="306"/>
      <c r="AW320" s="307"/>
      <c r="AX320" s="306"/>
      <c r="AY320" s="132" t="s">
        <v>92</v>
      </c>
    </row>
    <row r="321" spans="1:51" ht="24" customHeight="1">
      <c r="A321" s="328" t="s">
        <v>93</v>
      </c>
      <c r="B321" s="327">
        <v>38304</v>
      </c>
      <c r="C321" s="326">
        <v>16</v>
      </c>
      <c r="D321" s="327">
        <v>44145</v>
      </c>
      <c r="E321" s="326">
        <v>28</v>
      </c>
      <c r="F321" s="3" t="s">
        <v>7</v>
      </c>
      <c r="G321" s="277" t="s">
        <v>347</v>
      </c>
      <c r="H321" s="57">
        <v>24.615150129553399</v>
      </c>
      <c r="I321" s="10" t="s">
        <v>173</v>
      </c>
      <c r="J321" s="219" t="s">
        <v>344</v>
      </c>
      <c r="K321" s="322">
        <v>0.39169999999999999</v>
      </c>
      <c r="L321" s="275">
        <v>0.4783</v>
      </c>
      <c r="M321" s="329"/>
      <c r="N321" s="308"/>
      <c r="O321" s="306"/>
      <c r="P321" s="308"/>
      <c r="Q321" s="306"/>
      <c r="R321" s="308"/>
      <c r="S321" s="306"/>
      <c r="T321" s="308"/>
      <c r="U321" s="306"/>
      <c r="V321" s="308"/>
      <c r="W321" s="306"/>
      <c r="X321" s="308"/>
      <c r="Y321" s="306"/>
      <c r="Z321" s="308"/>
      <c r="AA321" s="306"/>
      <c r="AB321" s="308"/>
      <c r="AC321" s="306"/>
      <c r="AD321" s="308"/>
      <c r="AE321" s="309"/>
      <c r="AF321" s="132" t="s">
        <v>93</v>
      </c>
      <c r="AG321" s="308"/>
      <c r="AH321" s="306"/>
      <c r="AI321" s="307"/>
      <c r="AJ321" s="306"/>
      <c r="AK321" s="307"/>
      <c r="AL321" s="306"/>
      <c r="AM321" s="307"/>
      <c r="AN321" s="306"/>
      <c r="AO321" s="307"/>
      <c r="AP321" s="306"/>
      <c r="AQ321" s="307"/>
      <c r="AR321" s="306"/>
      <c r="AS321" s="307"/>
      <c r="AT321" s="306"/>
      <c r="AU321" s="307"/>
      <c r="AV321" s="306"/>
      <c r="AW321" s="307"/>
      <c r="AX321" s="306"/>
      <c r="AY321" s="132" t="s">
        <v>93</v>
      </c>
    </row>
    <row r="322" spans="1:51" ht="24" customHeight="1">
      <c r="A322" s="328" t="s">
        <v>94</v>
      </c>
      <c r="B322" s="327">
        <v>38570</v>
      </c>
      <c r="C322" s="326">
        <v>15</v>
      </c>
      <c r="D322" s="327">
        <v>44134</v>
      </c>
      <c r="E322" s="326">
        <v>25</v>
      </c>
      <c r="F322" s="4" t="s">
        <v>8</v>
      </c>
      <c r="G322" s="277" t="s">
        <v>42</v>
      </c>
      <c r="H322" s="57">
        <v>16.944114149821601</v>
      </c>
      <c r="I322" s="10" t="s">
        <v>173</v>
      </c>
      <c r="J322" s="219" t="s">
        <v>344</v>
      </c>
      <c r="K322" s="322">
        <v>0.75590000000000002</v>
      </c>
      <c r="L322" s="275">
        <v>0.49980000000000002</v>
      </c>
      <c r="M322" s="329"/>
      <c r="N322" s="308"/>
      <c r="O322" s="306"/>
      <c r="P322" s="308"/>
      <c r="Q322" s="306"/>
      <c r="R322" s="308"/>
      <c r="S322" s="306"/>
      <c r="T322" s="308"/>
      <c r="U322" s="306"/>
      <c r="V322" s="308"/>
      <c r="W322" s="306"/>
      <c r="X322" s="308"/>
      <c r="Y322" s="306"/>
      <c r="Z322" s="308"/>
      <c r="AA322" s="306"/>
      <c r="AB322" s="308"/>
      <c r="AC322" s="306"/>
      <c r="AD322" s="308"/>
      <c r="AE322" s="309"/>
      <c r="AF322" s="132" t="s">
        <v>94</v>
      </c>
      <c r="AG322" s="308"/>
      <c r="AH322" s="306"/>
      <c r="AI322" s="307"/>
      <c r="AJ322" s="306"/>
      <c r="AK322" s="307"/>
      <c r="AL322" s="306"/>
      <c r="AM322" s="307"/>
      <c r="AN322" s="306"/>
      <c r="AO322" s="307"/>
      <c r="AP322" s="306"/>
      <c r="AQ322" s="307"/>
      <c r="AR322" s="306"/>
      <c r="AS322" s="307"/>
      <c r="AT322" s="306"/>
      <c r="AU322" s="307"/>
      <c r="AV322" s="306"/>
      <c r="AW322" s="307"/>
      <c r="AX322" s="306"/>
      <c r="AY322" s="132" t="s">
        <v>94</v>
      </c>
    </row>
    <row r="323" spans="1:51" ht="24" customHeight="1">
      <c r="A323" s="328" t="s">
        <v>95</v>
      </c>
      <c r="B323" s="327">
        <v>38489</v>
      </c>
      <c r="C323" s="326">
        <v>15</v>
      </c>
      <c r="D323" s="327">
        <v>44147</v>
      </c>
      <c r="E323" s="326">
        <v>28</v>
      </c>
      <c r="F323" s="3" t="s">
        <v>7</v>
      </c>
      <c r="G323" s="277" t="s">
        <v>10</v>
      </c>
      <c r="H323" s="57">
        <v>29.180202818268299</v>
      </c>
      <c r="I323" s="10" t="s">
        <v>173</v>
      </c>
      <c r="J323" s="219" t="s">
        <v>345</v>
      </c>
      <c r="K323" s="322">
        <v>0.42799999999999999</v>
      </c>
      <c r="L323" s="275">
        <v>0.25919999999999999</v>
      </c>
      <c r="M323" s="329"/>
      <c r="N323" s="308"/>
      <c r="O323" s="306"/>
      <c r="P323" s="308"/>
      <c r="Q323" s="306"/>
      <c r="R323" s="308"/>
      <c r="S323" s="306"/>
      <c r="T323" s="308"/>
      <c r="U323" s="306"/>
      <c r="V323" s="308"/>
      <c r="W323" s="306"/>
      <c r="X323" s="308"/>
      <c r="Y323" s="306"/>
      <c r="Z323" s="308"/>
      <c r="AA323" s="306"/>
      <c r="AB323" s="308"/>
      <c r="AC323" s="306"/>
      <c r="AD323" s="308"/>
      <c r="AE323" s="309"/>
      <c r="AF323" s="132" t="s">
        <v>95</v>
      </c>
      <c r="AG323" s="308"/>
      <c r="AH323" s="306"/>
      <c r="AI323" s="307"/>
      <c r="AJ323" s="306"/>
      <c r="AK323" s="307"/>
      <c r="AL323" s="306"/>
      <c r="AM323" s="307"/>
      <c r="AN323" s="306"/>
      <c r="AO323" s="307"/>
      <c r="AP323" s="306"/>
      <c r="AQ323" s="307"/>
      <c r="AR323" s="306"/>
      <c r="AS323" s="307"/>
      <c r="AT323" s="306"/>
      <c r="AU323" s="307"/>
      <c r="AV323" s="306"/>
      <c r="AW323" s="307"/>
      <c r="AX323" s="306"/>
      <c r="AY323" s="132" t="s">
        <v>95</v>
      </c>
    </row>
    <row r="324" spans="1:51" ht="24" customHeight="1">
      <c r="A324" s="328" t="s">
        <v>96</v>
      </c>
      <c r="B324" s="327">
        <v>37813</v>
      </c>
      <c r="C324" s="326">
        <v>17</v>
      </c>
      <c r="D324" s="327">
        <v>44111</v>
      </c>
      <c r="E324" s="326">
        <v>28</v>
      </c>
      <c r="F324" s="3" t="s">
        <v>7</v>
      </c>
      <c r="G324" s="277" t="s">
        <v>42</v>
      </c>
      <c r="H324" s="57">
        <v>20.7285130118529</v>
      </c>
      <c r="I324" s="10" t="s">
        <v>173</v>
      </c>
      <c r="J324" s="219" t="s">
        <v>344</v>
      </c>
      <c r="K324" s="322">
        <v>0.18490000000000001</v>
      </c>
      <c r="L324" s="275">
        <v>0.64319999999999999</v>
      </c>
      <c r="M324" s="329"/>
      <c r="N324" s="308"/>
      <c r="O324" s="306"/>
      <c r="P324" s="308"/>
      <c r="Q324" s="306"/>
      <c r="R324" s="308"/>
      <c r="S324" s="306"/>
      <c r="T324" s="308"/>
      <c r="U324" s="306"/>
      <c r="V324" s="308"/>
      <c r="W324" s="306"/>
      <c r="X324" s="308"/>
      <c r="Y324" s="306"/>
      <c r="Z324" s="308"/>
      <c r="AA324" s="306"/>
      <c r="AB324" s="308"/>
      <c r="AC324" s="306"/>
      <c r="AD324" s="308"/>
      <c r="AE324" s="309"/>
      <c r="AF324" s="132" t="s">
        <v>96</v>
      </c>
      <c r="AG324" s="308"/>
      <c r="AH324" s="306"/>
      <c r="AI324" s="307"/>
      <c r="AJ324" s="306"/>
      <c r="AK324" s="307"/>
      <c r="AL324" s="306"/>
      <c r="AM324" s="307"/>
      <c r="AN324" s="306"/>
      <c r="AO324" s="307"/>
      <c r="AP324" s="306"/>
      <c r="AQ324" s="307"/>
      <c r="AR324" s="306"/>
      <c r="AS324" s="307"/>
      <c r="AT324" s="306"/>
      <c r="AU324" s="307"/>
      <c r="AV324" s="306"/>
      <c r="AW324" s="307"/>
      <c r="AX324" s="306"/>
      <c r="AY324" s="132" t="s">
        <v>96</v>
      </c>
    </row>
    <row r="325" spans="1:51" ht="24" customHeight="1">
      <c r="A325" s="328" t="s">
        <v>97</v>
      </c>
      <c r="B325" s="327">
        <v>37538</v>
      </c>
      <c r="C325" s="326">
        <v>17</v>
      </c>
      <c r="D325" s="327">
        <v>44095</v>
      </c>
      <c r="E325" s="326">
        <v>28</v>
      </c>
      <c r="F325" s="3" t="s">
        <v>7</v>
      </c>
      <c r="G325" s="277" t="s">
        <v>42</v>
      </c>
      <c r="H325" s="57">
        <v>21.5551779094647</v>
      </c>
      <c r="I325" s="10" t="s">
        <v>173</v>
      </c>
      <c r="J325" s="219" t="s">
        <v>344</v>
      </c>
      <c r="K325" s="322">
        <v>0.53669999999999995</v>
      </c>
      <c r="L325" s="275">
        <v>0.5091</v>
      </c>
      <c r="M325" s="329"/>
      <c r="N325" s="308"/>
      <c r="O325" s="306"/>
      <c r="P325" s="308"/>
      <c r="Q325" s="306"/>
      <c r="R325" s="308"/>
      <c r="S325" s="306"/>
      <c r="T325" s="308"/>
      <c r="U325" s="306"/>
      <c r="V325" s="308"/>
      <c r="W325" s="306"/>
      <c r="X325" s="308"/>
      <c r="Y325" s="306"/>
      <c r="Z325" s="308"/>
      <c r="AA325" s="306"/>
      <c r="AB325" s="308"/>
      <c r="AC325" s="306"/>
      <c r="AD325" s="308"/>
      <c r="AE325" s="309"/>
      <c r="AF325" s="132" t="s">
        <v>97</v>
      </c>
      <c r="AG325" s="308"/>
      <c r="AH325" s="306"/>
      <c r="AI325" s="307"/>
      <c r="AJ325" s="306"/>
      <c r="AK325" s="307"/>
      <c r="AL325" s="306"/>
      <c r="AM325" s="307"/>
      <c r="AN325" s="306"/>
      <c r="AO325" s="307"/>
      <c r="AP325" s="306"/>
      <c r="AQ325" s="307"/>
      <c r="AR325" s="306"/>
      <c r="AS325" s="307"/>
      <c r="AT325" s="306"/>
      <c r="AU325" s="307"/>
      <c r="AV325" s="306"/>
      <c r="AW325" s="307"/>
      <c r="AX325" s="306"/>
      <c r="AY325" s="132" t="s">
        <v>97</v>
      </c>
    </row>
    <row r="326" spans="1:51" ht="24" customHeight="1">
      <c r="A326" s="325" t="s">
        <v>98</v>
      </c>
      <c r="B326" s="324">
        <v>39013</v>
      </c>
      <c r="C326" s="323">
        <v>14</v>
      </c>
      <c r="D326" s="324">
        <v>44141</v>
      </c>
      <c r="E326" s="323">
        <v>28</v>
      </c>
      <c r="F326" s="3" t="s">
        <v>7</v>
      </c>
      <c r="G326" s="277" t="s">
        <v>42</v>
      </c>
      <c r="H326" s="57">
        <v>19.685675186359401</v>
      </c>
      <c r="I326" s="10" t="s">
        <v>173</v>
      </c>
      <c r="J326" s="219" t="s">
        <v>344</v>
      </c>
      <c r="K326" s="322">
        <v>0.36830000000000002</v>
      </c>
      <c r="L326" s="275">
        <v>0.53239999999999998</v>
      </c>
      <c r="M326" s="329"/>
      <c r="N326" s="308"/>
      <c r="O326" s="306"/>
      <c r="P326" s="308"/>
      <c r="Q326" s="306"/>
      <c r="R326" s="308"/>
      <c r="S326" s="306"/>
      <c r="T326" s="308"/>
      <c r="U326" s="306"/>
      <c r="V326" s="308"/>
      <c r="W326" s="306"/>
      <c r="X326" s="308"/>
      <c r="Y326" s="306"/>
      <c r="Z326" s="308"/>
      <c r="AA326" s="306"/>
      <c r="AB326" s="308"/>
      <c r="AC326" s="306"/>
      <c r="AD326" s="308"/>
      <c r="AE326" s="309"/>
      <c r="AF326" s="133" t="s">
        <v>98</v>
      </c>
      <c r="AG326" s="308"/>
      <c r="AH326" s="306"/>
      <c r="AI326" s="307"/>
      <c r="AJ326" s="306"/>
      <c r="AK326" s="307"/>
      <c r="AL326" s="306"/>
      <c r="AM326" s="307"/>
      <c r="AN326" s="306"/>
      <c r="AO326" s="307"/>
      <c r="AP326" s="306"/>
      <c r="AQ326" s="307"/>
      <c r="AR326" s="306"/>
      <c r="AS326" s="307"/>
      <c r="AT326" s="306"/>
      <c r="AU326" s="307"/>
      <c r="AV326" s="306"/>
      <c r="AW326" s="307"/>
      <c r="AX326" s="306"/>
      <c r="AY326" s="133" t="s">
        <v>98</v>
      </c>
    </row>
    <row r="327" spans="1:51" ht="24" customHeight="1">
      <c r="A327" s="328" t="s">
        <v>99</v>
      </c>
      <c r="B327" s="327">
        <v>37701</v>
      </c>
      <c r="C327" s="326">
        <v>17</v>
      </c>
      <c r="D327" s="327">
        <v>44142</v>
      </c>
      <c r="E327" s="326">
        <v>26</v>
      </c>
      <c r="F327" s="3" t="s">
        <v>7</v>
      </c>
      <c r="G327" s="277" t="s">
        <v>9</v>
      </c>
      <c r="H327" s="57">
        <v>28.184110714794802</v>
      </c>
      <c r="I327" s="10" t="s">
        <v>173</v>
      </c>
      <c r="J327" s="219" t="s">
        <v>344</v>
      </c>
      <c r="K327" s="322">
        <v>0.39739999999999998</v>
      </c>
      <c r="L327" s="275">
        <v>24.47</v>
      </c>
      <c r="M327" s="329"/>
      <c r="N327" s="308"/>
      <c r="O327" s="306"/>
      <c r="P327" s="308"/>
      <c r="Q327" s="306"/>
      <c r="R327" s="308"/>
      <c r="S327" s="306"/>
      <c r="T327" s="308"/>
      <c r="U327" s="306"/>
      <c r="V327" s="308"/>
      <c r="W327" s="306"/>
      <c r="X327" s="308"/>
      <c r="Y327" s="306"/>
      <c r="Z327" s="308"/>
      <c r="AA327" s="306"/>
      <c r="AB327" s="308"/>
      <c r="AC327" s="306"/>
      <c r="AD327" s="308"/>
      <c r="AE327" s="309"/>
      <c r="AF327" s="132" t="s">
        <v>99</v>
      </c>
      <c r="AG327" s="308"/>
      <c r="AH327" s="306"/>
      <c r="AI327" s="307"/>
      <c r="AJ327" s="306"/>
      <c r="AK327" s="307"/>
      <c r="AL327" s="306"/>
      <c r="AM327" s="307"/>
      <c r="AN327" s="306"/>
      <c r="AO327" s="307"/>
      <c r="AP327" s="306"/>
      <c r="AQ327" s="307"/>
      <c r="AR327" s="306"/>
      <c r="AS327" s="307"/>
      <c r="AT327" s="306"/>
      <c r="AU327" s="307"/>
      <c r="AV327" s="306"/>
      <c r="AW327" s="307"/>
      <c r="AX327" s="306"/>
      <c r="AY327" s="132" t="s">
        <v>99</v>
      </c>
    </row>
    <row r="328" spans="1:51" ht="24" customHeight="1">
      <c r="A328" s="325" t="s">
        <v>100</v>
      </c>
      <c r="B328" s="324">
        <v>38664</v>
      </c>
      <c r="C328" s="323">
        <v>14</v>
      </c>
      <c r="D328" s="324">
        <v>44118</v>
      </c>
      <c r="E328" s="323">
        <v>28</v>
      </c>
      <c r="F328" s="4" t="s">
        <v>8</v>
      </c>
      <c r="G328" s="277" t="s">
        <v>42</v>
      </c>
      <c r="H328" s="57">
        <v>29.574166550926599</v>
      </c>
      <c r="I328" s="10" t="s">
        <v>173</v>
      </c>
      <c r="J328" s="219" t="s">
        <v>345</v>
      </c>
      <c r="K328" s="322">
        <v>0.20330000000000001</v>
      </c>
      <c r="L328" s="275">
        <v>0.3574</v>
      </c>
      <c r="M328" s="329"/>
      <c r="N328" s="308"/>
      <c r="O328" s="306"/>
      <c r="P328" s="308"/>
      <c r="Q328" s="306"/>
      <c r="R328" s="308"/>
      <c r="S328" s="306"/>
      <c r="T328" s="308"/>
      <c r="U328" s="306"/>
      <c r="V328" s="308"/>
      <c r="W328" s="306"/>
      <c r="X328" s="308"/>
      <c r="Y328" s="306"/>
      <c r="Z328" s="308"/>
      <c r="AA328" s="306"/>
      <c r="AB328" s="308"/>
      <c r="AC328" s="306"/>
      <c r="AD328" s="308"/>
      <c r="AE328" s="309"/>
      <c r="AF328" s="133" t="s">
        <v>100</v>
      </c>
      <c r="AG328" s="308"/>
      <c r="AH328" s="306"/>
      <c r="AI328" s="307"/>
      <c r="AJ328" s="306"/>
      <c r="AK328" s="307"/>
      <c r="AL328" s="306"/>
      <c r="AM328" s="307"/>
      <c r="AN328" s="306"/>
      <c r="AO328" s="307"/>
      <c r="AP328" s="306"/>
      <c r="AQ328" s="307"/>
      <c r="AR328" s="306"/>
      <c r="AS328" s="307"/>
      <c r="AT328" s="306"/>
      <c r="AU328" s="307"/>
      <c r="AV328" s="306"/>
      <c r="AW328" s="307"/>
      <c r="AX328" s="306"/>
      <c r="AY328" s="133" t="s">
        <v>100</v>
      </c>
    </row>
    <row r="329" spans="1:51" ht="24" customHeight="1">
      <c r="A329" s="328" t="s">
        <v>101</v>
      </c>
      <c r="B329" s="327">
        <v>38011</v>
      </c>
      <c r="C329" s="326">
        <v>16</v>
      </c>
      <c r="D329" s="327">
        <v>44118</v>
      </c>
      <c r="E329" s="326">
        <v>29</v>
      </c>
      <c r="F329" s="4" t="s">
        <v>8</v>
      </c>
      <c r="G329" s="277" t="s">
        <v>42</v>
      </c>
      <c r="H329" s="57">
        <v>27.746871187299</v>
      </c>
      <c r="I329" s="10" t="s">
        <v>173</v>
      </c>
      <c r="J329" s="219" t="s">
        <v>344</v>
      </c>
      <c r="K329" s="322">
        <v>0.23380000000000001</v>
      </c>
      <c r="L329" s="275">
        <v>0.30549999999999999</v>
      </c>
      <c r="M329" s="329"/>
      <c r="N329" s="308"/>
      <c r="O329" s="306"/>
      <c r="P329" s="308"/>
      <c r="Q329" s="306"/>
      <c r="R329" s="308"/>
      <c r="S329" s="306"/>
      <c r="T329" s="308"/>
      <c r="U329" s="306"/>
      <c r="V329" s="308"/>
      <c r="W329" s="306"/>
      <c r="X329" s="308"/>
      <c r="Y329" s="306"/>
      <c r="Z329" s="308"/>
      <c r="AA329" s="306"/>
      <c r="AB329" s="308"/>
      <c r="AC329" s="306"/>
      <c r="AD329" s="308"/>
      <c r="AE329" s="309"/>
      <c r="AF329" s="132" t="s">
        <v>101</v>
      </c>
      <c r="AG329" s="308"/>
      <c r="AH329" s="306"/>
      <c r="AI329" s="307"/>
      <c r="AJ329" s="306"/>
      <c r="AK329" s="307"/>
      <c r="AL329" s="306"/>
      <c r="AM329" s="307"/>
      <c r="AN329" s="306"/>
      <c r="AO329" s="307"/>
      <c r="AP329" s="306"/>
      <c r="AQ329" s="307"/>
      <c r="AR329" s="306"/>
      <c r="AS329" s="307"/>
      <c r="AT329" s="306"/>
      <c r="AU329" s="307"/>
      <c r="AV329" s="306"/>
      <c r="AW329" s="307"/>
      <c r="AX329" s="306"/>
      <c r="AY329" s="132" t="s">
        <v>101</v>
      </c>
    </row>
    <row r="330" spans="1:51" ht="24" customHeight="1">
      <c r="A330" s="328" t="s">
        <v>102</v>
      </c>
      <c r="B330" s="327">
        <v>37595</v>
      </c>
      <c r="C330" s="326">
        <v>17</v>
      </c>
      <c r="D330" s="327">
        <v>44131</v>
      </c>
      <c r="E330" s="326">
        <v>28</v>
      </c>
      <c r="F330" s="4" t="s">
        <v>8</v>
      </c>
      <c r="G330" s="277" t="s">
        <v>42</v>
      </c>
      <c r="H330" s="57">
        <v>21.5995132504056</v>
      </c>
      <c r="I330" s="10" t="s">
        <v>173</v>
      </c>
      <c r="J330" s="219" t="s">
        <v>345</v>
      </c>
      <c r="K330" s="322">
        <v>0.70789999999999997</v>
      </c>
      <c r="L330" s="275">
        <v>0.94789999999999996</v>
      </c>
      <c r="M330" s="329"/>
      <c r="N330" s="308"/>
      <c r="O330" s="306"/>
      <c r="P330" s="308"/>
      <c r="Q330" s="306"/>
      <c r="R330" s="308"/>
      <c r="S330" s="306"/>
      <c r="T330" s="308"/>
      <c r="U330" s="306"/>
      <c r="V330" s="308"/>
      <c r="W330" s="306"/>
      <c r="X330" s="308"/>
      <c r="Y330" s="306"/>
      <c r="Z330" s="308"/>
      <c r="AA330" s="306"/>
      <c r="AB330" s="308"/>
      <c r="AC330" s="306"/>
      <c r="AD330" s="308"/>
      <c r="AE330" s="309"/>
      <c r="AF330" s="132" t="s">
        <v>102</v>
      </c>
      <c r="AG330" s="308"/>
      <c r="AH330" s="306"/>
      <c r="AI330" s="307"/>
      <c r="AJ330" s="306"/>
      <c r="AK330" s="307"/>
      <c r="AL330" s="306"/>
      <c r="AM330" s="307"/>
      <c r="AN330" s="306"/>
      <c r="AO330" s="307"/>
      <c r="AP330" s="306"/>
      <c r="AQ330" s="307"/>
      <c r="AR330" s="306"/>
      <c r="AS330" s="307"/>
      <c r="AT330" s="306"/>
      <c r="AU330" s="307"/>
      <c r="AV330" s="306"/>
      <c r="AW330" s="307"/>
      <c r="AX330" s="306"/>
      <c r="AY330" s="132" t="s">
        <v>102</v>
      </c>
    </row>
    <row r="331" spans="1:51" ht="24" customHeight="1">
      <c r="A331" s="325" t="s">
        <v>103</v>
      </c>
      <c r="B331" s="324">
        <v>38729</v>
      </c>
      <c r="C331" s="323">
        <v>14</v>
      </c>
      <c r="D331" s="324">
        <v>44110</v>
      </c>
      <c r="E331" s="323">
        <v>28</v>
      </c>
      <c r="F331" s="4" t="s">
        <v>8</v>
      </c>
      <c r="G331" s="277" t="s">
        <v>42</v>
      </c>
      <c r="H331" s="57">
        <v>21.841959659976801</v>
      </c>
      <c r="I331" s="10" t="s">
        <v>173</v>
      </c>
      <c r="J331" s="219" t="s">
        <v>344</v>
      </c>
      <c r="K331" s="322">
        <v>0.81040000000000001</v>
      </c>
      <c r="L331" s="275">
        <v>0.83079999999999998</v>
      </c>
      <c r="M331" s="329"/>
      <c r="N331" s="308"/>
      <c r="O331" s="306"/>
      <c r="P331" s="308"/>
      <c r="Q331" s="306"/>
      <c r="R331" s="308"/>
      <c r="S331" s="306"/>
      <c r="T331" s="308"/>
      <c r="U331" s="306"/>
      <c r="V331" s="308"/>
      <c r="W331" s="306"/>
      <c r="X331" s="308"/>
      <c r="Y331" s="306"/>
      <c r="Z331" s="308"/>
      <c r="AA331" s="306"/>
      <c r="AB331" s="308"/>
      <c r="AC331" s="306"/>
      <c r="AD331" s="308"/>
      <c r="AE331" s="309"/>
      <c r="AF331" s="133" t="s">
        <v>103</v>
      </c>
      <c r="AG331" s="308"/>
      <c r="AH331" s="306"/>
      <c r="AI331" s="307"/>
      <c r="AJ331" s="306"/>
      <c r="AK331" s="307"/>
      <c r="AL331" s="306"/>
      <c r="AM331" s="307"/>
      <c r="AN331" s="306"/>
      <c r="AO331" s="307"/>
      <c r="AP331" s="306"/>
      <c r="AQ331" s="307"/>
      <c r="AR331" s="306"/>
      <c r="AS331" s="307"/>
      <c r="AT331" s="306"/>
      <c r="AU331" s="307"/>
      <c r="AV331" s="306"/>
      <c r="AW331" s="307"/>
      <c r="AX331" s="306"/>
      <c r="AY331" s="133" t="s">
        <v>103</v>
      </c>
    </row>
    <row r="332" spans="1:51" ht="24" customHeight="1">
      <c r="A332" s="328" t="s">
        <v>104</v>
      </c>
      <c r="B332" s="327">
        <v>38091</v>
      </c>
      <c r="C332" s="326">
        <v>16</v>
      </c>
      <c r="D332" s="327">
        <v>44110</v>
      </c>
      <c r="E332" s="326">
        <v>28</v>
      </c>
      <c r="F332" s="4" t="s">
        <v>8</v>
      </c>
      <c r="G332" s="277" t="s">
        <v>42</v>
      </c>
      <c r="H332" s="57">
        <v>30.895102270594801</v>
      </c>
      <c r="I332" s="10" t="s">
        <v>173</v>
      </c>
      <c r="J332" s="219" t="s">
        <v>344</v>
      </c>
      <c r="K332" s="322">
        <v>0.2989</v>
      </c>
      <c r="L332" s="275">
        <v>0.51790000000000003</v>
      </c>
      <c r="M332" s="329"/>
      <c r="N332" s="308"/>
      <c r="O332" s="306"/>
      <c r="P332" s="308"/>
      <c r="Q332" s="306"/>
      <c r="R332" s="308"/>
      <c r="S332" s="306"/>
      <c r="T332" s="308"/>
      <c r="U332" s="306"/>
      <c r="V332" s="308"/>
      <c r="W332" s="306"/>
      <c r="X332" s="308"/>
      <c r="Y332" s="306"/>
      <c r="Z332" s="308"/>
      <c r="AA332" s="306"/>
      <c r="AB332" s="308"/>
      <c r="AC332" s="306"/>
      <c r="AD332" s="308"/>
      <c r="AE332" s="309"/>
      <c r="AF332" s="132" t="s">
        <v>104</v>
      </c>
      <c r="AG332" s="308"/>
      <c r="AH332" s="306"/>
      <c r="AI332" s="307"/>
      <c r="AJ332" s="306"/>
      <c r="AK332" s="307"/>
      <c r="AL332" s="306"/>
      <c r="AM332" s="307"/>
      <c r="AN332" s="306"/>
      <c r="AO332" s="307"/>
      <c r="AP332" s="306"/>
      <c r="AQ332" s="307"/>
      <c r="AR332" s="306"/>
      <c r="AS332" s="307"/>
      <c r="AT332" s="306"/>
      <c r="AU332" s="307"/>
      <c r="AV332" s="306"/>
      <c r="AW332" s="307"/>
      <c r="AX332" s="306"/>
      <c r="AY332" s="132" t="s">
        <v>104</v>
      </c>
    </row>
    <row r="333" spans="1:51" ht="24" customHeight="1">
      <c r="A333" s="325" t="s">
        <v>105</v>
      </c>
      <c r="B333" s="324">
        <v>38861</v>
      </c>
      <c r="C333" s="323">
        <v>14</v>
      </c>
      <c r="D333" s="324">
        <v>44117</v>
      </c>
      <c r="E333" s="323">
        <v>29</v>
      </c>
      <c r="F333" s="4" t="s">
        <v>8</v>
      </c>
      <c r="G333" s="277" t="s">
        <v>42</v>
      </c>
      <c r="H333" s="57">
        <v>19.144493804736602</v>
      </c>
      <c r="I333" s="10" t="s">
        <v>173</v>
      </c>
      <c r="J333" s="219" t="s">
        <v>344</v>
      </c>
      <c r="K333" s="322">
        <v>0.15770000000000001</v>
      </c>
      <c r="L333" s="275">
        <v>0.2646</v>
      </c>
      <c r="M333" s="321"/>
      <c r="N333" s="308"/>
      <c r="O333" s="306"/>
      <c r="P333" s="308"/>
      <c r="Q333" s="306"/>
      <c r="R333" s="308"/>
      <c r="S333" s="306"/>
      <c r="T333" s="308"/>
      <c r="U333" s="306"/>
      <c r="V333" s="308"/>
      <c r="W333" s="306"/>
      <c r="X333" s="308"/>
      <c r="Y333" s="306"/>
      <c r="Z333" s="308"/>
      <c r="AA333" s="306"/>
      <c r="AB333" s="308"/>
      <c r="AC333" s="306"/>
      <c r="AD333" s="308"/>
      <c r="AE333" s="309"/>
      <c r="AF333" s="133" t="s">
        <v>105</v>
      </c>
      <c r="AG333" s="308"/>
      <c r="AH333" s="306"/>
      <c r="AI333" s="307"/>
      <c r="AJ333" s="306"/>
      <c r="AK333" s="307"/>
      <c r="AL333" s="306"/>
      <c r="AM333" s="307"/>
      <c r="AN333" s="306"/>
      <c r="AO333" s="307"/>
      <c r="AP333" s="306"/>
      <c r="AQ333" s="307"/>
      <c r="AR333" s="306"/>
      <c r="AS333" s="307"/>
      <c r="AT333" s="306"/>
      <c r="AU333" s="307"/>
      <c r="AV333" s="306"/>
      <c r="AW333" s="307"/>
      <c r="AX333" s="306"/>
      <c r="AY333" s="133" t="s">
        <v>105</v>
      </c>
    </row>
    <row r="334" spans="1:51" ht="24" customHeight="1">
      <c r="A334" s="328" t="s">
        <v>106</v>
      </c>
      <c r="B334" s="327">
        <v>37951</v>
      </c>
      <c r="C334" s="326">
        <v>16</v>
      </c>
      <c r="D334" s="327">
        <v>44112</v>
      </c>
      <c r="E334" s="326">
        <v>28</v>
      </c>
      <c r="F334" s="4" t="s">
        <v>8</v>
      </c>
      <c r="G334" s="277" t="s">
        <v>42</v>
      </c>
      <c r="H334" s="57">
        <v>22.505194736000799</v>
      </c>
      <c r="I334" s="10" t="s">
        <v>173</v>
      </c>
      <c r="J334" s="219" t="s">
        <v>344</v>
      </c>
      <c r="K334" s="322">
        <v>0.30649999999999999</v>
      </c>
      <c r="L334" s="275">
        <v>0.25990000000000002</v>
      </c>
      <c r="M334" s="321"/>
      <c r="N334" s="308"/>
      <c r="O334" s="306"/>
      <c r="P334" s="308"/>
      <c r="Q334" s="306"/>
      <c r="R334" s="308"/>
      <c r="S334" s="306"/>
      <c r="T334" s="308"/>
      <c r="U334" s="306"/>
      <c r="V334" s="308"/>
      <c r="W334" s="306"/>
      <c r="X334" s="308"/>
      <c r="Y334" s="306"/>
      <c r="Z334" s="308"/>
      <c r="AA334" s="306"/>
      <c r="AB334" s="308"/>
      <c r="AC334" s="306"/>
      <c r="AD334" s="308"/>
      <c r="AE334" s="309"/>
      <c r="AF334" s="132" t="s">
        <v>106</v>
      </c>
      <c r="AG334" s="308"/>
      <c r="AH334" s="306"/>
      <c r="AI334" s="307"/>
      <c r="AJ334" s="306"/>
      <c r="AK334" s="307"/>
      <c r="AL334" s="306"/>
      <c r="AM334" s="307"/>
      <c r="AN334" s="306"/>
      <c r="AO334" s="307"/>
      <c r="AP334" s="306"/>
      <c r="AQ334" s="307"/>
      <c r="AR334" s="306"/>
      <c r="AS334" s="307"/>
      <c r="AT334" s="306"/>
      <c r="AU334" s="307"/>
      <c r="AV334" s="306"/>
      <c r="AW334" s="307"/>
      <c r="AX334" s="306"/>
      <c r="AY334" s="132" t="s">
        <v>106</v>
      </c>
    </row>
    <row r="335" spans="1:51" ht="24" customHeight="1">
      <c r="A335" s="325" t="s">
        <v>107</v>
      </c>
      <c r="B335" s="324">
        <v>39056</v>
      </c>
      <c r="C335" s="323">
        <v>13</v>
      </c>
      <c r="D335" s="324">
        <v>44132</v>
      </c>
      <c r="E335" s="323">
        <v>37</v>
      </c>
      <c r="F335" s="3" t="s">
        <v>7</v>
      </c>
      <c r="G335" s="277" t="s">
        <v>42</v>
      </c>
      <c r="H335" s="57">
        <v>18.832390104587201</v>
      </c>
      <c r="I335" s="10" t="s">
        <v>173</v>
      </c>
      <c r="J335" s="219" t="s">
        <v>344</v>
      </c>
      <c r="K335" s="322">
        <v>0.36070000000000002</v>
      </c>
      <c r="L335" s="275">
        <v>0.52</v>
      </c>
      <c r="M335" s="321"/>
      <c r="N335" s="308"/>
      <c r="O335" s="306"/>
      <c r="P335" s="308"/>
      <c r="Q335" s="306"/>
      <c r="R335" s="308"/>
      <c r="S335" s="306"/>
      <c r="T335" s="308"/>
      <c r="U335" s="306"/>
      <c r="V335" s="308"/>
      <c r="W335" s="306"/>
      <c r="X335" s="308"/>
      <c r="Y335" s="306"/>
      <c r="Z335" s="308"/>
      <c r="AA335" s="306"/>
      <c r="AB335" s="308"/>
      <c r="AC335" s="306"/>
      <c r="AD335" s="308"/>
      <c r="AE335" s="309"/>
      <c r="AF335" s="133" t="s">
        <v>107</v>
      </c>
      <c r="AG335" s="308"/>
      <c r="AH335" s="306"/>
      <c r="AI335" s="307"/>
      <c r="AJ335" s="306"/>
      <c r="AK335" s="307"/>
      <c r="AL335" s="306"/>
      <c r="AM335" s="307"/>
      <c r="AN335" s="306"/>
      <c r="AO335" s="307"/>
      <c r="AP335" s="306"/>
      <c r="AQ335" s="307"/>
      <c r="AR335" s="306"/>
      <c r="AS335" s="307"/>
      <c r="AT335" s="306"/>
      <c r="AU335" s="307"/>
      <c r="AV335" s="306"/>
      <c r="AW335" s="307"/>
      <c r="AX335" s="306"/>
      <c r="AY335" s="133" t="s">
        <v>107</v>
      </c>
    </row>
    <row r="336" spans="1:51" ht="24" customHeight="1">
      <c r="A336" s="328" t="s">
        <v>108</v>
      </c>
      <c r="B336" s="327">
        <v>37850</v>
      </c>
      <c r="C336" s="326">
        <v>17</v>
      </c>
      <c r="D336" s="327">
        <v>44130</v>
      </c>
      <c r="E336" s="326">
        <v>28</v>
      </c>
      <c r="F336" s="3" t="s">
        <v>7</v>
      </c>
      <c r="G336" s="277" t="s">
        <v>42</v>
      </c>
      <c r="H336" s="57">
        <v>27.3420118343195</v>
      </c>
      <c r="I336" s="10" t="s">
        <v>173</v>
      </c>
      <c r="J336" s="219" t="s">
        <v>344</v>
      </c>
      <c r="K336" s="322">
        <v>0.54279999999999995</v>
      </c>
      <c r="L336" s="275">
        <v>0.67200000000000004</v>
      </c>
      <c r="M336" s="321"/>
      <c r="N336" s="308"/>
      <c r="O336" s="306"/>
      <c r="P336" s="308"/>
      <c r="Q336" s="306"/>
      <c r="R336" s="308"/>
      <c r="S336" s="306"/>
      <c r="T336" s="308"/>
      <c r="U336" s="306"/>
      <c r="V336" s="308"/>
      <c r="W336" s="306"/>
      <c r="X336" s="308"/>
      <c r="Y336" s="306"/>
      <c r="Z336" s="308"/>
      <c r="AA336" s="306"/>
      <c r="AB336" s="308"/>
      <c r="AC336" s="306"/>
      <c r="AD336" s="308"/>
      <c r="AE336" s="309"/>
      <c r="AF336" s="132" t="s">
        <v>108</v>
      </c>
      <c r="AG336" s="308"/>
      <c r="AH336" s="306"/>
      <c r="AI336" s="307"/>
      <c r="AJ336" s="306"/>
      <c r="AK336" s="307"/>
      <c r="AL336" s="306"/>
      <c r="AM336" s="307"/>
      <c r="AN336" s="306"/>
      <c r="AO336" s="307"/>
      <c r="AP336" s="306"/>
      <c r="AQ336" s="307"/>
      <c r="AR336" s="306"/>
      <c r="AS336" s="307"/>
      <c r="AT336" s="306"/>
      <c r="AU336" s="307"/>
      <c r="AV336" s="306"/>
      <c r="AW336" s="307"/>
      <c r="AX336" s="306"/>
      <c r="AY336" s="132" t="s">
        <v>108</v>
      </c>
    </row>
    <row r="337" spans="1:51" ht="24" customHeight="1">
      <c r="A337" s="328" t="s">
        <v>109</v>
      </c>
      <c r="B337" s="327">
        <v>37694</v>
      </c>
      <c r="C337" s="326">
        <v>17</v>
      </c>
      <c r="D337" s="327">
        <v>44131</v>
      </c>
      <c r="E337" s="326">
        <v>28</v>
      </c>
      <c r="F337" s="4" t="s">
        <v>8</v>
      </c>
      <c r="G337" s="277" t="s">
        <v>110</v>
      </c>
      <c r="H337" s="57">
        <v>25.9007067627686</v>
      </c>
      <c r="I337" s="10" t="s">
        <v>173</v>
      </c>
      <c r="J337" s="219" t="s">
        <v>344</v>
      </c>
      <c r="K337" s="322">
        <v>0.71950000000000003</v>
      </c>
      <c r="L337" s="275">
        <v>0.8619</v>
      </c>
      <c r="M337" s="321"/>
      <c r="N337" s="308"/>
      <c r="O337" s="306"/>
      <c r="P337" s="308"/>
      <c r="Q337" s="306"/>
      <c r="R337" s="308"/>
      <c r="S337" s="306"/>
      <c r="T337" s="308"/>
      <c r="U337" s="306"/>
      <c r="V337" s="308"/>
      <c r="W337" s="306"/>
      <c r="X337" s="308"/>
      <c r="Y337" s="306"/>
      <c r="Z337" s="308"/>
      <c r="AA337" s="306"/>
      <c r="AB337" s="308"/>
      <c r="AC337" s="306"/>
      <c r="AD337" s="308"/>
      <c r="AE337" s="309"/>
      <c r="AF337" s="132" t="s">
        <v>109</v>
      </c>
      <c r="AG337" s="308"/>
      <c r="AH337" s="306"/>
      <c r="AI337" s="307"/>
      <c r="AJ337" s="306"/>
      <c r="AK337" s="307"/>
      <c r="AL337" s="306"/>
      <c r="AM337" s="307"/>
      <c r="AN337" s="306"/>
      <c r="AO337" s="307"/>
      <c r="AP337" s="306"/>
      <c r="AQ337" s="307"/>
      <c r="AR337" s="306"/>
      <c r="AS337" s="307"/>
      <c r="AT337" s="306"/>
      <c r="AU337" s="307"/>
      <c r="AV337" s="306"/>
      <c r="AW337" s="307"/>
      <c r="AX337" s="306"/>
      <c r="AY337" s="132" t="s">
        <v>109</v>
      </c>
    </row>
    <row r="338" spans="1:51" ht="24" customHeight="1">
      <c r="A338" s="328" t="s">
        <v>111</v>
      </c>
      <c r="B338" s="327">
        <v>37892</v>
      </c>
      <c r="C338" s="326">
        <v>17</v>
      </c>
      <c r="D338" s="327">
        <v>44132</v>
      </c>
      <c r="E338" s="326">
        <v>27</v>
      </c>
      <c r="F338" s="3" t="s">
        <v>7</v>
      </c>
      <c r="G338" s="277" t="s">
        <v>9</v>
      </c>
      <c r="H338" s="57">
        <v>35.0423227051445</v>
      </c>
      <c r="I338" s="10" t="s">
        <v>173</v>
      </c>
      <c r="J338" s="219" t="s">
        <v>344</v>
      </c>
      <c r="K338" s="322">
        <v>0.87980000000000003</v>
      </c>
      <c r="L338" s="275">
        <v>0.87390000000000001</v>
      </c>
      <c r="M338" s="321"/>
      <c r="N338" s="308"/>
      <c r="O338" s="306"/>
      <c r="P338" s="308"/>
      <c r="Q338" s="306"/>
      <c r="R338" s="308"/>
      <c r="S338" s="306"/>
      <c r="T338" s="308"/>
      <c r="U338" s="306"/>
      <c r="V338" s="308"/>
      <c r="W338" s="306"/>
      <c r="X338" s="308"/>
      <c r="Y338" s="306"/>
      <c r="Z338" s="308"/>
      <c r="AA338" s="306"/>
      <c r="AB338" s="308"/>
      <c r="AC338" s="306"/>
      <c r="AD338" s="308"/>
      <c r="AE338" s="309"/>
      <c r="AF338" s="132" t="s">
        <v>111</v>
      </c>
      <c r="AG338" s="308"/>
      <c r="AH338" s="306"/>
      <c r="AI338" s="307"/>
      <c r="AJ338" s="306"/>
      <c r="AK338" s="307"/>
      <c r="AL338" s="306"/>
      <c r="AM338" s="307"/>
      <c r="AN338" s="306"/>
      <c r="AO338" s="307"/>
      <c r="AP338" s="306"/>
      <c r="AQ338" s="307"/>
      <c r="AR338" s="306"/>
      <c r="AS338" s="307"/>
      <c r="AT338" s="306"/>
      <c r="AU338" s="307"/>
      <c r="AV338" s="306"/>
      <c r="AW338" s="307"/>
      <c r="AX338" s="306"/>
      <c r="AY338" s="132" t="s">
        <v>111</v>
      </c>
    </row>
    <row r="339" spans="1:51" ht="24" customHeight="1">
      <c r="A339" s="325" t="s">
        <v>112</v>
      </c>
      <c r="B339" s="324">
        <v>39160</v>
      </c>
      <c r="C339" s="323">
        <v>13</v>
      </c>
      <c r="D339" s="324">
        <v>44116</v>
      </c>
      <c r="E339" s="323">
        <v>29</v>
      </c>
      <c r="F339" s="4" t="s">
        <v>8</v>
      </c>
      <c r="G339" s="277" t="s">
        <v>42</v>
      </c>
      <c r="H339" s="57">
        <v>24.440137917810301</v>
      </c>
      <c r="I339" s="10" t="s">
        <v>173</v>
      </c>
      <c r="J339" s="219" t="s">
        <v>348</v>
      </c>
      <c r="K339" s="322">
        <v>12.28</v>
      </c>
      <c r="L339" s="275">
        <v>11.09</v>
      </c>
      <c r="M339" s="321"/>
      <c r="N339" s="308"/>
      <c r="O339" s="306"/>
      <c r="P339" s="308"/>
      <c r="Q339" s="306"/>
      <c r="R339" s="308"/>
      <c r="S339" s="306"/>
      <c r="T339" s="308"/>
      <c r="U339" s="306"/>
      <c r="V339" s="308"/>
      <c r="W339" s="306"/>
      <c r="X339" s="308"/>
      <c r="Y339" s="306"/>
      <c r="Z339" s="308"/>
      <c r="AA339" s="306"/>
      <c r="AB339" s="308"/>
      <c r="AC339" s="306"/>
      <c r="AD339" s="308"/>
      <c r="AE339" s="309"/>
      <c r="AF339" s="133" t="s">
        <v>112</v>
      </c>
      <c r="AG339" s="308"/>
      <c r="AH339" s="306"/>
      <c r="AI339" s="307"/>
      <c r="AJ339" s="306"/>
      <c r="AK339" s="307"/>
      <c r="AL339" s="306"/>
      <c r="AM339" s="307"/>
      <c r="AN339" s="306"/>
      <c r="AO339" s="307"/>
      <c r="AP339" s="306"/>
      <c r="AQ339" s="307"/>
      <c r="AR339" s="306"/>
      <c r="AS339" s="307"/>
      <c r="AT339" s="306"/>
      <c r="AU339" s="307"/>
      <c r="AV339" s="306"/>
      <c r="AW339" s="307"/>
      <c r="AX339" s="306"/>
      <c r="AY339" s="133" t="s">
        <v>112</v>
      </c>
    </row>
    <row r="340" spans="1:51" ht="24" customHeight="1">
      <c r="A340" s="325" t="s">
        <v>113</v>
      </c>
      <c r="B340" s="324">
        <v>39019</v>
      </c>
      <c r="C340" s="323">
        <v>13</v>
      </c>
      <c r="D340" s="324">
        <v>44118</v>
      </c>
      <c r="E340" s="323">
        <v>28</v>
      </c>
      <c r="F340" s="3" t="s">
        <v>7</v>
      </c>
      <c r="G340" s="277" t="s">
        <v>42</v>
      </c>
      <c r="H340" s="57">
        <v>20.140868684104198</v>
      </c>
      <c r="I340" s="10" t="s">
        <v>173</v>
      </c>
      <c r="J340" s="219" t="s">
        <v>348</v>
      </c>
      <c r="K340" s="322">
        <v>0.45019999999999999</v>
      </c>
      <c r="L340" s="275">
        <v>0.77239999999999998</v>
      </c>
      <c r="M340" s="321"/>
      <c r="N340" s="308"/>
      <c r="O340" s="306"/>
      <c r="P340" s="308"/>
      <c r="Q340" s="306"/>
      <c r="R340" s="308"/>
      <c r="S340" s="306"/>
      <c r="T340" s="308"/>
      <c r="U340" s="306"/>
      <c r="V340" s="308"/>
      <c r="W340" s="306"/>
      <c r="X340" s="308"/>
      <c r="Y340" s="306"/>
      <c r="Z340" s="308"/>
      <c r="AA340" s="306"/>
      <c r="AB340" s="308"/>
      <c r="AC340" s="306"/>
      <c r="AD340" s="308"/>
      <c r="AE340" s="309"/>
      <c r="AF340" s="133" t="s">
        <v>113</v>
      </c>
      <c r="AG340" s="308"/>
      <c r="AH340" s="306"/>
      <c r="AI340" s="307"/>
      <c r="AJ340" s="306"/>
      <c r="AK340" s="307"/>
      <c r="AL340" s="306"/>
      <c r="AM340" s="307"/>
      <c r="AN340" s="306"/>
      <c r="AO340" s="307"/>
      <c r="AP340" s="306"/>
      <c r="AQ340" s="307"/>
      <c r="AR340" s="306"/>
      <c r="AS340" s="307"/>
      <c r="AT340" s="306"/>
      <c r="AU340" s="307"/>
      <c r="AV340" s="306"/>
      <c r="AW340" s="307"/>
      <c r="AX340" s="306"/>
      <c r="AY340" s="133" t="s">
        <v>113</v>
      </c>
    </row>
    <row r="341" spans="1:51" ht="24" customHeight="1">
      <c r="A341" s="325" t="s">
        <v>114</v>
      </c>
      <c r="B341" s="324">
        <v>39022</v>
      </c>
      <c r="C341" s="323">
        <v>14</v>
      </c>
      <c r="D341" s="324">
        <v>44142</v>
      </c>
      <c r="E341" s="323">
        <v>26</v>
      </c>
      <c r="F341" s="3" t="s">
        <v>7</v>
      </c>
      <c r="G341" s="277" t="s">
        <v>9</v>
      </c>
      <c r="H341" s="57">
        <v>34.852450787048603</v>
      </c>
      <c r="I341" s="10" t="s">
        <v>173</v>
      </c>
      <c r="J341" s="219" t="s">
        <v>348</v>
      </c>
      <c r="K341" s="322">
        <v>0.66679999999999995</v>
      </c>
      <c r="L341" s="275">
        <v>0.58709999999999996</v>
      </c>
      <c r="M341" s="321"/>
      <c r="N341" s="308"/>
      <c r="O341" s="306"/>
      <c r="P341" s="308"/>
      <c r="Q341" s="306"/>
      <c r="R341" s="308"/>
      <c r="S341" s="306"/>
      <c r="T341" s="308"/>
      <c r="U341" s="306"/>
      <c r="V341" s="308"/>
      <c r="W341" s="306"/>
      <c r="X341" s="308"/>
      <c r="Y341" s="306"/>
      <c r="Z341" s="308"/>
      <c r="AA341" s="306"/>
      <c r="AB341" s="308"/>
      <c r="AC341" s="306"/>
      <c r="AD341" s="308"/>
      <c r="AE341" s="309"/>
      <c r="AF341" s="133" t="s">
        <v>114</v>
      </c>
      <c r="AG341" s="308"/>
      <c r="AH341" s="306"/>
      <c r="AI341" s="307"/>
      <c r="AJ341" s="306"/>
      <c r="AK341" s="307"/>
      <c r="AL341" s="306"/>
      <c r="AM341" s="307"/>
      <c r="AN341" s="306"/>
      <c r="AO341" s="307"/>
      <c r="AP341" s="306"/>
      <c r="AQ341" s="307"/>
      <c r="AR341" s="306"/>
      <c r="AS341" s="307"/>
      <c r="AT341" s="306"/>
      <c r="AU341" s="307"/>
      <c r="AV341" s="306"/>
      <c r="AW341" s="307"/>
      <c r="AX341" s="306"/>
      <c r="AY341" s="133" t="s">
        <v>114</v>
      </c>
    </row>
    <row r="342" spans="1:51" ht="24" customHeight="1">
      <c r="A342" s="325" t="s">
        <v>115</v>
      </c>
      <c r="B342" s="324">
        <v>39416</v>
      </c>
      <c r="C342" s="323">
        <v>12</v>
      </c>
      <c r="D342" s="324">
        <v>44134</v>
      </c>
      <c r="E342" s="323">
        <v>31</v>
      </c>
      <c r="F342" s="4" t="s">
        <v>8</v>
      </c>
      <c r="G342" s="277" t="s">
        <v>42</v>
      </c>
      <c r="H342" s="57">
        <v>26.5068681188643</v>
      </c>
      <c r="I342" s="10" t="s">
        <v>173</v>
      </c>
      <c r="J342" s="219" t="s">
        <v>348</v>
      </c>
      <c r="K342" s="322">
        <v>0.46739999999999998</v>
      </c>
      <c r="L342" s="275">
        <v>0.93059999999999998</v>
      </c>
      <c r="M342" s="321"/>
      <c r="N342" s="308"/>
      <c r="O342" s="306"/>
      <c r="P342" s="308"/>
      <c r="Q342" s="306"/>
      <c r="R342" s="308"/>
      <c r="S342" s="306"/>
      <c r="T342" s="308"/>
      <c r="U342" s="306"/>
      <c r="V342" s="308"/>
      <c r="W342" s="306"/>
      <c r="X342" s="308"/>
      <c r="Y342" s="306"/>
      <c r="Z342" s="308"/>
      <c r="AA342" s="306"/>
      <c r="AB342" s="308"/>
      <c r="AC342" s="306"/>
      <c r="AD342" s="308"/>
      <c r="AE342" s="309"/>
      <c r="AF342" s="133" t="s">
        <v>115</v>
      </c>
      <c r="AG342" s="308"/>
      <c r="AH342" s="306"/>
      <c r="AI342" s="307"/>
      <c r="AJ342" s="306"/>
      <c r="AK342" s="307"/>
      <c r="AL342" s="306"/>
      <c r="AM342" s="307"/>
      <c r="AN342" s="306"/>
      <c r="AO342" s="307"/>
      <c r="AP342" s="306"/>
      <c r="AQ342" s="307"/>
      <c r="AR342" s="306"/>
      <c r="AS342" s="307"/>
      <c r="AT342" s="306"/>
      <c r="AU342" s="307"/>
      <c r="AV342" s="306"/>
      <c r="AW342" s="307"/>
      <c r="AX342" s="306"/>
      <c r="AY342" s="133" t="s">
        <v>115</v>
      </c>
    </row>
    <row r="343" spans="1:51" ht="24" customHeight="1">
      <c r="A343" s="325" t="s">
        <v>116</v>
      </c>
      <c r="B343" s="324">
        <v>39143</v>
      </c>
      <c r="C343" s="323">
        <v>13</v>
      </c>
      <c r="D343" s="324">
        <v>44142</v>
      </c>
      <c r="E343" s="323">
        <v>26</v>
      </c>
      <c r="F343" s="4" t="s">
        <v>8</v>
      </c>
      <c r="G343" s="277" t="s">
        <v>42</v>
      </c>
      <c r="H343" s="57">
        <v>17.843133254199401</v>
      </c>
      <c r="I343" s="10" t="s">
        <v>173</v>
      </c>
      <c r="J343" s="219" t="s">
        <v>348</v>
      </c>
      <c r="K343" s="322">
        <v>0.4073</v>
      </c>
      <c r="L343" s="275">
        <v>0.53039999999999998</v>
      </c>
      <c r="M343" s="321"/>
      <c r="N343" s="308"/>
      <c r="O343" s="306"/>
      <c r="P343" s="308"/>
      <c r="Q343" s="306"/>
      <c r="R343" s="308"/>
      <c r="S343" s="306"/>
      <c r="T343" s="308"/>
      <c r="U343" s="306"/>
      <c r="V343" s="308"/>
      <c r="W343" s="306"/>
      <c r="X343" s="308"/>
      <c r="Y343" s="306"/>
      <c r="Z343" s="308"/>
      <c r="AA343" s="306"/>
      <c r="AB343" s="308"/>
      <c r="AC343" s="306"/>
      <c r="AD343" s="308"/>
      <c r="AE343" s="309"/>
      <c r="AF343" s="133" t="s">
        <v>116</v>
      </c>
      <c r="AG343" s="308"/>
      <c r="AH343" s="306"/>
      <c r="AI343" s="307"/>
      <c r="AJ343" s="306"/>
      <c r="AK343" s="307"/>
      <c r="AL343" s="306"/>
      <c r="AM343" s="307"/>
      <c r="AN343" s="306"/>
      <c r="AO343" s="307"/>
      <c r="AP343" s="306"/>
      <c r="AQ343" s="307"/>
      <c r="AR343" s="306"/>
      <c r="AS343" s="307"/>
      <c r="AT343" s="306"/>
      <c r="AU343" s="307"/>
      <c r="AV343" s="306"/>
      <c r="AW343" s="307"/>
      <c r="AX343" s="306"/>
      <c r="AY343" s="133" t="s">
        <v>116</v>
      </c>
    </row>
    <row r="344" spans="1:51" ht="24" customHeight="1" thickBot="1">
      <c r="A344" s="320" t="s">
        <v>117</v>
      </c>
      <c r="B344" s="319">
        <v>39626</v>
      </c>
      <c r="C344" s="318">
        <v>12</v>
      </c>
      <c r="D344" s="319">
        <v>44109</v>
      </c>
      <c r="E344" s="318">
        <v>28</v>
      </c>
      <c r="F344" s="317" t="s">
        <v>7</v>
      </c>
      <c r="G344" s="316" t="s">
        <v>42</v>
      </c>
      <c r="H344" s="315">
        <v>33.234725580649503</v>
      </c>
      <c r="I344" s="314" t="s">
        <v>173</v>
      </c>
      <c r="J344" s="313" t="s">
        <v>348</v>
      </c>
      <c r="K344" s="312">
        <v>0.45019999999999999</v>
      </c>
      <c r="L344" s="311">
        <v>0.55430000000000001</v>
      </c>
      <c r="M344" s="310"/>
      <c r="N344" s="308"/>
      <c r="O344" s="306"/>
      <c r="P344" s="308"/>
      <c r="Q344" s="306"/>
      <c r="R344" s="308"/>
      <c r="S344" s="306"/>
      <c r="T344" s="308"/>
      <c r="U344" s="306"/>
      <c r="V344" s="308"/>
      <c r="W344" s="306"/>
      <c r="X344" s="308"/>
      <c r="Y344" s="306"/>
      <c r="Z344" s="308"/>
      <c r="AA344" s="306"/>
      <c r="AB344" s="308"/>
      <c r="AC344" s="306"/>
      <c r="AD344" s="308"/>
      <c r="AE344" s="309"/>
      <c r="AF344" s="134" t="s">
        <v>117</v>
      </c>
      <c r="AG344" s="308"/>
      <c r="AH344" s="306"/>
      <c r="AI344" s="307"/>
      <c r="AJ344" s="306"/>
      <c r="AK344" s="307"/>
      <c r="AL344" s="306"/>
      <c r="AM344" s="307"/>
      <c r="AN344" s="306"/>
      <c r="AO344" s="307"/>
      <c r="AP344" s="306"/>
      <c r="AQ344" s="307"/>
      <c r="AR344" s="306"/>
      <c r="AS344" s="307"/>
      <c r="AT344" s="306"/>
      <c r="AU344" s="307"/>
      <c r="AV344" s="306"/>
      <c r="AW344" s="307"/>
      <c r="AX344" s="306"/>
      <c r="AY344" s="134" t="s">
        <v>117</v>
      </c>
    </row>
    <row r="347" spans="1:51" ht="24" customHeight="1">
      <c r="A347" s="149" t="s">
        <v>355</v>
      </c>
    </row>
    <row r="348" spans="1:51" ht="24" customHeight="1">
      <c r="A348" s="151" t="s">
        <v>358</v>
      </c>
      <c r="B348" s="305"/>
      <c r="C348" s="305"/>
      <c r="D348" s="305"/>
      <c r="E348" s="305"/>
    </row>
    <row r="349" spans="1:51" ht="24" customHeight="1">
      <c r="A349" s="151" t="s">
        <v>359</v>
      </c>
      <c r="B349" s="304"/>
      <c r="C349" s="304"/>
      <c r="D349" s="305"/>
      <c r="E349" s="305"/>
    </row>
    <row r="350" spans="1:51" ht="24" customHeight="1">
      <c r="A350" s="151" t="s">
        <v>360</v>
      </c>
      <c r="B350" s="304"/>
      <c r="C350" s="304"/>
      <c r="D350" s="304"/>
      <c r="E350" s="304"/>
    </row>
    <row r="351" spans="1:51" ht="24" customHeight="1">
      <c r="A351" s="151" t="s">
        <v>361</v>
      </c>
      <c r="B351" s="304"/>
      <c r="C351" s="304"/>
      <c r="D351" s="304"/>
      <c r="E351" s="304"/>
    </row>
    <row r="352" spans="1:51" ht="24" customHeight="1">
      <c r="A352" s="151" t="s">
        <v>362</v>
      </c>
      <c r="B352" s="304"/>
      <c r="C352" s="304"/>
      <c r="D352" s="304"/>
      <c r="E352" s="304"/>
    </row>
    <row r="353" spans="1:12" ht="24" customHeight="1">
      <c r="A353" s="151" t="s">
        <v>363</v>
      </c>
      <c r="B353" s="304"/>
      <c r="C353" s="304"/>
      <c r="D353" s="304"/>
      <c r="E353" s="304"/>
    </row>
    <row r="354" spans="1:12" ht="24" customHeight="1">
      <c r="A354" s="151" t="s">
        <v>364</v>
      </c>
      <c r="B354" s="304"/>
      <c r="C354" s="304"/>
      <c r="D354" s="304"/>
      <c r="E354" s="304"/>
    </row>
    <row r="356" spans="1:12" ht="24" customHeight="1">
      <c r="A356" s="303"/>
      <c r="C356" s="302"/>
    </row>
    <row r="357" spans="1:12" ht="24" customHeight="1">
      <c r="A357" s="149" t="s">
        <v>370</v>
      </c>
    </row>
    <row r="358" spans="1:12" ht="24" customHeight="1">
      <c r="A358" s="301" t="s">
        <v>131</v>
      </c>
      <c r="B358" s="298" t="s">
        <v>1</v>
      </c>
      <c r="C358" s="300" t="s">
        <v>133</v>
      </c>
      <c r="D358" s="298" t="s">
        <v>132</v>
      </c>
      <c r="E358" s="299" t="s">
        <v>313</v>
      </c>
      <c r="F358" s="298" t="s">
        <v>2</v>
      </c>
      <c r="G358" s="298" t="s">
        <v>134</v>
      </c>
      <c r="H358" s="298" t="s">
        <v>189</v>
      </c>
      <c r="I358" s="298" t="s">
        <v>135</v>
      </c>
      <c r="J358" s="297" t="s">
        <v>369</v>
      </c>
      <c r="K358" s="297" t="s">
        <v>368</v>
      </c>
      <c r="L358" s="297" t="s">
        <v>367</v>
      </c>
    </row>
    <row r="359" spans="1:12" ht="24" customHeight="1">
      <c r="A359" s="296">
        <v>125</v>
      </c>
      <c r="B359" s="295">
        <v>17950</v>
      </c>
      <c r="C359" s="294">
        <v>71</v>
      </c>
      <c r="D359" s="295">
        <v>44084</v>
      </c>
      <c r="E359" s="294" t="s">
        <v>366</v>
      </c>
      <c r="F359" s="286" t="s">
        <v>7</v>
      </c>
      <c r="G359" s="285" t="s">
        <v>42</v>
      </c>
      <c r="H359" s="213">
        <v>34.668682287729901</v>
      </c>
      <c r="I359" s="293" t="s">
        <v>174</v>
      </c>
      <c r="J359" s="283">
        <v>0.4713</v>
      </c>
      <c r="K359" s="282"/>
      <c r="L359" s="282"/>
    </row>
    <row r="360" spans="1:12" ht="24" customHeight="1">
      <c r="A360" s="292">
        <v>419</v>
      </c>
      <c r="B360" s="291">
        <v>36357</v>
      </c>
      <c r="C360" s="290">
        <v>21</v>
      </c>
      <c r="D360" s="291">
        <v>44174</v>
      </c>
      <c r="E360" s="290" t="s">
        <v>366</v>
      </c>
      <c r="F360" s="289" t="s">
        <v>7</v>
      </c>
      <c r="G360" s="285" t="s">
        <v>42</v>
      </c>
      <c r="H360" s="213">
        <v>24.913648644027202</v>
      </c>
      <c r="I360" s="288" t="s">
        <v>173</v>
      </c>
      <c r="J360" s="283">
        <v>0.75929999999999997</v>
      </c>
      <c r="K360" s="282"/>
      <c r="L360" s="282"/>
    </row>
    <row r="361" spans="1:12" ht="24" customHeight="1">
      <c r="A361" s="287">
        <v>429</v>
      </c>
      <c r="B361" s="210">
        <v>30667</v>
      </c>
      <c r="C361" s="211">
        <v>36</v>
      </c>
      <c r="D361" s="210">
        <v>44153</v>
      </c>
      <c r="E361" s="211" t="s">
        <v>366</v>
      </c>
      <c r="F361" s="286" t="s">
        <v>7</v>
      </c>
      <c r="G361" s="285" t="s">
        <v>42</v>
      </c>
      <c r="H361" s="213">
        <v>30.411693126844501</v>
      </c>
      <c r="I361" s="284" t="s">
        <v>173</v>
      </c>
      <c r="J361" s="283">
        <v>3.5179999999999998</v>
      </c>
      <c r="K361" s="282"/>
      <c r="L361" s="282"/>
    </row>
    <row r="362" spans="1:12" ht="24" customHeight="1">
      <c r="A362" s="281">
        <v>445</v>
      </c>
      <c r="B362" s="279">
        <v>29020</v>
      </c>
      <c r="C362" s="280">
        <v>41</v>
      </c>
      <c r="D362" s="279">
        <v>44145</v>
      </c>
      <c r="E362" s="278" t="s">
        <v>366</v>
      </c>
      <c r="F362" s="4" t="s">
        <v>8</v>
      </c>
      <c r="G362" s="277" t="s">
        <v>329</v>
      </c>
      <c r="H362" s="57">
        <v>22.467465685692801</v>
      </c>
      <c r="I362" s="10" t="s">
        <v>173</v>
      </c>
      <c r="J362" s="276">
        <v>0.83279999999999998</v>
      </c>
      <c r="K362" s="275"/>
      <c r="L362" s="274"/>
    </row>
    <row r="363" spans="1:12" ht="24" customHeight="1">
      <c r="A363" s="281">
        <v>446</v>
      </c>
      <c r="B363" s="279">
        <v>29424</v>
      </c>
      <c r="C363" s="280">
        <v>40</v>
      </c>
      <c r="D363" s="279">
        <v>44145</v>
      </c>
      <c r="E363" s="278" t="s">
        <v>366</v>
      </c>
      <c r="F363" s="4" t="s">
        <v>8</v>
      </c>
      <c r="G363" s="277" t="s">
        <v>42</v>
      </c>
      <c r="H363" s="57">
        <v>21.7805172606013</v>
      </c>
      <c r="I363" s="10" t="s">
        <v>173</v>
      </c>
      <c r="J363" s="276">
        <v>0.56740000000000002</v>
      </c>
      <c r="K363" s="275"/>
      <c r="L363" s="274"/>
    </row>
    <row r="368" spans="1:12" ht="24" customHeight="1">
      <c r="J368" s="273"/>
      <c r="K368" s="273"/>
      <c r="L368" s="273"/>
    </row>
    <row r="369" spans="10:10" ht="24" customHeight="1">
      <c r="J369" s="271"/>
    </row>
    <row r="370" spans="10:10" ht="24" customHeight="1">
      <c r="J370" s="272"/>
    </row>
    <row r="371" spans="10:10" ht="24" customHeight="1">
      <c r="J371" s="271"/>
    </row>
    <row r="372" spans="10:10" ht="24" customHeight="1">
      <c r="J372" s="271"/>
    </row>
  </sheetData>
  <mergeCells count="51">
    <mergeCell ref="K2:M2"/>
    <mergeCell ref="B3:E3"/>
    <mergeCell ref="AG2:AL2"/>
    <mergeCell ref="AM2:AR2"/>
    <mergeCell ref="K1:AE1"/>
    <mergeCell ref="AD2:AE2"/>
    <mergeCell ref="N2:S2"/>
    <mergeCell ref="T2:Y2"/>
    <mergeCell ref="Z2:AC2"/>
    <mergeCell ref="A1:I2"/>
    <mergeCell ref="AB3:AC3"/>
    <mergeCell ref="AD3:AE3"/>
    <mergeCell ref="AG3:AH3"/>
    <mergeCell ref="AD4:AE4"/>
    <mergeCell ref="N4:O4"/>
    <mergeCell ref="P4:Q4"/>
    <mergeCell ref="T4:U4"/>
    <mergeCell ref="V4:W4"/>
    <mergeCell ref="Z4:AA4"/>
    <mergeCell ref="AB4:AC4"/>
    <mergeCell ref="R4:S4"/>
    <mergeCell ref="X4:Y4"/>
    <mergeCell ref="N3:O3"/>
    <mergeCell ref="P3:Q3"/>
    <mergeCell ref="T3:U3"/>
    <mergeCell ref="V3:W3"/>
    <mergeCell ref="Z3:AA3"/>
    <mergeCell ref="AW2:AX2"/>
    <mergeCell ref="AG1:AX1"/>
    <mergeCell ref="AU3:AV3"/>
    <mergeCell ref="AW3:AX3"/>
    <mergeCell ref="K4:M4"/>
    <mergeCell ref="K3:M3"/>
    <mergeCell ref="R3:S3"/>
    <mergeCell ref="X3:Y3"/>
    <mergeCell ref="AO3:AP3"/>
    <mergeCell ref="AQ3:AR3"/>
    <mergeCell ref="AG4:AH4"/>
    <mergeCell ref="AI4:AJ4"/>
    <mergeCell ref="AK4:AL4"/>
    <mergeCell ref="AM4:AN4"/>
    <mergeCell ref="AO4:AP4"/>
    <mergeCell ref="AS2:AV2"/>
    <mergeCell ref="AU4:AV4"/>
    <mergeCell ref="AW4:AX4"/>
    <mergeCell ref="AQ4:AR4"/>
    <mergeCell ref="AS4:AT4"/>
    <mergeCell ref="AI3:AJ3"/>
    <mergeCell ref="AK3:AL3"/>
    <mergeCell ref="AM3:AN3"/>
    <mergeCell ref="AS3:AT3"/>
  </mergeCells>
  <conditionalFormatting sqref="O6:O344 AH6:AH344 Q6:Q344 S6:S344 U6:U344 W6:W344 Y6:Y344 AA6:AA344 AC6:AC344 AE6:AE344 AJ6:AJ344 AL6:AL344 AN6:AN344 AP6:AP344 AR6:AR344 AT6:AT344 AV6:AV344 AX6:AX344">
    <cfRule type="expression" dxfId="0" priority="6">
      <formula>AND(O6/N6&gt;=2,O6&gt;0)</formula>
    </cfRule>
  </conditionalFormatting>
  <conditionalFormatting sqref="N6">
    <cfRule type="colorScale" priority="5">
      <colorScale>
        <cfvo type="min"/>
        <cfvo type="max"/>
        <color rgb="FFFCFCFF"/>
        <color rgb="FFFF9300"/>
      </colorScale>
    </cfRule>
  </conditionalFormatting>
  <conditionalFormatting sqref="J359">
    <cfRule type="colorScale" priority="4">
      <colorScale>
        <cfvo type="min"/>
        <cfvo type="max"/>
        <color rgb="FFFCFCFF"/>
        <color rgb="FFFF9300"/>
      </colorScale>
    </cfRule>
  </conditionalFormatting>
  <conditionalFormatting sqref="J360">
    <cfRule type="colorScale" priority="3">
      <colorScale>
        <cfvo type="min"/>
        <cfvo type="max"/>
        <color rgb="FFFCFCFF"/>
        <color rgb="FFFF9300"/>
      </colorScale>
    </cfRule>
  </conditionalFormatting>
  <conditionalFormatting sqref="J361">
    <cfRule type="colorScale" priority="2">
      <colorScale>
        <cfvo type="min"/>
        <cfvo type="max"/>
        <color rgb="FFFCFCFF"/>
        <color rgb="FFFF9300"/>
      </colorScale>
    </cfRule>
  </conditionalFormatting>
  <conditionalFormatting sqref="J362:L363">
    <cfRule type="colorScale" priority="1">
      <colorScale>
        <cfvo type="min"/>
        <cfvo type="max"/>
        <color rgb="FFFCFCFF"/>
        <color rgb="FFFF9300"/>
      </colorScale>
    </cfRule>
  </conditionalFormatting>
  <conditionalFormatting sqref="N7:O344 O6">
    <cfRule type="colorScale" priority="7">
      <colorScale>
        <cfvo type="min"/>
        <cfvo type="max"/>
        <color rgb="FFFCFCFF"/>
        <color rgb="FF63BE7B"/>
      </colorScale>
    </cfRule>
  </conditionalFormatting>
  <conditionalFormatting sqref="AG6:AH344">
    <cfRule type="colorScale" priority="8">
      <colorScale>
        <cfvo type="min"/>
        <cfvo type="max"/>
        <color rgb="FFFCFCFF"/>
        <color rgb="FF0070C0"/>
      </colorScale>
    </cfRule>
  </conditionalFormatting>
  <conditionalFormatting sqref="P6:Q344">
    <cfRule type="colorScale" priority="9">
      <colorScale>
        <cfvo type="min"/>
        <cfvo type="max"/>
        <color rgb="FFFCFCFF"/>
        <color rgb="FF63BE7B"/>
      </colorScale>
    </cfRule>
  </conditionalFormatting>
  <conditionalFormatting sqref="R6:S344">
    <cfRule type="colorScale" priority="10">
      <colorScale>
        <cfvo type="min"/>
        <cfvo type="max"/>
        <color rgb="FFFCFCFF"/>
        <color rgb="FF63BE7B"/>
      </colorScale>
    </cfRule>
  </conditionalFormatting>
  <conditionalFormatting sqref="T6:U344">
    <cfRule type="colorScale" priority="11">
      <colorScale>
        <cfvo type="min"/>
        <cfvo type="max"/>
        <color rgb="FFFCFCFF"/>
        <color rgb="FF63BE7B"/>
      </colorScale>
    </cfRule>
  </conditionalFormatting>
  <conditionalFormatting sqref="V6:W344">
    <cfRule type="colorScale" priority="12">
      <colorScale>
        <cfvo type="min"/>
        <cfvo type="max"/>
        <color rgb="FFFCFCFF"/>
        <color rgb="FF63BE7B"/>
      </colorScale>
    </cfRule>
  </conditionalFormatting>
  <conditionalFormatting sqref="X6:Y344">
    <cfRule type="colorScale" priority="13">
      <colorScale>
        <cfvo type="min"/>
        <cfvo type="max"/>
        <color rgb="FFFCFCFF"/>
        <color rgb="FF63BE7B"/>
      </colorScale>
    </cfRule>
  </conditionalFormatting>
  <conditionalFormatting sqref="Z6:AA344">
    <cfRule type="colorScale" priority="14">
      <colorScale>
        <cfvo type="min"/>
        <cfvo type="max"/>
        <color rgb="FFFCFCFF"/>
        <color rgb="FF63BE7B"/>
      </colorScale>
    </cfRule>
  </conditionalFormatting>
  <conditionalFormatting sqref="AB6:AC344">
    <cfRule type="colorScale" priority="15">
      <colorScale>
        <cfvo type="min"/>
        <cfvo type="max"/>
        <color rgb="FFFCFCFF"/>
        <color rgb="FF63BE7B"/>
      </colorScale>
    </cfRule>
  </conditionalFormatting>
  <conditionalFormatting sqref="AD6:AE344">
    <cfRule type="colorScale" priority="16">
      <colorScale>
        <cfvo type="min"/>
        <cfvo type="max"/>
        <color rgb="FFFCFCFF"/>
        <color rgb="FF63BE7B"/>
      </colorScale>
    </cfRule>
  </conditionalFormatting>
  <conditionalFormatting sqref="AI6:AJ344">
    <cfRule type="colorScale" priority="17">
      <colorScale>
        <cfvo type="min"/>
        <cfvo type="max"/>
        <color rgb="FFFCFCFF"/>
        <color rgb="FF0070C0"/>
      </colorScale>
    </cfRule>
  </conditionalFormatting>
  <conditionalFormatting sqref="AK6:AL344">
    <cfRule type="colorScale" priority="18">
      <colorScale>
        <cfvo type="min"/>
        <cfvo type="max"/>
        <color rgb="FFFCFCFF"/>
        <color rgb="FF0070C0"/>
      </colorScale>
    </cfRule>
  </conditionalFormatting>
  <conditionalFormatting sqref="AM6:AN344">
    <cfRule type="colorScale" priority="19">
      <colorScale>
        <cfvo type="min"/>
        <cfvo type="max"/>
        <color rgb="FFFCFCFF"/>
        <color rgb="FF0070C0"/>
      </colorScale>
    </cfRule>
  </conditionalFormatting>
  <conditionalFormatting sqref="AO6:AP344">
    <cfRule type="colorScale" priority="20">
      <colorScale>
        <cfvo type="min"/>
        <cfvo type="max"/>
        <color rgb="FFFCFCFF"/>
        <color rgb="FF0070C0"/>
      </colorScale>
    </cfRule>
  </conditionalFormatting>
  <conditionalFormatting sqref="AQ6:AR344">
    <cfRule type="colorScale" priority="21">
      <colorScale>
        <cfvo type="min"/>
        <cfvo type="max"/>
        <color rgb="FFFCFCFF"/>
        <color rgb="FF0070C0"/>
      </colorScale>
    </cfRule>
  </conditionalFormatting>
  <conditionalFormatting sqref="AS6:AT344">
    <cfRule type="colorScale" priority="22">
      <colorScale>
        <cfvo type="min"/>
        <cfvo type="max"/>
        <color rgb="FFFCFCFF"/>
        <color rgb="FF0070C0"/>
      </colorScale>
    </cfRule>
  </conditionalFormatting>
  <conditionalFormatting sqref="AU6:AV344">
    <cfRule type="colorScale" priority="23">
      <colorScale>
        <cfvo type="min"/>
        <cfvo type="max"/>
        <color rgb="FFFCFCFF"/>
        <color rgb="FF0070C0"/>
      </colorScale>
    </cfRule>
  </conditionalFormatting>
  <conditionalFormatting sqref="AW6:AX344">
    <cfRule type="colorScale" priority="24">
      <colorScale>
        <cfvo type="min"/>
        <cfvo type="max"/>
        <color rgb="FFFCFCFF"/>
        <color rgb="FF0070C0"/>
      </colorScale>
    </cfRule>
  </conditionalFormatting>
  <conditionalFormatting sqref="K6:M344">
    <cfRule type="colorScale" priority="25">
      <colorScale>
        <cfvo type="min"/>
        <cfvo type="max"/>
        <color rgb="FFFCFCFF"/>
        <color rgb="FFFF9300"/>
      </colorScale>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UGA5 2020-21 Cohort</vt:lpstr>
      <vt:lpstr>UGA5 (20-21) HAIs</vt:lpstr>
      <vt:lpstr>UGA5 (20-21) ELISAs</vt:lpstr>
      <vt:lpstr>'UGA5 (20-21) HAIs'!Print_Area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Carlock</dc:creator>
  <cp:keywords/>
  <dc:description/>
  <cp:lastModifiedBy>User</cp:lastModifiedBy>
  <cp:revision/>
  <dcterms:created xsi:type="dcterms:W3CDTF">2014-03-12T21:28:17Z</dcterms:created>
  <dcterms:modified xsi:type="dcterms:W3CDTF">2021-03-18T01:27:53Z</dcterms:modified>
  <cp:category/>
  <cp:contentStatus/>
</cp:coreProperties>
</file>