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hayllaconde/Documents/GitHub/APSMARLY/"/>
    </mc:Choice>
  </mc:AlternateContent>
  <xr:revisionPtr revIDLastSave="0" documentId="13_ncr:1_{332650DA-62D1-334C-A33C-8AEB3C2F4349}" xr6:coauthVersionLast="33" xr6:coauthVersionMax="33" xr10:uidLastSave="{00000000-0000-0000-0000-000000000000}"/>
  <bookViews>
    <workbookView xWindow="920" yWindow="460" windowWidth="27840" windowHeight="17540" tabRatio="500" activeTab="7" xr2:uid="{00000000-000D-0000-FFFF-FFFF00000000}"/>
  </bookViews>
  <sheets>
    <sheet name="Pro-labore" sheetId="1" r:id="rId1"/>
    <sheet name="Plano de venda da Empresa" sheetId="2" r:id="rId2"/>
    <sheet name="Sede" sheetId="3" r:id="rId3"/>
    <sheet name="Terceiros" sheetId="4" r:id="rId4"/>
    <sheet name="Kits, Conforto,Softwares" sheetId="12" r:id="rId5"/>
    <sheet name="Matérias Expediente" sheetId="6" r:id="rId6"/>
    <sheet name="Consolidação" sheetId="8" r:id="rId7"/>
    <sheet name="Receitas" sheetId="9" r:id="rId8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5" i="9" l="1"/>
  <c r="G75" i="9"/>
  <c r="H75" i="9"/>
  <c r="I75" i="9"/>
  <c r="J75" i="9"/>
  <c r="K75" i="9"/>
  <c r="L75" i="9"/>
  <c r="M75" i="9"/>
  <c r="N75" i="9"/>
  <c r="O75" i="9"/>
  <c r="E75" i="9"/>
  <c r="E72" i="9"/>
  <c r="F72" i="9"/>
  <c r="G72" i="9"/>
  <c r="H72" i="9"/>
  <c r="I72" i="9"/>
  <c r="J72" i="9"/>
  <c r="K72" i="9"/>
  <c r="L72" i="9"/>
  <c r="M72" i="9"/>
  <c r="N72" i="9"/>
  <c r="O72" i="9"/>
  <c r="D72" i="9"/>
  <c r="E71" i="9"/>
  <c r="F71" i="9"/>
  <c r="G71" i="9"/>
  <c r="H71" i="9"/>
  <c r="I71" i="9"/>
  <c r="J71" i="9"/>
  <c r="K71" i="9"/>
  <c r="L71" i="9"/>
  <c r="M71" i="9"/>
  <c r="N71" i="9"/>
  <c r="O71" i="9"/>
  <c r="D71" i="9"/>
  <c r="F48" i="9"/>
  <c r="G48" i="9"/>
  <c r="H48" i="9"/>
  <c r="I48" i="9"/>
  <c r="J48" i="9"/>
  <c r="K48" i="9"/>
  <c r="L48" i="9"/>
  <c r="M48" i="9"/>
  <c r="N48" i="9"/>
  <c r="O48" i="9"/>
  <c r="E48" i="9"/>
  <c r="I45" i="9"/>
  <c r="J45" i="9"/>
  <c r="K45" i="9"/>
  <c r="L45" i="9"/>
  <c r="M45" i="9"/>
  <c r="N45" i="9"/>
  <c r="O45" i="9"/>
  <c r="H45" i="9"/>
  <c r="G45" i="9"/>
  <c r="F45" i="9"/>
  <c r="E45" i="9"/>
  <c r="E44" i="9"/>
  <c r="F44" i="9"/>
  <c r="G44" i="9"/>
  <c r="H44" i="9"/>
  <c r="I44" i="9"/>
  <c r="J44" i="9"/>
  <c r="K44" i="9"/>
  <c r="L44" i="9"/>
  <c r="M44" i="9"/>
  <c r="N44" i="9"/>
  <c r="O44" i="9"/>
  <c r="D45" i="9"/>
  <c r="D44" i="9"/>
  <c r="I69" i="9"/>
  <c r="J69" i="9"/>
  <c r="O69" i="9"/>
  <c r="N69" i="9"/>
  <c r="H69" i="9"/>
  <c r="M69" i="9"/>
  <c r="L69" i="9"/>
  <c r="K69" i="9"/>
  <c r="G69" i="9"/>
  <c r="F69" i="9"/>
  <c r="E69" i="9"/>
  <c r="D69" i="9"/>
  <c r="P75" i="9"/>
  <c r="P74" i="9"/>
  <c r="P73" i="9"/>
  <c r="P72" i="9"/>
  <c r="P71" i="9"/>
  <c r="P70" i="9"/>
  <c r="P69" i="9"/>
  <c r="E55" i="9"/>
  <c r="F55" i="9"/>
  <c r="G55" i="9"/>
  <c r="H55" i="9"/>
  <c r="I55" i="9"/>
  <c r="J55" i="9"/>
  <c r="K55" i="9"/>
  <c r="L55" i="9"/>
  <c r="M55" i="9"/>
  <c r="N55" i="9"/>
  <c r="O55" i="9"/>
  <c r="E56" i="9"/>
  <c r="F56" i="9"/>
  <c r="G56" i="9"/>
  <c r="H56" i="9"/>
  <c r="I56" i="9"/>
  <c r="J56" i="9"/>
  <c r="K56" i="9"/>
  <c r="L56" i="9"/>
  <c r="M56" i="9"/>
  <c r="N56" i="9"/>
  <c r="O56" i="9"/>
  <c r="E57" i="9"/>
  <c r="F57" i="9"/>
  <c r="G57" i="9"/>
  <c r="H57" i="9"/>
  <c r="I57" i="9"/>
  <c r="J57" i="9"/>
  <c r="K57" i="9"/>
  <c r="L57" i="9"/>
  <c r="M57" i="9"/>
  <c r="N57" i="9"/>
  <c r="O57" i="9"/>
  <c r="E58" i="9"/>
  <c r="F58" i="9"/>
  <c r="G58" i="9"/>
  <c r="H58" i="9"/>
  <c r="I58" i="9"/>
  <c r="J58" i="9"/>
  <c r="K58" i="9"/>
  <c r="L58" i="9"/>
  <c r="M58" i="9"/>
  <c r="N58" i="9"/>
  <c r="O58" i="9"/>
  <c r="E59" i="9"/>
  <c r="F59" i="9"/>
  <c r="G59" i="9"/>
  <c r="H59" i="9"/>
  <c r="I59" i="9"/>
  <c r="J59" i="9"/>
  <c r="K59" i="9"/>
  <c r="L59" i="9"/>
  <c r="M59" i="9"/>
  <c r="N59" i="9"/>
  <c r="O59" i="9"/>
  <c r="E60" i="9"/>
  <c r="F60" i="9"/>
  <c r="G60" i="9"/>
  <c r="H60" i="9"/>
  <c r="I60" i="9"/>
  <c r="J60" i="9"/>
  <c r="K60" i="9"/>
  <c r="L60" i="9"/>
  <c r="M60" i="9"/>
  <c r="N60" i="9"/>
  <c r="O60" i="9"/>
  <c r="E61" i="9"/>
  <c r="F61" i="9"/>
  <c r="G61" i="9"/>
  <c r="H61" i="9"/>
  <c r="I61" i="9"/>
  <c r="J61" i="9"/>
  <c r="K61" i="9"/>
  <c r="L61" i="9"/>
  <c r="M61" i="9"/>
  <c r="N61" i="9"/>
  <c r="O61" i="9"/>
  <c r="D61" i="9"/>
  <c r="D56" i="9"/>
  <c r="D57" i="9"/>
  <c r="D58" i="9"/>
  <c r="D59" i="9"/>
  <c r="D60" i="9"/>
  <c r="D55" i="9"/>
  <c r="P55" i="9"/>
  <c r="P56" i="9"/>
  <c r="P57" i="9"/>
  <c r="P58" i="9"/>
  <c r="P59" i="9"/>
  <c r="P60" i="9"/>
  <c r="P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P48" i="9"/>
  <c r="P47" i="9"/>
  <c r="P46" i="9"/>
  <c r="P45" i="9"/>
  <c r="P44" i="9"/>
  <c r="P43" i="9"/>
  <c r="P42" i="9"/>
  <c r="E30" i="9"/>
  <c r="F30" i="9"/>
  <c r="G30" i="9"/>
  <c r="H30" i="9"/>
  <c r="I30" i="9"/>
  <c r="J30" i="9"/>
  <c r="K30" i="9"/>
  <c r="L30" i="9"/>
  <c r="M30" i="9"/>
  <c r="N30" i="9"/>
  <c r="O30" i="9"/>
  <c r="E31" i="9"/>
  <c r="F31" i="9"/>
  <c r="G31" i="9"/>
  <c r="H31" i="9"/>
  <c r="I31" i="9"/>
  <c r="J31" i="9"/>
  <c r="K31" i="9"/>
  <c r="L31" i="9"/>
  <c r="M31" i="9"/>
  <c r="N31" i="9"/>
  <c r="O31" i="9"/>
  <c r="E32" i="9"/>
  <c r="F32" i="9"/>
  <c r="G32" i="9"/>
  <c r="H32" i="9"/>
  <c r="I32" i="9"/>
  <c r="J32" i="9"/>
  <c r="K32" i="9"/>
  <c r="L32" i="9"/>
  <c r="M32" i="9"/>
  <c r="N32" i="9"/>
  <c r="O32" i="9"/>
  <c r="E33" i="9"/>
  <c r="F33" i="9"/>
  <c r="G33" i="9"/>
  <c r="H33" i="9"/>
  <c r="I33" i="9"/>
  <c r="J33" i="9"/>
  <c r="K33" i="9"/>
  <c r="L33" i="9"/>
  <c r="M33" i="9"/>
  <c r="N33" i="9"/>
  <c r="O33" i="9"/>
  <c r="E34" i="9"/>
  <c r="F34" i="9"/>
  <c r="G34" i="9"/>
  <c r="H34" i="9"/>
  <c r="I34" i="9"/>
  <c r="J34" i="9"/>
  <c r="K34" i="9"/>
  <c r="L34" i="9"/>
  <c r="M34" i="9"/>
  <c r="N34" i="9"/>
  <c r="O34" i="9"/>
  <c r="E35" i="9"/>
  <c r="F35" i="9"/>
  <c r="G35" i="9"/>
  <c r="H35" i="9"/>
  <c r="I35" i="9"/>
  <c r="J35" i="9"/>
  <c r="K35" i="9"/>
  <c r="L35" i="9"/>
  <c r="M35" i="9"/>
  <c r="N35" i="9"/>
  <c r="O35" i="9"/>
  <c r="D30" i="9"/>
  <c r="D31" i="9"/>
  <c r="D32" i="9"/>
  <c r="D33" i="9"/>
  <c r="D34" i="9"/>
  <c r="D35" i="9"/>
  <c r="E29" i="9"/>
  <c r="F29" i="9"/>
  <c r="G29" i="9"/>
  <c r="H29" i="9"/>
  <c r="I29" i="9"/>
  <c r="J29" i="9"/>
  <c r="K29" i="9"/>
  <c r="L29" i="9"/>
  <c r="M29" i="9"/>
  <c r="N29" i="9"/>
  <c r="O29" i="9"/>
  <c r="D29" i="9"/>
  <c r="P29" i="9"/>
  <c r="P30" i="9"/>
  <c r="P31" i="9"/>
  <c r="P32" i="9"/>
  <c r="P33" i="9"/>
  <c r="P34" i="9"/>
  <c r="P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O23" i="9"/>
  <c r="N23" i="9"/>
  <c r="M23" i="9"/>
  <c r="L23" i="9"/>
  <c r="J23" i="9"/>
  <c r="K23" i="9"/>
  <c r="I23" i="9"/>
  <c r="E24" i="9"/>
  <c r="D24" i="9"/>
  <c r="E20" i="9"/>
  <c r="F20" i="9"/>
  <c r="G20" i="9"/>
  <c r="H20" i="9"/>
  <c r="I20" i="9"/>
  <c r="J20" i="9"/>
  <c r="K20" i="9"/>
  <c r="L20" i="9"/>
  <c r="M20" i="9"/>
  <c r="N20" i="9"/>
  <c r="O20" i="9"/>
  <c r="P21" i="9"/>
  <c r="D20" i="9"/>
  <c r="E19" i="9"/>
  <c r="F19" i="9"/>
  <c r="G19" i="9"/>
  <c r="H19" i="9"/>
  <c r="I19" i="9"/>
  <c r="J19" i="9"/>
  <c r="K19" i="9"/>
  <c r="L19" i="9"/>
  <c r="M19" i="9"/>
  <c r="N19" i="9"/>
  <c r="O19" i="9"/>
  <c r="D19" i="9"/>
  <c r="P19" i="9"/>
  <c r="P17" i="9"/>
  <c r="P18" i="9"/>
  <c r="P4" i="9"/>
  <c r="P5" i="9"/>
  <c r="P6" i="9"/>
  <c r="P7" i="9"/>
  <c r="P8" i="9"/>
  <c r="P9" i="9"/>
  <c r="P10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F86" i="6"/>
  <c r="E86" i="6"/>
  <c r="D86" i="6"/>
  <c r="D80" i="12"/>
  <c r="P6" i="8"/>
  <c r="P7" i="8"/>
  <c r="P4" i="8"/>
  <c r="D11" i="8"/>
  <c r="E165" i="12"/>
  <c r="D165" i="12"/>
  <c r="C165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D46" i="12"/>
  <c r="D59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E158" i="12"/>
  <c r="G46" i="12"/>
  <c r="G59" i="12"/>
  <c r="F59" i="12"/>
  <c r="E59" i="12"/>
  <c r="C59" i="12"/>
  <c r="G68" i="12"/>
  <c r="F68" i="12"/>
  <c r="E68" i="12"/>
  <c r="D68" i="12"/>
  <c r="C68" i="12"/>
  <c r="E164" i="12"/>
  <c r="E163" i="12"/>
  <c r="E162" i="12"/>
  <c r="E161" i="12"/>
  <c r="E160" i="12"/>
  <c r="E159" i="12"/>
  <c r="E157" i="12"/>
  <c r="E156" i="12"/>
  <c r="E155" i="12"/>
  <c r="E154" i="12"/>
  <c r="E153" i="12"/>
  <c r="D152" i="12"/>
  <c r="E152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D148" i="12"/>
  <c r="C148" i="12"/>
  <c r="D97" i="12"/>
  <c r="G97" i="12"/>
  <c r="H97" i="12"/>
  <c r="E97" i="12"/>
  <c r="F97" i="12"/>
  <c r="D92" i="12"/>
  <c r="H92" i="12"/>
  <c r="D93" i="12"/>
  <c r="H93" i="12"/>
  <c r="D94" i="12"/>
  <c r="H94" i="12"/>
  <c r="D95" i="12"/>
  <c r="H95" i="12"/>
  <c r="D96" i="12"/>
  <c r="H96" i="12"/>
  <c r="H98" i="12"/>
  <c r="G92" i="12"/>
  <c r="G93" i="12"/>
  <c r="G94" i="12"/>
  <c r="G95" i="12"/>
  <c r="G96" i="12"/>
  <c r="G98" i="12"/>
  <c r="F92" i="12"/>
  <c r="F93" i="12"/>
  <c r="F94" i="12"/>
  <c r="F95" i="12"/>
  <c r="F96" i="12"/>
  <c r="F98" i="12"/>
  <c r="E92" i="12"/>
  <c r="E93" i="12"/>
  <c r="E94" i="12"/>
  <c r="E95" i="12"/>
  <c r="E96" i="12"/>
  <c r="E98" i="12"/>
  <c r="D98" i="12"/>
  <c r="C98" i="12"/>
  <c r="D84" i="12"/>
  <c r="G84" i="12"/>
  <c r="D85" i="12"/>
  <c r="G85" i="12"/>
  <c r="D86" i="12"/>
  <c r="G86" i="12"/>
  <c r="D87" i="12"/>
  <c r="G87" i="12"/>
  <c r="G88" i="12"/>
  <c r="D74" i="12"/>
  <c r="F74" i="12"/>
  <c r="D75" i="12"/>
  <c r="F75" i="12"/>
  <c r="D76" i="12"/>
  <c r="F76" i="12"/>
  <c r="D77" i="12"/>
  <c r="F77" i="12"/>
  <c r="D78" i="12"/>
  <c r="F78" i="12"/>
  <c r="D79" i="12"/>
  <c r="F79" i="12"/>
  <c r="D72" i="12"/>
  <c r="F72" i="12"/>
  <c r="D73" i="12"/>
  <c r="F73" i="12"/>
  <c r="F80" i="12"/>
  <c r="F84" i="12"/>
  <c r="F85" i="12"/>
  <c r="F86" i="12"/>
  <c r="F87" i="12"/>
  <c r="F88" i="12"/>
  <c r="E74" i="12"/>
  <c r="E75" i="12"/>
  <c r="E76" i="12"/>
  <c r="E77" i="12"/>
  <c r="E78" i="12"/>
  <c r="E79" i="12"/>
  <c r="E72" i="12"/>
  <c r="E73" i="12"/>
  <c r="E80" i="12"/>
  <c r="E84" i="12"/>
  <c r="E85" i="12"/>
  <c r="E86" i="12"/>
  <c r="E87" i="12"/>
  <c r="E88" i="12"/>
  <c r="D88" i="12"/>
  <c r="C80" i="12"/>
  <c r="C88" i="12"/>
  <c r="H72" i="12"/>
  <c r="G72" i="12"/>
  <c r="G73" i="12"/>
  <c r="H73" i="12"/>
  <c r="D50" i="12"/>
  <c r="G50" i="12"/>
  <c r="D51" i="12"/>
  <c r="G51" i="12"/>
  <c r="D52" i="12"/>
  <c r="G52" i="12"/>
  <c r="D53" i="12"/>
  <c r="G53" i="12"/>
  <c r="D54" i="12"/>
  <c r="G54" i="12"/>
  <c r="D55" i="12"/>
  <c r="G55" i="12"/>
  <c r="D56" i="12"/>
  <c r="G56" i="12"/>
  <c r="D57" i="12"/>
  <c r="G57" i="12"/>
  <c r="D58" i="12"/>
  <c r="G58" i="12"/>
  <c r="D63" i="12"/>
  <c r="G63" i="12"/>
  <c r="D64" i="12"/>
  <c r="G64" i="12"/>
  <c r="D65" i="12"/>
  <c r="G65" i="12"/>
  <c r="D66" i="12"/>
  <c r="G66" i="12"/>
  <c r="D67" i="12"/>
  <c r="G67" i="12"/>
  <c r="F50" i="12"/>
  <c r="F51" i="12"/>
  <c r="F52" i="12"/>
  <c r="F53" i="12"/>
  <c r="F54" i="12"/>
  <c r="F55" i="12"/>
  <c r="F56" i="12"/>
  <c r="F57" i="12"/>
  <c r="F58" i="12"/>
  <c r="F63" i="12"/>
  <c r="F64" i="12"/>
  <c r="F65" i="12"/>
  <c r="F66" i="12"/>
  <c r="F67" i="12"/>
  <c r="E50" i="12"/>
  <c r="E51" i="12"/>
  <c r="E52" i="12"/>
  <c r="E53" i="12"/>
  <c r="E54" i="12"/>
  <c r="E55" i="12"/>
  <c r="E56" i="12"/>
  <c r="E57" i="12"/>
  <c r="E58" i="12"/>
  <c r="E63" i="12"/>
  <c r="E64" i="12"/>
  <c r="E65" i="12"/>
  <c r="E66" i="12"/>
  <c r="E67" i="12"/>
  <c r="D28" i="12"/>
  <c r="G28" i="12"/>
  <c r="D29" i="12"/>
  <c r="G29" i="12"/>
  <c r="D30" i="12"/>
  <c r="G30" i="12"/>
  <c r="D31" i="12"/>
  <c r="G31" i="12"/>
  <c r="D32" i="12"/>
  <c r="G32" i="12"/>
  <c r="D33" i="12"/>
  <c r="G33" i="12"/>
  <c r="D34" i="12"/>
  <c r="G34" i="12"/>
  <c r="G35" i="12"/>
  <c r="F28" i="12"/>
  <c r="F29" i="12"/>
  <c r="F30" i="12"/>
  <c r="F31" i="12"/>
  <c r="F32" i="12"/>
  <c r="F33" i="12"/>
  <c r="F34" i="12"/>
  <c r="F35" i="12"/>
  <c r="E28" i="12"/>
  <c r="E29" i="12"/>
  <c r="E30" i="12"/>
  <c r="E31" i="12"/>
  <c r="E32" i="12"/>
  <c r="E33" i="12"/>
  <c r="E34" i="12"/>
  <c r="E35" i="12"/>
  <c r="D35" i="12"/>
  <c r="C35" i="12"/>
  <c r="D3" i="12"/>
  <c r="G3" i="12"/>
  <c r="D4" i="12"/>
  <c r="G4" i="12"/>
  <c r="D5" i="12"/>
  <c r="G5" i="12"/>
  <c r="D6" i="12"/>
  <c r="G6" i="12"/>
  <c r="D7" i="12"/>
  <c r="G7" i="12"/>
  <c r="D8" i="12"/>
  <c r="G8" i="12"/>
  <c r="D9" i="12"/>
  <c r="G9" i="12"/>
  <c r="D10" i="12"/>
  <c r="G10" i="12"/>
  <c r="G11" i="12"/>
  <c r="F3" i="12"/>
  <c r="F4" i="12"/>
  <c r="F5" i="12"/>
  <c r="F6" i="12"/>
  <c r="F7" i="12"/>
  <c r="F8" i="12"/>
  <c r="F9" i="12"/>
  <c r="F10" i="12"/>
  <c r="F11" i="12"/>
  <c r="E3" i="12"/>
  <c r="E4" i="12"/>
  <c r="E5" i="12"/>
  <c r="E6" i="12"/>
  <c r="E7" i="12"/>
  <c r="E8" i="12"/>
  <c r="E9" i="12"/>
  <c r="E10" i="12"/>
  <c r="E11" i="12"/>
  <c r="D11" i="12"/>
  <c r="C11" i="12"/>
  <c r="D16" i="12"/>
  <c r="G16" i="12"/>
  <c r="D17" i="12"/>
  <c r="G17" i="12"/>
  <c r="D18" i="12"/>
  <c r="G18" i="12"/>
  <c r="D19" i="12"/>
  <c r="G19" i="12"/>
  <c r="D20" i="12"/>
  <c r="G20" i="12"/>
  <c r="D21" i="12"/>
  <c r="G21" i="12"/>
  <c r="D22" i="12"/>
  <c r="G22" i="12"/>
  <c r="D23" i="12"/>
  <c r="G23" i="12"/>
  <c r="G24" i="12"/>
  <c r="F16" i="12"/>
  <c r="F17" i="12"/>
  <c r="F18" i="12"/>
  <c r="F19" i="12"/>
  <c r="F20" i="12"/>
  <c r="F21" i="12"/>
  <c r="F22" i="12"/>
  <c r="F23" i="12"/>
  <c r="F24" i="12"/>
  <c r="E16" i="12"/>
  <c r="E17" i="12"/>
  <c r="E18" i="12"/>
  <c r="E19" i="12"/>
  <c r="E20" i="12"/>
  <c r="E21" i="12"/>
  <c r="E22" i="12"/>
  <c r="E23" i="12"/>
  <c r="E24" i="12"/>
  <c r="D24" i="12"/>
  <c r="C24" i="12"/>
  <c r="D39" i="12"/>
  <c r="G39" i="12"/>
  <c r="D40" i="12"/>
  <c r="G40" i="12"/>
  <c r="D41" i="12"/>
  <c r="G41" i="12"/>
  <c r="D42" i="12"/>
  <c r="G42" i="12"/>
  <c r="D43" i="12"/>
  <c r="G43" i="12"/>
  <c r="D44" i="12"/>
  <c r="G44" i="12"/>
  <c r="D45" i="12"/>
  <c r="G45" i="12"/>
  <c r="F39" i="12"/>
  <c r="F40" i="12"/>
  <c r="F41" i="12"/>
  <c r="F42" i="12"/>
  <c r="F43" i="12"/>
  <c r="F44" i="12"/>
  <c r="F45" i="12"/>
  <c r="F46" i="12"/>
  <c r="E39" i="12"/>
  <c r="E40" i="12"/>
  <c r="E41" i="12"/>
  <c r="E42" i="12"/>
  <c r="E43" i="12"/>
  <c r="E44" i="12"/>
  <c r="E45" i="12"/>
  <c r="E46" i="12"/>
  <c r="C46" i="12"/>
  <c r="H74" i="12"/>
  <c r="H75" i="12"/>
  <c r="H76" i="12"/>
  <c r="H77" i="12"/>
  <c r="H78" i="12"/>
  <c r="H79" i="12"/>
  <c r="H80" i="12"/>
  <c r="G74" i="12"/>
  <c r="G75" i="12"/>
  <c r="G76" i="12"/>
  <c r="G77" i="12"/>
  <c r="G78" i="12"/>
  <c r="G79" i="12"/>
  <c r="G80" i="12"/>
  <c r="O11" i="8"/>
  <c r="N11" i="8"/>
  <c r="M11" i="8"/>
  <c r="L11" i="8"/>
  <c r="K11" i="8"/>
  <c r="J11" i="8"/>
  <c r="I11" i="8"/>
  <c r="H11" i="8"/>
  <c r="G11" i="8"/>
  <c r="F11" i="8"/>
  <c r="E11" i="8"/>
  <c r="P10" i="8"/>
  <c r="P5" i="8"/>
  <c r="P8" i="8"/>
  <c r="P9" i="8"/>
  <c r="P11" i="8"/>
  <c r="D9" i="4"/>
  <c r="H8" i="3"/>
  <c r="I8" i="3"/>
  <c r="K8" i="3"/>
  <c r="J8" i="3"/>
  <c r="G8" i="3"/>
  <c r="F8" i="3"/>
  <c r="I5" i="1"/>
  <c r="S5" i="1"/>
  <c r="I6" i="1"/>
  <c r="S6" i="1"/>
  <c r="I7" i="1"/>
  <c r="S7" i="1"/>
  <c r="I8" i="1"/>
  <c r="S8" i="1"/>
  <c r="I9" i="1"/>
  <c r="S9" i="1"/>
  <c r="I10" i="1"/>
  <c r="S10" i="1"/>
  <c r="I11" i="1"/>
  <c r="S11" i="1"/>
  <c r="I12" i="1"/>
  <c r="S12" i="1"/>
  <c r="I13" i="1"/>
  <c r="S13" i="1"/>
  <c r="I14" i="1"/>
  <c r="S14" i="1"/>
  <c r="I15" i="1"/>
  <c r="S15" i="1"/>
  <c r="I16" i="1"/>
  <c r="S16" i="1"/>
  <c r="I17" i="1"/>
  <c r="S17" i="1"/>
  <c r="S18" i="1"/>
  <c r="P24" i="2"/>
  <c r="P10" i="2"/>
  <c r="C8" i="3"/>
  <c r="D8" i="3"/>
  <c r="E8" i="3"/>
  <c r="J18" i="1"/>
  <c r="L18" i="1"/>
  <c r="N18" i="1"/>
  <c r="P18" i="1"/>
  <c r="R18" i="1"/>
  <c r="I18" i="1"/>
  <c r="H18" i="1"/>
  <c r="G18" i="1"/>
  <c r="E18" i="1"/>
  <c r="D18" i="1"/>
  <c r="I20" i="2"/>
  <c r="H18" i="2"/>
  <c r="P20" i="9"/>
  <c r="P23" i="9"/>
</calcChain>
</file>

<file path=xl/sharedStrings.xml><?xml version="1.0" encoding="utf-8"?>
<sst xmlns="http://schemas.openxmlformats.org/spreadsheetml/2006/main" count="769" uniqueCount="320">
  <si>
    <t>Cargo/ Função</t>
  </si>
  <si>
    <t>Sócio Diretor Financeiro</t>
  </si>
  <si>
    <t>Sócio Diretor Desenvolvimento</t>
  </si>
  <si>
    <t>Sócio Diretor de Arte</t>
  </si>
  <si>
    <t>Total / mês</t>
  </si>
  <si>
    <t>Pro-Labore</t>
  </si>
  <si>
    <t>Salário Nominal</t>
  </si>
  <si>
    <t>Encargos</t>
  </si>
  <si>
    <t>Tributos</t>
  </si>
  <si>
    <t>Total</t>
  </si>
  <si>
    <t>Plano de Saúde</t>
  </si>
  <si>
    <t>Alimentação</t>
  </si>
  <si>
    <t>Alelo Refeição</t>
  </si>
  <si>
    <t>Transporte</t>
  </si>
  <si>
    <t>VT</t>
  </si>
  <si>
    <t>Seg. Grupo</t>
  </si>
  <si>
    <t>Bolsa</t>
  </si>
  <si>
    <t>Top Brasil Corretora de Seguros</t>
  </si>
  <si>
    <t>Amil</t>
  </si>
  <si>
    <t>*INSS:11%</t>
  </si>
  <si>
    <t>*Encargos: - 73%</t>
  </si>
  <si>
    <t>*1+1/2 tanques de gasolina por semana</t>
  </si>
  <si>
    <t>*R$ 50,00 por dia</t>
  </si>
  <si>
    <t>Sócios &amp; Funcioários</t>
  </si>
  <si>
    <t>Aluguel do Escritório</t>
  </si>
  <si>
    <t>Locação</t>
  </si>
  <si>
    <t>Endereço</t>
  </si>
  <si>
    <t>IPTU</t>
  </si>
  <si>
    <t>Condominío</t>
  </si>
  <si>
    <t>Total/ mês</t>
  </si>
  <si>
    <t>TOTAL DE CUSTOS</t>
  </si>
  <si>
    <t>Legenda</t>
  </si>
  <si>
    <t>Profissionais</t>
  </si>
  <si>
    <t>Valor</t>
  </si>
  <si>
    <t>Custo</t>
  </si>
  <si>
    <t>Secretária Executiva Bilingue</t>
  </si>
  <si>
    <t>Secretária Geral</t>
  </si>
  <si>
    <t>Gerente Design Digital</t>
  </si>
  <si>
    <t>Gerente Analista de desenvolvimento</t>
  </si>
  <si>
    <t>Gerente Financeiro</t>
  </si>
  <si>
    <t>Estágiario de Desenvolvimento Back-end</t>
  </si>
  <si>
    <t>Estágiario de Desenvolvimento Front-end</t>
  </si>
  <si>
    <t>Estágiario de Design Digital</t>
  </si>
  <si>
    <t>Encarregada(o) da Limpeza</t>
  </si>
  <si>
    <t>Estágiario de Secretariado</t>
  </si>
  <si>
    <t>Estágiario de ADM</t>
  </si>
  <si>
    <t>Horas Semanais</t>
  </si>
  <si>
    <t>44h</t>
  </si>
  <si>
    <t>32h</t>
  </si>
  <si>
    <t>220h</t>
  </si>
  <si>
    <t>Horas mensais</t>
  </si>
  <si>
    <t>Valor Semanais</t>
  </si>
  <si>
    <t>Valor Mensal</t>
  </si>
  <si>
    <t>H/H/m</t>
  </si>
  <si>
    <t>Avenida Paulista
Bela Vista, Sao Paulo - SP  CEP: 00000-001.</t>
  </si>
  <si>
    <t>Plano - 1 Desenvolvimento de Marca</t>
  </si>
  <si>
    <t>24h</t>
  </si>
  <si>
    <t>Valor Semanal</t>
  </si>
  <si>
    <t>Demais encargos</t>
  </si>
  <si>
    <t>Plano - 2 Desenvolvimento de plataforma básica</t>
  </si>
  <si>
    <t>Demais planos da empresa devem ser avaliados. Os clientes deverão fazer orçamento para os demais serviços a serem prestados pela HL LTDA.</t>
  </si>
  <si>
    <t>Custo dos profissionais</t>
  </si>
  <si>
    <t>Terceiros</t>
  </si>
  <si>
    <t>Funções</t>
  </si>
  <si>
    <t>Gasto Mensal</t>
  </si>
  <si>
    <t>Contador</t>
  </si>
  <si>
    <t>Assessoria Press Work</t>
  </si>
  <si>
    <t>Motoboy</t>
  </si>
  <si>
    <t>Gráfica</t>
  </si>
  <si>
    <t>Água</t>
  </si>
  <si>
    <t>Luz</t>
  </si>
  <si>
    <t xml:space="preserve">Legenda	</t>
  </si>
  <si>
    <t>Manutenção</t>
  </si>
  <si>
    <t>Telefone</t>
  </si>
  <si>
    <t xml:space="preserve"> Internet</t>
  </si>
  <si>
    <t>Internet e telefone (empresa): Vivo Telefone Ilimitado Fixo Móvel Local Internet 300 MB</t>
  </si>
  <si>
    <t>Advogado</t>
  </si>
  <si>
    <t>Consolidação</t>
  </si>
  <si>
    <t>Contas</t>
  </si>
  <si>
    <t>Folha de pagamento</t>
  </si>
  <si>
    <t>Sede</t>
  </si>
  <si>
    <t>Móveis</t>
  </si>
  <si>
    <t>Informática</t>
  </si>
  <si>
    <t>Matériais de Expediente</t>
  </si>
  <si>
    <t>Total Geral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</si>
  <si>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</si>
  <si>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</si>
  <si>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</si>
  <si>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</si>
  <si>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</si>
  <si>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</si>
  <si>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</si>
  <si>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</si>
  <si>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</si>
  <si>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</si>
  <si>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</si>
  <si>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</si>
  <si>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</si>
  <si>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Matériais de Conforto</t>
  </si>
  <si>
    <t>Entrada de Clientes</t>
  </si>
  <si>
    <t>Receita 2018</t>
  </si>
  <si>
    <t xml:space="preserve">Contas </t>
  </si>
  <si>
    <t>Receita Bruta</t>
  </si>
  <si>
    <t>Dispesas Operacionais</t>
  </si>
  <si>
    <t>Receita Liquída</t>
  </si>
  <si>
    <t>Investimento</t>
  </si>
  <si>
    <t>Capital Social</t>
  </si>
  <si>
    <t>Caixa Inicial</t>
  </si>
  <si>
    <t>Acumulado</t>
  </si>
  <si>
    <t>Receita 2019</t>
  </si>
  <si>
    <t>Receita 2020</t>
  </si>
  <si>
    <t>-</t>
  </si>
  <si>
    <t>Material</t>
  </si>
  <si>
    <t>Quantidade</t>
  </si>
  <si>
    <t>Unidade de medida</t>
  </si>
  <si>
    <t>Valor unitário</t>
  </si>
  <si>
    <t>Valor total</t>
  </si>
  <si>
    <t>Materiais de Expediente</t>
  </si>
  <si>
    <t>Rateio entre Funcionários</t>
  </si>
  <si>
    <t>Cargos</t>
  </si>
  <si>
    <t>Hora/Homem</t>
  </si>
  <si>
    <t>Kit Sócio Diretor</t>
  </si>
  <si>
    <t>Kit Gerente</t>
  </si>
  <si>
    <t>Kit Reunião</t>
  </si>
  <si>
    <t>Kit Funcionário (básico)</t>
  </si>
  <si>
    <t>Inspiron 15 Gaming</t>
  </si>
  <si>
    <t>Div - 24Meses</t>
  </si>
  <si>
    <t>Div - 180Horas</t>
  </si>
  <si>
    <t>Div - Pessoas (12 pessoas)</t>
  </si>
  <si>
    <t>Div - 220Horas</t>
  </si>
  <si>
    <t>180h</t>
  </si>
  <si>
    <t>Div - Pessoas (3 pessoas)</t>
  </si>
  <si>
    <t>Inspiron 15 5000 Ultrafino 2 em 1</t>
  </si>
  <si>
    <t>Div - Pessoas (1 pessoas)</t>
  </si>
  <si>
    <t>Inspiron 24 3000 All in One</t>
  </si>
  <si>
    <t>Equipamentos e periféricos</t>
  </si>
  <si>
    <t>Impressora Samsung SL-M4580FX M-4580FX | Multifuncional ProXpress Laser Monocromática</t>
  </si>
  <si>
    <t>Roteador TP-Link WiFi Range Extender AC750 2.4GHz até 300Mpbs - RE200</t>
  </si>
  <si>
    <t>HD Externo Lacie 2big Quadra 8TB USB 3.0 + FireWire 800 7200RPM - LAC9000317</t>
  </si>
  <si>
    <t>HD Seagate Externo Portátil Backup Plus Slim USB 3.0 1TB Prata - STDR1000101</t>
  </si>
  <si>
    <t>Fragmentadora Aurora corte partícula - 10 Folhas, DVD, CD, Cartão, Grampo com cesto 20L - AS1018CD - 110V</t>
  </si>
  <si>
    <t>Nobreak APC Microsol 700VA 115V Saída BZ700-BR</t>
  </si>
  <si>
    <t>Estabilizador Protector BMI Micro CP 300VA 115/115V PT 1-PTC030011P</t>
  </si>
  <si>
    <t>Cabo HDMI Empire Classe 1.4 TV 3D Macho Aúdio 7.1 Full HD 1.8 metros 1578</t>
  </si>
  <si>
    <t>Mouse Logitech M90 Preto 1000DPI</t>
  </si>
  <si>
    <t>Kit  Estágiario Design</t>
  </si>
  <si>
    <t>Kit  Estágiario Básico</t>
  </si>
  <si>
    <t>MacBook Pro 15'</t>
  </si>
  <si>
    <t>Magic Keyboard com teclado numérico </t>
  </si>
  <si>
    <t>Cabo Thunderbolt 3 (USB‑C) (0,8 m)</t>
  </si>
  <si>
    <t>Magic Mouse 2 - Prateado</t>
  </si>
  <si>
    <t>Monitor Dell Ultrasharp de 32" UltraHD(4K) com PremierColor UP3216Q</t>
  </si>
  <si>
    <t>Teclado Mecânico Gamer Redragon Kumara Switch Outemu Blue K552 ABNT 2</t>
  </si>
  <si>
    <t>Mousepad Gamer Sharkoon Skiller SGP1 M</t>
  </si>
  <si>
    <t>Headset Sennheiser Preto SC260USB</t>
  </si>
  <si>
    <t>Mesa digitalizadora Wacom Intuos Pen Draw Fun Pequena CTL490DW</t>
  </si>
  <si>
    <t>Cadeira Gamer noblechairs ICON Couro Midnight Blue Graphite NBL-ICN-RL-MBG</t>
  </si>
  <si>
    <t>Conjunto Home Office com Mesa, Balcão e Gaveteiro Branco/Grigio - Caaza</t>
  </si>
  <si>
    <t>Conjunto para Escritório com Escrivaninha/Mesa para Computador, Armários e Estantes Livreiro Tabaco - Tecno Mobili</t>
  </si>
  <si>
    <t>Buffet Mancio 2 Pt 2 Gv Nobre Fosco</t>
  </si>
  <si>
    <t>Conjunto Home Office com Balcão, Armário e Estantes Livreiro Branco - Tecno Mobili</t>
  </si>
  <si>
    <t>Kit  Encarregado de limpeza</t>
  </si>
  <si>
    <t>Balde Mop Esfregão Com Cesto Inox Cabo 1,60 Metros Com 3 Refis Microfibra, Limpeza Pó, Limpeza Pesad</t>
  </si>
  <si>
    <t>Vassoura Magica Esfregao Mop Spray Com Reservatorio Limpeza Profissional Sem Balde</t>
  </si>
  <si>
    <t>Pano para Limpeza de Chão - Sacaria 100% Algodão - 35x62cm - 10 peças</t>
  </si>
  <si>
    <t>Rodo Limpa Vidros Com Esponja E Reservatorio Com Spray Para Limpeza De Janelas</t>
  </si>
  <si>
    <t>Aspirador de pó 2 em 1 portátil e vertical 1.200 watts - AP-25 - Mondial</t>
  </si>
  <si>
    <t>Software</t>
  </si>
  <si>
    <t>Slack Technologies</t>
  </si>
  <si>
    <t>Adobe Creative Cloud Completed</t>
  </si>
  <si>
    <t>Box for Business</t>
  </si>
  <si>
    <t>Github Enterprise</t>
  </si>
  <si>
    <t>Mesa de Reunião Acerto DNA Lojix 180 cm</t>
  </si>
  <si>
    <t>Cadeira De Escritório Diretor Giratória Marilyn Plus Preta</t>
  </si>
  <si>
    <t>Projetor Interativo Ricoh WX4152NI 3500 Lumens, HDMI - 432104</t>
  </si>
  <si>
    <t>Smart TV 4K Sony LED 75 - XBR-75X905E + Smart TV Sony LED HD 32 - KDL-32W655D - SOCJXBR75X9006</t>
  </si>
  <si>
    <t>Conforto</t>
  </si>
  <si>
    <t>Materiais</t>
  </si>
  <si>
    <t>Div- 60Meses</t>
  </si>
  <si>
    <t>Div - 180Hrs</t>
  </si>
  <si>
    <t>Valor Total</t>
  </si>
  <si>
    <t>Telefone Polycom Conferência SoundStation IP 5000, baseado em SIP, PoE. Expansível com Display para linha IP 2200-30900-025</t>
  </si>
  <si>
    <t>Telefone Sem Fio Panasonic com Backup de Energia e ID - KX-TG6713LBB </t>
  </si>
  <si>
    <t>Purificador de Água Electrolux PA21G Branco Bivolt</t>
  </si>
  <si>
    <t>Cafeteira Elétrica Oster Programável 4401 Preta com Inox Jarra de Vidro 1,4 Litros</t>
  </si>
  <si>
    <t>LATTISSIMA TOUCH BRANCO ELEGANTE 110V</t>
  </si>
  <si>
    <t>Micro-ondas Philco PME25 25 Litros com Tecla Preparo Rápido Prata Espelhado</t>
  </si>
  <si>
    <t>Geladeira/ Refrigerador Electrolux Frost Free DW42X 380L Inox</t>
  </si>
  <si>
    <t>Estofado Barcelona Inox Ecologico CE10 Pto</t>
  </si>
  <si>
    <t>POLTRONA BARCELONA PRETA - POBAPR-2110</t>
  </si>
  <si>
    <t>Armário Cozinha Compacta Lili 6 Portas Branco E Preto Poquema</t>
  </si>
  <si>
    <t>Sala de Jantar Nira com Mesa Redonda e 4 Cadeiras Kappesberg - Nogal/Bege</t>
  </si>
  <si>
    <t>lin escrivaninha/aparador 1gv. 100x45</t>
  </si>
  <si>
    <t>Espelho Decorativo em Acrílico personalizável 90 x 45 cm</t>
  </si>
  <si>
    <t>Espelho de Banheiro Retangular 50x70cm Delicat Sensea</t>
  </si>
  <si>
    <t>words pt. guarda-chuva</t>
  </si>
  <si>
    <t>ox tapete 60x180</t>
  </si>
  <si>
    <t>inglass mesa centro 110x55</t>
  </si>
  <si>
    <t>holder painel tv 135</t>
  </si>
  <si>
    <t>control persiana hor. 160x160 25mm</t>
  </si>
  <si>
    <t>axis porta-papel higiênico/revistas piso</t>
  </si>
  <si>
    <t>begins with coffee quadro 20x30 2vrd</t>
  </si>
  <si>
    <t>good vibes - be kind quadro 21x211</t>
  </si>
  <si>
    <t>good vibes - go for it quadro 21x21</t>
  </si>
  <si>
    <t>janelas i quadro 45x65</t>
  </si>
  <si>
    <t>flap tapete 150x200</t>
  </si>
  <si>
    <t>home studio nicho 114x38</t>
  </si>
  <si>
    <t>attract memory-board 70x120</t>
  </si>
  <si>
    <t>show organizador/pt. correspondencia</t>
  </si>
  <si>
    <t>box mirror bandeja 30x18</t>
  </si>
  <si>
    <t>hiante sousplat</t>
  </si>
  <si>
    <t>audrie balde p/gelo</t>
  </si>
  <si>
    <t>drops taça champanhe 160ml c/6</t>
  </si>
  <si>
    <t>drops copo refresco 500ml c/6</t>
  </si>
  <si>
    <t>beli galheteiro</t>
  </si>
  <si>
    <t>lungo jarra 960ml</t>
  </si>
  <si>
    <t>Aparelho de Jantar Chá Café 42 Peças Casambiente - Porcelana</t>
  </si>
  <si>
    <t>Conjunto de Facas Richwell Aço Inox Estojo de Madeira 42 Peças</t>
  </si>
  <si>
    <t>Lixeira Automática Luxo Sensor de Proximidade Inox 6 Litros - Westing</t>
  </si>
  <si>
    <t>bali porta-papel higiênico piso</t>
  </si>
  <si>
    <t>acril escova para banheiro</t>
  </si>
  <si>
    <t xml:space="preserve">
viscobasic tapete 40x60</t>
  </si>
  <si>
    <t>Toalheiro Dispenser Papel + Saboneteira Inox Biovis</t>
  </si>
  <si>
    <t>foffy assento sanitário</t>
  </si>
  <si>
    <t>Dracena Arborea 150cm Pote 30...</t>
  </si>
  <si>
    <t>Buxinho Pote 24...</t>
  </si>
  <si>
    <t>Orquídea Arondina Especial Pote</t>
  </si>
  <si>
    <t>Orquídea Phalaenopsis 11 Flores Azul Pote</t>
  </si>
  <si>
    <t>Div - 24 Meses</t>
  </si>
  <si>
    <t>Div - Pessoa (13 pessoas)</t>
  </si>
  <si>
    <t>Papel carbono azul A4 HC-202 Hardcopy CX 100 FL</t>
  </si>
  <si>
    <t>Pacote</t>
  </si>
  <si>
    <t>PAPEL SULFITE A4 OFFICE 210 X 297MM 75G/M² CAIXA 10 RESMAS CHAMEX - BRANCO</t>
  </si>
  <si>
    <t>Caixa</t>
  </si>
  <si>
    <t>Apontador c/deposito cores sortidas 125LVZ Faber Castell CX 25 UN</t>
  </si>
  <si>
    <t>Borracha c/ cinta Max pequena OF/7024N Faber Castell CX 24 UN</t>
  </si>
  <si>
    <t>Caneta Esferográfica 1.0mm Cristal Azul Bic CX 50 UN</t>
  </si>
  <si>
    <t>Caneta esferográfica 1.0mm cristal preta 835208 Bic CX 50 UN</t>
  </si>
  <si>
    <t>Lápis preto n.2 redondo 904335 Bic CX 72 UN</t>
  </si>
  <si>
    <t>Caneta esferográfica 1.0mm cristal vermelha 835206 Bic CX 50 UN</t>
  </si>
  <si>
    <t>Pincel marca texto amarelo grifpen PM/MTAMBZF Faber Castell CX 12 UN</t>
  </si>
  <si>
    <t>Corretivo líquido 18ml agua 878596 Bic CX 12 UN</t>
  </si>
  <si>
    <t>Caderno anotações 10,5x14,5cm c/ pauta 128 fls pk NY5066 S</t>
  </si>
  <si>
    <t>Unidade</t>
  </si>
  <si>
    <t>Grampeador 26/6 25fl half strip preto 3543 Maped CX 1 UN</t>
  </si>
  <si>
    <t>Perfurador de papel 02 furos p/10 fls D-210 Easy Office CX 1 UN</t>
  </si>
  <si>
    <t>Perfurador de papel 04 furos p/10 fls P-410 Easy Office CX 1 UN</t>
  </si>
  <si>
    <t>Cola em bastão 10g Pritt 1574715 Henkel PT 10 UN</t>
  </si>
  <si>
    <t>Cola branca 37g lavável 02840 Acrilex</t>
  </si>
  <si>
    <t>Caixa de Pranchetas De Baixo P</t>
  </si>
  <si>
    <t>Régua em poliestireno 30 cm cristal 981.0 Acrimet PT 1 UN</t>
  </si>
  <si>
    <t>Elástico amarelo n.18 c/120un. REA04 Red Bor PT 1 UN</t>
  </si>
  <si>
    <t>ESTILETE SIMPLE LINE L LARGO CAIXA COM 12 UNIDADES NORMA</t>
  </si>
  <si>
    <t>Clips n°2/0 Galvanizado 500g CX 720 UN Bacchi</t>
  </si>
  <si>
    <t>Bloco Adesivo Post-it® Amarelo - 38 mm x 50 mm - 24 blocos de 100 folhas (4 blocos grátis) 3M CX 24 UN</t>
  </si>
  <si>
    <t>Tesoura escolar 13cm Essentials 464210 Maped BT 1 UN</t>
  </si>
  <si>
    <t>Grampo Galvanizado 26/6 CX 5000 UN Bacchi</t>
  </si>
  <si>
    <t>Calculadora de bolso (bat/solar/8 díg.) 801 Spiral Digit BT 1 UN</t>
  </si>
  <si>
    <t>Arquivo Morto Papelão Ofício 340x133x240mm PT 50 UN Tilibra</t>
  </si>
  <si>
    <t>Envelope saco kraft natural 80g 250x353 42skn Celucat CX 250 UN</t>
  </si>
  <si>
    <t>Etiqueta ink-jet/laser Carta 50,8x101,6 6183 Pimaco PT 1000 UN</t>
  </si>
  <si>
    <t>Açúcar refinado granulado em sachê 5gr União CX 400 UN</t>
  </si>
  <si>
    <t>Toner Samsung Mlt-d303e | M4580fx 4580fx M4580 **original**</t>
  </si>
  <si>
    <t>Filtro de café 103 MELITTA  CX 30 UN</t>
  </si>
  <si>
    <t>Kit 12 Cápsulas De Café L´Or Onyx 10un</t>
  </si>
  <si>
    <t>Café Orfeu Grão Clássico 1kg</t>
  </si>
  <si>
    <t>Chocolate Lacta Bis ao Leite ou Branco</t>
  </si>
  <si>
    <t>Azeite Português Extra Virgem 500ml</t>
  </si>
  <si>
    <t>Sachê Sal Lebre – Peso Unitário: 1 Gr – Caixa Com 2.000 Unidades</t>
  </si>
  <si>
    <t>Palito De Dente Mentolado Em Sachê Bom Sabor – Qt Unitária: 1 Unidade – Caixa Com 2.000 Unidades</t>
  </si>
  <si>
    <t>COPO DESCARTÁVEL ALTACOPPO 50ML CAIXA COM 5000 COPOS - BRANCO</t>
  </si>
  <si>
    <t>COPO DESCARTÁVEL BRANCO 200ML CAIXA COM 2500 COPOS ECOCOPPO</t>
  </si>
  <si>
    <t>MEXEDOR DE CAFÉ CRISTAL 11CM PACOTE COM 500 UNIDADES PLASTFOOD</t>
  </si>
  <si>
    <t>ÁLCOOL EM GEL HIGIENIZADOR MOLLIS 5 LITROS - ARCHOTE</t>
  </si>
  <si>
    <t>Adoçante Linea Em Pó Sucralose Caixa Com 1000 Sachês</t>
  </si>
  <si>
    <t>PAPEL TOALHA INTERFOLHA 2 DOBRAS CAIXA COM 4800 FOLHAS NATUREZA</t>
  </si>
  <si>
    <t>PAPEL HIGIÊNICO FOLHA DUPLA FARDO COM 64 UNIDADES NEVE</t>
  </si>
  <si>
    <t>SACO DE LIXO 60 LITROS LEVE 60X70CM PACOTE COM 100 UNIDADES - AZEPLAST - VERDE</t>
  </si>
  <si>
    <t>Saco</t>
  </si>
  <si>
    <t>SACO DE LIXO 40 LITROS LEVE 55X55CM PACOTE COM 100 UNIDADES - AZEPLAST - PRETO</t>
  </si>
  <si>
    <t>DESINFETANTE AGIPRO CLEENE 5 LITROS ARCHOTE - LAVANDA</t>
  </si>
  <si>
    <t>ÁGUA SANITÁRIA AGIFÁCIL 5 LITROS - ARCHOTE</t>
  </si>
  <si>
    <t>SABONETE LÍQUIDO KIMCARE ERVA-DOCE 5L KIMBERLY-CLARK</t>
  </si>
  <si>
    <t>BOM AR FRESHMATIC APARELHO + REFIL 250ML GRÁTIS AIRWICK - DOCES DIAS DE LAVANDA</t>
  </si>
  <si>
    <t>KIT AIRWICK FRESHMATIC REFIL LAVANDA 250ML LEVE 8 PAGUE 6</t>
  </si>
  <si>
    <t>MULTIUSO SCOTCH BRITE 5 LITROS 3M</t>
  </si>
  <si>
    <t>DETERGENTE AGIPRO CLEENE NEUTRO 5 LITROS - ARCHOTE</t>
  </si>
  <si>
    <t>Esponja Multiuso Scotch-Brite PT 3 UN</t>
  </si>
  <si>
    <t>LUVA MULTIUSO M SCOTCH BRITE - AMARELA</t>
  </si>
  <si>
    <t>Kit Com 6 Harpic Pastilha Adesiva Lavanda 3X9g</t>
  </si>
  <si>
    <t>FreeCô Especiarias - Essência Cravo e Canela - Odorizador Bloqueador de Odores Sanitários 60ml PT 1 UN</t>
  </si>
  <si>
    <t>Biscoito Porto Alegre Champagne 150g com 24 unidades</t>
  </si>
  <si>
    <t>Biscoito Cream Cracker Levissimo Pacote 200g com 42 unidades</t>
  </si>
  <si>
    <t>Margarina com Manteiga sem Sal VIGOR Mix Pote 500g</t>
  </si>
  <si>
    <t>LÍQUIDO LIMPADOR PARA TELA E MONITOR 60ML RADEX</t>
  </si>
  <si>
    <t>Lenço de Papel Kleenex Brand 14,2 x 21,2cm CX 50 UN Kimberly Clark</t>
  </si>
  <si>
    <t>Patê de Atum Tradicional COQUEIRO 170g</t>
  </si>
  <si>
    <t>Patê de Atum com Azeitona COQUEIRO 170g</t>
  </si>
  <si>
    <t>Patê de Presunto SADIA Bisnaga 100g</t>
  </si>
  <si>
    <t>Patê de Peito de Peru Defumado SE</t>
  </si>
  <si>
    <t>Guardanapo Kitchen 23,5x22cm Leve 8 Pague 7</t>
  </si>
  <si>
    <t>Inseticida Aerosol Mata Inseto Regular SBP 380ml</t>
  </si>
  <si>
    <t>PILHA ALCALINA AA 16 UNIDADES DURACELL</t>
  </si>
  <si>
    <t>PILHA ALCALINA AAA 16 UNIDADES DURACELL</t>
  </si>
  <si>
    <t>Álcool Luar Mágico 46% 1 Litro</t>
  </si>
  <si>
    <t>Limpa Vidro Squeeze Líquido Pratice 500ml com 12 unidades</t>
  </si>
  <si>
    <t>Energético Red Bull Lata 250ml com 24 unidades</t>
  </si>
  <si>
    <t>Chá MATTE LEÃO Natural 24g com 15 Sachês</t>
  </si>
  <si>
    <t>Chá de Camomila LIPTON 10g</t>
  </si>
  <si>
    <t>Chá de Limão e Gengibre LIPTON 12g</t>
  </si>
  <si>
    <t>Chá MATTE LEÃO Natural Solúvel Sachê 25g</t>
  </si>
  <si>
    <t>Suco Concentrado de Goiaba Maguary 500ml com 12 unidades</t>
  </si>
  <si>
    <t>Suco Concentrado de Maracujá Maguary 500ml com 12 unidades</t>
  </si>
  <si>
    <t>Suco Concentrado de Abacaxi Maguary 500ml com 12 unidades</t>
  </si>
  <si>
    <t>Requeijão Porto Alegre 1,5kg</t>
  </si>
  <si>
    <t>Torrada Multigrãos Bauducco 160g com 32 unidades</t>
  </si>
  <si>
    <t>Tributação de 23%</t>
  </si>
  <si>
    <t>Consolidação 2019 (inflação de 4,25%)</t>
  </si>
  <si>
    <t>Consolidação 2020 (inflação de 4,25%)</t>
  </si>
  <si>
    <t> 21236,8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</si>
</sst>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#,##0.00_);[Red]\(&quot;R$&quot;#,##0.00\)"/>
    <numFmt numFmtId="44" formatCode="_(&quot;R$&quot;* #,##0.00_);_(&quot;R$&quot;* \(#,##0.00\);_(&quot;R$&quot;* &quot;-&quot;??_);_(@_)"/>
    <numFmt numFmtId="164" formatCode="&quot;R$&quot;#,##0.00"/>
  </numFmts>
  <fonts count="2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Times New Roman"/>
      <family val="1"/>
    </font>
    <font>
      <sz val="16"/>
      <color rgb="FF006100"/>
      <name val="Calibri"/>
      <family val="2"/>
      <scheme val="minor"/>
    </font>
    <font>
      <sz val="12"/>
      <color rgb="FF00B05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 (Corpo)_x0000_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66"/>
      <name val="Calibri"/>
      <family val="2"/>
      <scheme val="minor"/>
    </font>
    <font>
      <sz val="12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 (Corpo)_x0000_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6"/>
      <color theme="1"/>
      <name val="Calibri (Corpo)_x0000_"/>
    </font>
    <font>
      <sz val="12"/>
      <color rgb="FF444444"/>
      <name val="Calibri"/>
      <family val="2"/>
      <scheme val="minor"/>
    </font>
    <font>
      <sz val="13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 style="thin">
        <color indexed="64"/>
      </top>
      <bottom style="thin">
        <color rgb="FF7F7F7F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44" fontId="8" fillId="0" borderId="0" applyFont="0" applyFill="0" applyBorder="0" applyAlignment="0" applyProtection="0"/>
    <xf numFmtId="0" fontId="1" fillId="0" borderId="0" applyNumberFormat="0" applyFill="0" applyBorder="0" applyAlignment="0" applyProtection="0"/>
  </cellStyleXfs>
  <cellXfs count="220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5" xfId="0" applyBorder="1" applyAlignment="1"/>
    <xf numFmtId="0" fontId="0" fillId="0" borderId="0" xfId="0" applyBorder="1" applyAlignment="1"/>
    <xf numFmtId="0" fontId="0" fillId="0" borderId="13" xfId="0" applyBorder="1" applyAlignment="1"/>
    <xf numFmtId="8" fontId="0" fillId="0" borderId="17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8" fontId="0" fillId="0" borderId="10" xfId="0" applyNumberFormat="1" applyBorder="1" applyAlignment="1">
      <alignment horizontal="right"/>
    </xf>
    <xf numFmtId="0" fontId="8" fillId="0" borderId="0" xfId="0" applyFont="1"/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4" fillId="3" borderId="1" xfId="4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10" fillId="0" borderId="0" xfId="0" applyFont="1" applyBorder="1" applyAlignment="1">
      <alignment vertical="center"/>
    </xf>
    <xf numFmtId="164" fontId="0" fillId="0" borderId="10" xfId="5" applyNumberFormat="1" applyFont="1" applyBorder="1"/>
    <xf numFmtId="164" fontId="0" fillId="0" borderId="10" xfId="5" applyNumberFormat="1" applyFont="1" applyBorder="1" applyAlignment="1">
      <alignment horizontal="right"/>
    </xf>
    <xf numFmtId="164" fontId="0" fillId="0" borderId="10" xfId="0" applyNumberFormat="1" applyBorder="1"/>
    <xf numFmtId="0" fontId="10" fillId="0" borderId="0" xfId="0" applyFont="1" applyBorder="1" applyAlignment="1">
      <alignment vertical="top" wrapText="1"/>
    </xf>
    <xf numFmtId="0" fontId="0" fillId="0" borderId="10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right"/>
    </xf>
    <xf numFmtId="164" fontId="4" fillId="3" borderId="10" xfId="4" applyNumberForma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164" fontId="16" fillId="0" borderId="7" xfId="0" applyNumberFormat="1" applyFont="1" applyBorder="1" applyAlignment="1">
      <alignment horizontal="center" vertical="center"/>
    </xf>
    <xf numFmtId="164" fontId="16" fillId="0" borderId="7" xfId="0" applyNumberFormat="1" applyFont="1" applyBorder="1" applyAlignment="1">
      <alignment horizontal="center" vertical="center" wrapText="1"/>
    </xf>
    <xf numFmtId="164" fontId="4" fillId="3" borderId="7" xfId="4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164" fontId="8" fillId="0" borderId="10" xfId="0" applyNumberFormat="1" applyFont="1" applyBorder="1"/>
    <xf numFmtId="164" fontId="4" fillId="3" borderId="1" xfId="4" applyNumberFormat="1" applyFont="1" applyAlignment="1">
      <alignment horizontal="center" vertical="center"/>
    </xf>
    <xf numFmtId="164" fontId="0" fillId="0" borderId="10" xfId="0" applyNumberFormat="1" applyBorder="1" applyAlignment="1"/>
    <xf numFmtId="164" fontId="4" fillId="3" borderId="1" xfId="4" applyNumberFormat="1" applyAlignment="1">
      <alignment horizontal="center"/>
    </xf>
    <xf numFmtId="164" fontId="4" fillId="3" borderId="1" xfId="4" applyNumberFormat="1"/>
    <xf numFmtId="164" fontId="8" fillId="0" borderId="14" xfId="0" applyNumberFormat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horizontal="center" vertical="center" wrapText="1"/>
    </xf>
    <xf numFmtId="164" fontId="15" fillId="0" borderId="10" xfId="0" applyNumberFormat="1" applyFont="1" applyBorder="1" applyAlignment="1">
      <alignment horizontal="center" vertical="center"/>
    </xf>
    <xf numFmtId="164" fontId="13" fillId="3" borderId="10" xfId="4" applyNumberFormat="1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left" vertical="top"/>
    </xf>
    <xf numFmtId="164" fontId="8" fillId="0" borderId="7" xfId="0" applyNumberFormat="1" applyFont="1" applyBorder="1" applyAlignment="1">
      <alignment horizontal="left" vertical="top"/>
    </xf>
    <xf numFmtId="164" fontId="14" fillId="0" borderId="10" xfId="0" applyNumberFormat="1" applyFont="1" applyBorder="1" applyAlignment="1">
      <alignment horizontal="center" vertical="center"/>
    </xf>
    <xf numFmtId="164" fontId="16" fillId="0" borderId="6" xfId="0" applyNumberFormat="1" applyFont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4" fillId="3" borderId="10" xfId="4" applyNumberFormat="1" applyBorder="1"/>
    <xf numFmtId="0" fontId="4" fillId="3" borderId="1" xfId="4" applyAlignment="1">
      <alignment horizontal="center" vertical="center"/>
    </xf>
    <xf numFmtId="164" fontId="0" fillId="0" borderId="0" xfId="0" applyNumberForma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0" fillId="0" borderId="10" xfId="0" applyBorder="1"/>
    <xf numFmtId="164" fontId="0" fillId="0" borderId="10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10" xfId="0" applyFont="1" applyFill="1" applyBorder="1"/>
    <xf numFmtId="164" fontId="12" fillId="0" borderId="10" xfId="0" applyNumberFormat="1" applyFont="1" applyBorder="1" applyAlignment="1">
      <alignment horizontal="center" vertical="center"/>
    </xf>
    <xf numFmtId="0" fontId="26" fillId="0" borderId="10" xfId="0" applyFont="1" applyBorder="1"/>
    <xf numFmtId="164" fontId="4" fillId="3" borderId="19" xfId="4" applyNumberFormat="1" applyBorder="1"/>
    <xf numFmtId="0" fontId="0" fillId="0" borderId="0" xfId="0" applyFont="1" applyFill="1" applyBorder="1"/>
    <xf numFmtId="0" fontId="8" fillId="0" borderId="10" xfId="6" applyFont="1" applyBorder="1"/>
    <xf numFmtId="164" fontId="26" fillId="0" borderId="10" xfId="0" applyNumberFormat="1" applyFont="1" applyBorder="1"/>
    <xf numFmtId="0" fontId="0" fillId="0" borderId="10" xfId="0" applyFill="1" applyBorder="1"/>
    <xf numFmtId="164" fontId="0" fillId="0" borderId="0" xfId="0" applyNumberFormat="1" applyBorder="1"/>
    <xf numFmtId="164" fontId="4" fillId="3" borderId="14" xfId="4" applyNumberFormat="1" applyBorder="1"/>
    <xf numFmtId="164" fontId="4" fillId="3" borderId="8" xfId="4" applyNumberFormat="1" applyBorder="1"/>
    <xf numFmtId="0" fontId="12" fillId="0" borderId="0" xfId="0" applyFont="1" applyBorder="1" applyAlignment="1">
      <alignment vertical="center"/>
    </xf>
    <xf numFmtId="164" fontId="0" fillId="0" borderId="14" xfId="0" applyNumberFormat="1" applyBorder="1"/>
    <xf numFmtId="0" fontId="12" fillId="0" borderId="0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0" fontId="8" fillId="0" borderId="10" xfId="0" applyFont="1" applyBorder="1"/>
    <xf numFmtId="0" fontId="8" fillId="4" borderId="10" xfId="0" applyFont="1" applyFill="1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0" xfId="0" applyBorder="1" applyAlignment="1"/>
    <xf numFmtId="164" fontId="0" fillId="4" borderId="10" xfId="0" applyNumberFormat="1" applyFill="1" applyBorder="1" applyAlignment="1">
      <alignment horizontal="center"/>
    </xf>
    <xf numFmtId="0" fontId="0" fillId="0" borderId="10" xfId="0" applyBorder="1" applyAlignment="1">
      <alignment vertical="top"/>
    </xf>
    <xf numFmtId="164" fontId="0" fillId="0" borderId="7" xfId="0" applyNumberFormat="1" applyBorder="1"/>
    <xf numFmtId="164" fontId="0" fillId="0" borderId="7" xfId="0" applyNumberFormat="1" applyBorder="1" applyAlignment="1"/>
    <xf numFmtId="164" fontId="0" fillId="0" borderId="7" xfId="0" applyNumberFormat="1" applyBorder="1" applyAlignment="1">
      <alignment vertical="top"/>
    </xf>
    <xf numFmtId="0" fontId="0" fillId="0" borderId="10" xfId="0" applyNumberFormat="1" applyBorder="1" applyAlignment="1">
      <alignment horizontal="right"/>
    </xf>
    <xf numFmtId="0" fontId="0" fillId="0" borderId="10" xfId="0" applyNumberFormat="1" applyFill="1" applyBorder="1" applyAlignment="1">
      <alignment horizontal="right"/>
    </xf>
    <xf numFmtId="0" fontId="0" fillId="0" borderId="10" xfId="0" applyNumberFormat="1" applyBorder="1" applyAlignment="1">
      <alignment horizontal="right" vertical="top"/>
    </xf>
    <xf numFmtId="0" fontId="4" fillId="3" borderId="1" xfId="4" applyNumberFormat="1" applyAlignment="1">
      <alignment horizontal="right"/>
    </xf>
    <xf numFmtId="164" fontId="9" fillId="0" borderId="10" xfId="0" applyNumberFormat="1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 wrapText="1"/>
    </xf>
    <xf numFmtId="164" fontId="0" fillId="0" borderId="10" xfId="0" applyNumberFormat="1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164" fontId="8" fillId="0" borderId="16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8" fillId="0" borderId="17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164" fontId="14" fillId="0" borderId="10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164" fontId="22" fillId="0" borderId="0" xfId="0" applyNumberFormat="1" applyFont="1" applyAlignment="1">
      <alignment horizontal="center"/>
    </xf>
    <xf numFmtId="164" fontId="24" fillId="3" borderId="1" xfId="4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/>
    </xf>
    <xf numFmtId="164" fontId="17" fillId="0" borderId="10" xfId="0" applyNumberFormat="1" applyFont="1" applyBorder="1" applyAlignment="1">
      <alignment horizontal="center" vertical="center"/>
    </xf>
    <xf numFmtId="164" fontId="4" fillId="3" borderId="10" xfId="4" applyNumberFormat="1" applyBorder="1" applyAlignment="1">
      <alignment horizontal="center" vertical="center"/>
    </xf>
    <xf numFmtId="164" fontId="8" fillId="0" borderId="10" xfId="0" applyNumberFormat="1" applyFont="1" applyBorder="1" applyAlignment="1">
      <alignment horizontal="left" vertical="top"/>
    </xf>
    <xf numFmtId="164" fontId="8" fillId="0" borderId="7" xfId="0" applyNumberFormat="1" applyFont="1" applyBorder="1" applyAlignment="1">
      <alignment horizontal="left" vertical="top"/>
    </xf>
    <xf numFmtId="0" fontId="23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64" fontId="16" fillId="0" borderId="5" xfId="0" applyNumberFormat="1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164" fontId="8" fillId="0" borderId="16" xfId="0" applyNumberFormat="1" applyFont="1" applyBorder="1" applyAlignment="1">
      <alignment horizontal="left" vertical="top"/>
    </xf>
    <xf numFmtId="164" fontId="8" fillId="0" borderId="9" xfId="0" applyNumberFormat="1" applyFont="1" applyBorder="1" applyAlignment="1">
      <alignment horizontal="left" vertical="top"/>
    </xf>
    <xf numFmtId="164" fontId="24" fillId="3" borderId="1" xfId="4" applyNumberFormat="1" applyFont="1" applyAlignment="1">
      <alignment horizontal="left"/>
    </xf>
    <xf numFmtId="164" fontId="4" fillId="3" borderId="1" xfId="4" applyNumberFormat="1" applyAlignment="1">
      <alignment horizontal="center"/>
    </xf>
    <xf numFmtId="0" fontId="20" fillId="0" borderId="0" xfId="0" applyFont="1" applyBorder="1" applyAlignment="1">
      <alignment horizontal="center" vertical="center" wrapText="1"/>
    </xf>
    <xf numFmtId="164" fontId="0" fillId="0" borderId="10" xfId="0" applyNumberFormat="1" applyBorder="1" applyAlignment="1">
      <alignment horizontal="left"/>
    </xf>
    <xf numFmtId="164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left" vertical="top"/>
    </xf>
    <xf numFmtId="0" fontId="10" fillId="0" borderId="10" xfId="0" applyFont="1" applyBorder="1" applyAlignment="1">
      <alignment horizontal="center" vertical="center"/>
    </xf>
    <xf numFmtId="164" fontId="0" fillId="0" borderId="10" xfId="0" applyNumberFormat="1" applyBorder="1" applyAlignment="1"/>
    <xf numFmtId="0" fontId="11" fillId="0" borderId="10" xfId="0" applyFont="1" applyBorder="1" applyAlignment="1">
      <alignment horizontal="center" vertical="center"/>
    </xf>
    <xf numFmtId="44" fontId="9" fillId="0" borderId="10" xfId="5" applyFont="1" applyBorder="1" applyAlignment="1">
      <alignment horizontal="center" vertical="center" wrapText="1"/>
    </xf>
    <xf numFmtId="164" fontId="4" fillId="3" borderId="1" xfId="4" applyNumberFormat="1" applyAlignment="1">
      <alignment horizontal="left"/>
    </xf>
    <xf numFmtId="0" fontId="4" fillId="3" borderId="1" xfId="4" applyAlignment="1">
      <alignment horizontal="left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8" fontId="4" fillId="3" borderId="1" xfId="4" applyNumberFormat="1" applyAlignment="1">
      <alignment horizontal="left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15" xfId="0" applyBorder="1" applyAlignment="1"/>
    <xf numFmtId="0" fontId="0" fillId="0" borderId="0" xfId="0" applyBorder="1" applyAlignment="1"/>
    <xf numFmtId="0" fontId="0" fillId="0" borderId="13" xfId="0" applyBorder="1" applyAlignment="1"/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4" fillId="3" borderId="1" xfId="4" applyAlignment="1">
      <alignment horizontal="left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0" borderId="8" xfId="0" applyBorder="1" applyAlignment="1"/>
    <xf numFmtId="0" fontId="0" fillId="0" borderId="4" xfId="0" applyBorder="1" applyAlignment="1"/>
    <xf numFmtId="0" fontId="0" fillId="0" borderId="11" xfId="0" applyBorder="1" applyAlignment="1"/>
    <xf numFmtId="0" fontId="0" fillId="0" borderId="1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0" xfId="0" applyBorder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0" fillId="0" borderId="10" xfId="0" applyBorder="1"/>
    <xf numFmtId="0" fontId="8" fillId="0" borderId="10" xfId="0" applyFont="1" applyBorder="1" applyAlignment="1">
      <alignment horizontal="center" vertical="center" wrapText="1"/>
    </xf>
    <xf numFmtId="0" fontId="4" fillId="3" borderId="2" xfId="4" applyFont="1" applyBorder="1" applyAlignment="1">
      <alignment horizontal="center" vertical="center"/>
    </xf>
    <xf numFmtId="0" fontId="4" fillId="3" borderId="3" xfId="4" applyFont="1" applyBorder="1" applyAlignment="1">
      <alignment horizontal="center" vertical="center"/>
    </xf>
    <xf numFmtId="164" fontId="8" fillId="0" borderId="18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left"/>
    </xf>
    <xf numFmtId="164" fontId="0" fillId="0" borderId="10" xfId="0" applyNumberFormat="1" applyBorder="1" applyAlignment="1">
      <alignment horizontal="right"/>
    </xf>
    <xf numFmtId="164" fontId="4" fillId="3" borderId="1" xfId="4" applyNumberFormat="1" applyAlignment="1">
      <alignment horizontal="right"/>
    </xf>
    <xf numFmtId="0" fontId="12" fillId="0" borderId="10" xfId="0" applyFont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24" fillId="3" borderId="10" xfId="4" applyFont="1" applyBorder="1" applyAlignment="1">
      <alignment horizontal="center"/>
    </xf>
    <xf numFmtId="0" fontId="25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4" fillId="3" borderId="7" xfId="4" applyFont="1" applyBorder="1" applyAlignment="1">
      <alignment horizontal="center"/>
    </xf>
    <xf numFmtId="0" fontId="24" fillId="3" borderId="5" xfId="4" applyFont="1" applyBorder="1" applyAlignment="1">
      <alignment horizontal="center"/>
    </xf>
    <xf numFmtId="0" fontId="24" fillId="3" borderId="17" xfId="4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7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7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left" vertical="top"/>
    </xf>
    <xf numFmtId="164" fontId="0" fillId="0" borderId="17" xfId="0" applyNumberFormat="1" applyBorder="1" applyAlignment="1">
      <alignment horizontal="left" vertical="top"/>
    </xf>
    <xf numFmtId="164" fontId="4" fillId="3" borderId="22" xfId="4" applyNumberFormat="1" applyBorder="1" applyAlignment="1">
      <alignment horizontal="center"/>
    </xf>
    <xf numFmtId="164" fontId="4" fillId="3" borderId="23" xfId="4" applyNumberFormat="1" applyBorder="1" applyAlignment="1">
      <alignment horizontal="center"/>
    </xf>
    <xf numFmtId="164" fontId="24" fillId="3" borderId="22" xfId="4" applyNumberFormat="1" applyFont="1" applyBorder="1" applyAlignment="1">
      <alignment horizontal="left"/>
    </xf>
    <xf numFmtId="164" fontId="24" fillId="3" borderId="20" xfId="4" applyNumberFormat="1" applyFont="1" applyBorder="1" applyAlignment="1">
      <alignment horizontal="left"/>
    </xf>
    <xf numFmtId="164" fontId="24" fillId="3" borderId="23" xfId="4" applyNumberFormat="1" applyFont="1" applyBorder="1" applyAlignment="1">
      <alignment horizontal="left"/>
    </xf>
    <xf numFmtId="164" fontId="0" fillId="0" borderId="7" xfId="0" applyNumberFormat="1" applyBorder="1" applyAlignment="1"/>
    <xf numFmtId="164" fontId="0" fillId="0" borderId="5" xfId="0" applyNumberFormat="1" applyBorder="1" applyAlignment="1"/>
    <xf numFmtId="164" fontId="0" fillId="0" borderId="17" xfId="0" applyNumberFormat="1" applyBorder="1" applyAlignment="1"/>
    <xf numFmtId="0" fontId="27" fillId="0" borderId="0" xfId="0" applyFont="1"/>
    <xf numFmtId="164" fontId="0" fillId="0" borderId="10" xfId="0" applyNumberFormat="1" applyBorder="1" applyAlignment="1">
      <alignment horizontal="left" vertical="center"/>
    </xf>
    <xf numFmtId="164" fontId="12" fillId="0" borderId="8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164" fontId="12" fillId="0" borderId="11" xfId="0" applyNumberFormat="1" applyFont="1" applyBorder="1" applyAlignment="1">
      <alignment horizontal="center" vertical="center"/>
    </xf>
    <xf numFmtId="164" fontId="12" fillId="0" borderId="9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12" xfId="0" applyNumberFormat="1" applyFont="1" applyBorder="1" applyAlignment="1">
      <alignment horizontal="center" vertical="center"/>
    </xf>
    <xf numFmtId="164" fontId="12" fillId="0" borderId="16" xfId="0" applyNumberFormat="1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164" fontId="4" fillId="3" borderId="21" xfId="4" applyNumberFormat="1" applyBorder="1" applyAlignment="1">
      <alignment horizontal="center" vertical="center"/>
    </xf>
    <xf numFmtId="0" fontId="0" fillId="0" borderId="10" xfId="0" applyBorder="1" applyAlignment="1">
      <alignment horizontal="left" vertical="top"/>
    </xf>
  </cellXfs>
  <cellStyles count="7">
    <cellStyle name="Bom" xfId="3" builtinId="26"/>
    <cellStyle name="Cálculo" xfId="4" builtinId="22"/>
    <cellStyle name="Hiperlink" xfId="1" builtinId="8" hidden="1"/>
    <cellStyle name="Hiperlink" xfId="6" builtinId="8"/>
    <cellStyle name="Hiperlink Visitado" xfId="2" builtinId="9" hidden="1"/>
    <cellStyle name="Moeda" xfId="5" builtinId="4"/>
    <cellStyle name="Normal" xfId="0" builtinId="0"/>
  </cellStyles>
  <dxfs count="0"/>
  <tableStyles count="0" defaultTableStyle="TableStyleMedium9" defaultPivotStyle="PivotStyleMedium7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com.br/aclk?sa=l&amp;ai=DChcSEwig9fSoyYjbAhWTicgKHe26ALAYABAbGgJxdQ&amp;sig=AOD64_1xaLweKTsdX_gqDQxqebWG6Q05Zw&amp;ctype=5&amp;q=&amp;ved=0ahUKEwilrOyoyYjbAhWLgpAKHaOqAGIQpysITw&amp;adurl=" TargetMode="External"/><Relationship Id="rId18" Type="http://schemas.openxmlformats.org/officeDocument/2006/relationships/hyperlink" Target="https://www.google.com.br/aclk?sa=l&amp;ai=DChcSEwjZ8IHW1YjbAhUDCZEKHSaKB6AYABAaGgJjZQ&amp;sig=AOD64_1Xx49k-C-ruhlc9zH4VQJeqF5KnQ&amp;ctype=5&amp;q=&amp;ved=0ahUKEwitrf3V1YjbAhWDCpAKHZdxBy0QpysIWg&amp;adurl=" TargetMode="External"/><Relationship Id="rId26" Type="http://schemas.openxmlformats.org/officeDocument/2006/relationships/hyperlink" Target="http://www.tokstok.com.br/vitrine/produto.jsf?idItem=488&amp;bc=1001,2062" TargetMode="External"/><Relationship Id="rId39" Type="http://schemas.openxmlformats.org/officeDocument/2006/relationships/hyperlink" Target="http://www.tokstok.com.br/vitrine/produto.jsf?idItem=128478&amp;bc=1005,1296" TargetMode="External"/><Relationship Id="rId21" Type="http://schemas.openxmlformats.org/officeDocument/2006/relationships/hyperlink" Target="https://www.submarino.com.br/produto/125774827?pfm_carac=purificador%20de%20%C3%A1gua&amp;pfm_index=5&amp;pfm_page=search&amp;pfm_pos=grid&amp;pfm_type=search_page%20" TargetMode="External"/><Relationship Id="rId34" Type="http://schemas.openxmlformats.org/officeDocument/2006/relationships/hyperlink" Target="http://www.tokstok.com.br/vitrine/produto.jsf?idItem=139700&amp;bc=1002,2066" TargetMode="External"/><Relationship Id="rId42" Type="http://schemas.openxmlformats.org/officeDocument/2006/relationships/hyperlink" Target="http://www.tokstok.com.br/vitrine/produto.jsf?idItem=108213&amp;bc=1005,1292" TargetMode="External"/><Relationship Id="rId47" Type="http://schemas.openxmlformats.org/officeDocument/2006/relationships/hyperlink" Target="https://www.google.com.br/aclk?sa=l&amp;ai=DChcSEwjsiLHR4YjbAhWUwMgKHS6ZDQsYABALGgJxdQ&amp;sig=AOD64_0OBHWELfvUVLQtFGqRWS73UiuAKg&amp;ctype=5&amp;q=&amp;ved=0ahUKEwj3p6jR4YjbAhXEW5AKHYdvCOUQ2CkI_gI&amp;adurl=" TargetMode="External"/><Relationship Id="rId50" Type="http://schemas.openxmlformats.org/officeDocument/2006/relationships/hyperlink" Target="http://www.tokstok.com.br/vitrine/produto.jsf?idItem=18547&amp;bc=1009,1441" TargetMode="External"/><Relationship Id="rId55" Type="http://schemas.openxmlformats.org/officeDocument/2006/relationships/hyperlink" Target="https://www.leroymerlin.com.br/orquidea-arondina-especial-pote-20_89200370" TargetMode="External"/><Relationship Id="rId7" Type="http://schemas.openxmlformats.org/officeDocument/2006/relationships/hyperlink" Target="https://www.kabum.com.br/produto/86428/mousepad-gamer-sharkoon-skiller-sgp1-m" TargetMode="External"/><Relationship Id="rId2" Type="http://schemas.openxmlformats.org/officeDocument/2006/relationships/hyperlink" Target="https://www.kabum.com.br/produto/36337/nobreak-apc-microsol-700va-115v-saida-bz700-br" TargetMode="External"/><Relationship Id="rId16" Type="http://schemas.openxmlformats.org/officeDocument/2006/relationships/hyperlink" Target="https://www.google.com.br/aclk?sa=l&amp;ai=DChcSEwiH-u_Ry4jbAhUPisgKHUWOBSgYABBAGgJxdQ&amp;sig=AOD64_0BurQzh1ZzMr9-eKILE8ITN-ymKQ&amp;ctype=5&amp;q=&amp;ved=0ahUKEwj3oefRy4jbAhXCGJAKHaGBCWYQwzwIjwI&amp;adurl=" TargetMode="External"/><Relationship Id="rId29" Type="http://schemas.openxmlformats.org/officeDocument/2006/relationships/hyperlink" Target="http://www.tokstok.com.br/vitrine/produto.jsf?idItem=117758&amp;bc=1002,1231" TargetMode="External"/><Relationship Id="rId11" Type="http://schemas.openxmlformats.org/officeDocument/2006/relationships/hyperlink" Target="https://www.google.com.br/aclk?sa=l&amp;ai=DChcSEwig9fSoyYjbAhWTicgKHe26ALAYABBLGgJxdQ&amp;sig=AOD64_0ywUca-5r9vOcfafEVII9da7LQMQ&amp;ctype=5&amp;q=&amp;ved=0ahUKEwilrOyoyYjbAhWLgpAKHaOqAGIQpysI5gI&amp;adurl=" TargetMode="External"/><Relationship Id="rId24" Type="http://schemas.openxmlformats.org/officeDocument/2006/relationships/hyperlink" Target="http://www.tokstok.com.br/vitrine/produto.jsf?idItem=133534&amp;bc=1001,1198" TargetMode="External"/><Relationship Id="rId32" Type="http://schemas.openxmlformats.org/officeDocument/2006/relationships/hyperlink" Target="http://www.tokstok.com.br/vitrine/produto.jsf?idItem=139103&amp;bc=1002,2066" TargetMode="External"/><Relationship Id="rId37" Type="http://schemas.openxmlformats.org/officeDocument/2006/relationships/hyperlink" Target="http://www.tokstok.com.br/vitrine/produto.jsf?idItem=14637&amp;bc=1004,1265" TargetMode="External"/><Relationship Id="rId40" Type="http://schemas.openxmlformats.org/officeDocument/2006/relationships/hyperlink" Target="http://www.tokstok.com.br/vitrine/produto.jsf?idItem=113044&amp;bc=1005,1296" TargetMode="External"/><Relationship Id="rId45" Type="http://schemas.openxmlformats.org/officeDocument/2006/relationships/hyperlink" Target="http://www.tokstok.com.br/vitrine/produto.jsf?idItem=136708&amp;bc=1005,1304" TargetMode="External"/><Relationship Id="rId53" Type="http://schemas.openxmlformats.org/officeDocument/2006/relationships/hyperlink" Target="https://www.leroymerlin.com.br/dracena-arborea-150cm-pote-30_89482904" TargetMode="External"/><Relationship Id="rId5" Type="http://schemas.openxmlformats.org/officeDocument/2006/relationships/hyperlink" Target="https://www.apple.com/br/shop/product/MLA02/magic-mouse-2-prateado?fnode=4c" TargetMode="External"/><Relationship Id="rId10" Type="http://schemas.openxmlformats.org/officeDocument/2006/relationships/hyperlink" Target="https://www.kabum.com.br/produto/86428/mousepad-gamer-sharkoon-skiller-sgp1-m" TargetMode="External"/><Relationship Id="rId19" Type="http://schemas.openxmlformats.org/officeDocument/2006/relationships/hyperlink" Target="https://www.google.com.br/aclk?sa=l&amp;ai=DChcSEwivvumu1ojbAhUGVg0KHdynCi0YABANGgJxYg&amp;sig=AOD64_3vRfEjBf3RItDo99_H8VfuDhKReA&amp;ctype=5&amp;q=&amp;ved=0ahUKEwjt2N-u1ojbAhXGIpAKHQi_BvEQpysIIw&amp;adurl=" TargetMode="External"/><Relationship Id="rId31" Type="http://schemas.openxmlformats.org/officeDocument/2006/relationships/hyperlink" Target="http://www.tokstok.com.br/vitrine/produto.jsf?idItem=137607&amp;bc=1002,2066" TargetMode="External"/><Relationship Id="rId44" Type="http://schemas.openxmlformats.org/officeDocument/2006/relationships/hyperlink" Target="http://www.tokstok.com.br/vitrine/produto.jsf?idItem=115030&amp;bc=1005,1301" TargetMode="External"/><Relationship Id="rId52" Type="http://schemas.openxmlformats.org/officeDocument/2006/relationships/hyperlink" Target="http://www.tokstok.com.br/vitrine/produto.jsf?idItem=11716&amp;bc=1009,5446" TargetMode="External"/><Relationship Id="rId4" Type="http://schemas.openxmlformats.org/officeDocument/2006/relationships/hyperlink" Target="https://www.apple.com/br/shop/product/MQ4H2/cabo-thunderbolt-3-usb%E2%80%91c-08-m?fnode=4c" TargetMode="External"/><Relationship Id="rId9" Type="http://schemas.openxmlformats.org/officeDocument/2006/relationships/hyperlink" Target="https://www.kabum.com.br/produto/86428/mousepad-gamer-sharkoon-skiller-sgp1-m" TargetMode="External"/><Relationship Id="rId14" Type="http://schemas.openxmlformats.org/officeDocument/2006/relationships/hyperlink" Target="https://www.google.com.br/aclk?sa=l&amp;ai=DChcSEwig9fSoyYjbAhWTicgKHe26ALAYABAbGgJxdQ&amp;sig=AOD64_1xaLweKTsdX_gqDQxqebWG6Q05Zw&amp;ctype=5&amp;q=&amp;ved=0ahUKEwilrOyoyYjbAhWLgpAKHaOqAGIQpysITw&amp;adurl=" TargetMode="External"/><Relationship Id="rId22" Type="http://schemas.openxmlformats.org/officeDocument/2006/relationships/hyperlink" Target="https://www.google.com.br/shopping/product/6519709516147175242?q=sof%C3%A1+barcelona+2+e+3+lugares&amp;safe=off&amp;rlz=1C5CHFA_enBR788BR788&amp;biw=1397&amp;bih=803&amp;prds=paur:ClkAsKraX7mQBu8ceQsFF7h1xC4L6i1Ax3FyPhzu_0u5bTTfTVABRVJTmnDI85kKLNy8pDbjyE8PXSopxEdWr0NYE8k3yJkPYSRba2ka4ptQK5_QrEcmMAlvNRIZAFPVH73h8D1Fljs0_EgmicsynhaVP-qEwA&amp;sa=X&amp;ved=0ahUKEwix9Pay3IjbAhUTOZAKHY4lDYwQ8wIInwI" TargetMode="External"/><Relationship Id="rId27" Type="http://schemas.openxmlformats.org/officeDocument/2006/relationships/hyperlink" Target="http://www.tokstok.com.br/vitrine/produto.jsf?idItem=84481&amp;bc=1002,1216" TargetMode="External"/><Relationship Id="rId30" Type="http://schemas.openxmlformats.org/officeDocument/2006/relationships/hyperlink" Target="http://www.tokstok.com.br/vitrine/produto.jsf?idItem=113595&amp;bc=1002,2281" TargetMode="External"/><Relationship Id="rId35" Type="http://schemas.openxmlformats.org/officeDocument/2006/relationships/hyperlink" Target="http://www.tokstok.com.br/vitrine/produto.jsf?idItem=124675&amp;bc=1002,1233" TargetMode="External"/><Relationship Id="rId43" Type="http://schemas.openxmlformats.org/officeDocument/2006/relationships/hyperlink" Target="http://www.tokstok.com.br/vitrine/produto.jsf?idItem=127476&amp;bc=1005,1292" TargetMode="External"/><Relationship Id="rId48" Type="http://schemas.openxmlformats.org/officeDocument/2006/relationships/hyperlink" Target="https://www.google.com.br/shopping/product/10791245280508778243?safe=off&amp;rlz=1C5CHFA_enBR788BR788&amp;biw=1397&amp;bih=803&amp;q=lixeira+que+abre+sozinha&amp;oq=lixeira+que&amp;prds=paur:ClkAsKraX6eggcMWR24x6SZVvUXXrnQcqcOOOtKaUzb_jX76p0FYO9kTuRN1jSBbnliuOulIcX23oWIS55p_trOTsnPVf2sqGmYWolSLJNvfRzKR3NMwvBI99BIZAFPVH705p8PDH4DgP4ityUDdhFzddv5Wjw&amp;sa=X&amp;ved=0ahUKEwj6gcKb4ojbAhWBTJAKHReyB7cQ8wIIeQ" TargetMode="External"/><Relationship Id="rId56" Type="http://schemas.openxmlformats.org/officeDocument/2006/relationships/hyperlink" Target="https://www.leroymerlin.com.br/orquidea-phalaenopsis-11-flores-azul-pote-12_89207461" TargetMode="External"/><Relationship Id="rId8" Type="http://schemas.openxmlformats.org/officeDocument/2006/relationships/hyperlink" Target="https://www.kabum.com.br/produto/86428/mousepad-gamer-sharkoon-skiller-sgp1-m" TargetMode="External"/><Relationship Id="rId51" Type="http://schemas.openxmlformats.org/officeDocument/2006/relationships/hyperlink" Target="https://www.google.com.br/aclk?sa=l&amp;ai=DChcSEwjhrsCE44jbAhWSCpEKHWHuBH0YABBPGgJjZQ&amp;sig=AOD64_1ZhLz73GXgA9nxaFzyjiI-fdassQ&amp;ctype=5&amp;q=&amp;ved=0ahUKEwj8pryE44jbAhWLEJAKHQ71DGYQ2CkItAU&amp;adurl=" TargetMode="External"/><Relationship Id="rId3" Type="http://schemas.openxmlformats.org/officeDocument/2006/relationships/hyperlink" Target="https://www.kabum.com.br/produto/11442/estabilizador-protector-bmi-micro-cp-300va-115-115v-pt-1-ptc030011p" TargetMode="External"/><Relationship Id="rId12" Type="http://schemas.openxmlformats.org/officeDocument/2006/relationships/hyperlink" Target="https://www.google.com.br/aclk?sa=l&amp;ai=DChcSEwig9fSoyYjbAhWTicgKHe26ALAYABBLGgJxdQ&amp;sig=AOD64_0ywUca-5r9vOcfafEVII9da7LQMQ&amp;ctype=5&amp;q=&amp;ved=0ahUKEwilrOyoyYjbAhWLgpAKHaOqAGIQpysI5gI&amp;adurl=" TargetMode="External"/><Relationship Id="rId17" Type="http://schemas.openxmlformats.org/officeDocument/2006/relationships/hyperlink" Target="https://www.google.com.br/aclk?sa=l&amp;ai=DChcSEwipmoj-y4jbAhVMLRkKHZHrB8gYABARGgJsZg&amp;sig=AOD64_22gCktaJXdxtMueErRcXkniFhXOQ&amp;ctype=5&amp;q=&amp;ved=0ahUKEwiH_vj9y4jbAhXFIpAKHaBKA44QpysIIg&amp;adurl=" TargetMode="External"/><Relationship Id="rId25" Type="http://schemas.openxmlformats.org/officeDocument/2006/relationships/hyperlink" Target="http://www.tokstok.com.br/vitrine/produto.jsf?idItem=114718&amp;bc=1001,1199" TargetMode="External"/><Relationship Id="rId33" Type="http://schemas.openxmlformats.org/officeDocument/2006/relationships/hyperlink" Target="http://www.tokstok.com.br/vitrine/produto.jsf?idItem=139104&amp;bc=1002,2066" TargetMode="External"/><Relationship Id="rId38" Type="http://schemas.openxmlformats.org/officeDocument/2006/relationships/hyperlink" Target="http://www.tokstok.com.br/vitrine/produto.jsf?idItem=13418&amp;bc=1004,1253" TargetMode="External"/><Relationship Id="rId46" Type="http://schemas.openxmlformats.org/officeDocument/2006/relationships/hyperlink" Target="https://www.google.com.br/shopping/product/10426967421631251919?q=aparelho+de+jantar&amp;safe=off&amp;rlz=1C5CHFA_enBR788BR788&amp;biw=1397&amp;bih=803&amp;prds=paur:ClkAsKraX4rSeiyw_Zk-1h5t0RrV6w1QK9noZWJzxvHPUQ9XLvjQZt22mwSUFRJNgykxWhqSfRiJJaK7jPiFCCp_prrz5IXgLyJ4ZM4ocwb-E2sgKsyzaTADmxIZAFPVH70EFUHBQY8tNbV8n0w7hJ6XOAAsqg&amp;sa=X&amp;ved=0ahUKEwj0m4S24YjbAhXGIpAKHQi_BvEQ8wIIxgQ" TargetMode="External"/><Relationship Id="rId20" Type="http://schemas.openxmlformats.org/officeDocument/2006/relationships/hyperlink" Target="https://www.kabum.com.br/produto/79477/telefone-polycom-conferencia-soundstation-ip-5000-baseado-em-sip-poe-expansivel-com-display-para-linha-ip-2200-30900-025/?tag=telefone" TargetMode="External"/><Relationship Id="rId41" Type="http://schemas.openxmlformats.org/officeDocument/2006/relationships/hyperlink" Target="http://www.tokstok.com.br/vitrine/produto.jsf?idItem=118011&amp;bc=1005,1320" TargetMode="External"/><Relationship Id="rId54" Type="http://schemas.openxmlformats.org/officeDocument/2006/relationships/hyperlink" Target="https://www.leroymerlin.com.br/buxinho-pote-24_89209064" TargetMode="External"/><Relationship Id="rId1" Type="http://schemas.openxmlformats.org/officeDocument/2006/relationships/hyperlink" Target="http://www.dell.com/pt-br/shop/notebooks-dell/inspiron-15-5000-ultrafino-2-em-1/spd/inspiron-15-5578-2-in-1-laptop/cai5578w10he181009brw" TargetMode="External"/><Relationship Id="rId6" Type="http://schemas.openxmlformats.org/officeDocument/2006/relationships/hyperlink" Target="https://www.kabum.com.br/produto/86428/mousepad-gamer-sharkoon-skiller-sgp1-m" TargetMode="External"/><Relationship Id="rId15" Type="http://schemas.openxmlformats.org/officeDocument/2006/relationships/hyperlink" Target="https://www.kabum.com.br/produto/91263/projetor-interativo-ricoh-wx4152ni-3500-lumens-hdmi-432104" TargetMode="External"/><Relationship Id="rId23" Type="http://schemas.openxmlformats.org/officeDocument/2006/relationships/hyperlink" Target="https://www.google.com.br/aclk?sa=l&amp;ai=DChcSEwjOxOPE3IjbAhUTicgKHS9RDB0YABAPGgJxdQ&amp;sig=AOD64_04Tb7NSqjkWQKO083ceF-JftK7uw&amp;ctype=5&amp;q=&amp;ved=0ahUKEwjgpdrE3IjbAhUBGJAKHaHPCUUQ2CkIogQ&amp;adurl=" TargetMode="External"/><Relationship Id="rId28" Type="http://schemas.openxmlformats.org/officeDocument/2006/relationships/hyperlink" Target="http://www.tokstok.com.br/vitrine/produto.jsf?idItem=5592&amp;bc=1002,1212" TargetMode="External"/><Relationship Id="rId36" Type="http://schemas.openxmlformats.org/officeDocument/2006/relationships/hyperlink" Target="http://www.tokstok.com.br/vitrine/produto.jsf?idItem=131012&amp;bc=1004,1245" TargetMode="External"/><Relationship Id="rId49" Type="http://schemas.openxmlformats.org/officeDocument/2006/relationships/hyperlink" Target="http://www.tokstok.com.br/vitrine/produto.jsf?idItem=12719&amp;bc=1009,144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.br/aclk?sa=l&amp;ai=DChcSEwi-lvLMionbAhUHjcgKHQJ7AmIYABATGgJxdQ&amp;sig=AOD64_3-b9BpVN2bZd_nNvKwLHTZohRnXg&amp;ctype=5&amp;q=&amp;ved=0ahUKEwjBu-nMionbAhWxq1kKHaXdDmEQwzwIZQ&amp;adurl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31"/>
  <sheetViews>
    <sheetView topLeftCell="J2" zoomScale="109" workbookViewId="0">
      <selection activeCell="A8" sqref="A8:XFD8"/>
    </sheetView>
  </sheetViews>
  <sheetFormatPr baseColWidth="10" defaultColWidth="10.83203125" defaultRowHeight="16"/>
  <cols>
    <col min="1" max="2" width="10.83203125" style="1"/>
    <col min="3" max="3" width="14.6640625" style="1" customWidth="1"/>
    <col min="4" max="4" width="11.5" style="1" bestFit="1" customWidth="1"/>
    <col min="5" max="5" width="10.83203125" style="1"/>
    <col min="6" max="6" width="10.83203125" style="1" customWidth="1"/>
    <col min="7" max="8" width="10.83203125" style="1"/>
    <col min="9" max="9" width="11.5" style="1" bestFit="1" customWidth="1"/>
    <col min="10" max="17" width="10.83203125" style="1"/>
    <col min="18" max="18" width="11.1640625" style="1" customWidth="1"/>
    <col min="19" max="19" width="11.5" style="1" bestFit="1" customWidth="1"/>
    <col min="20" max="20" width="10.83203125" style="17"/>
    <col min="21" max="16384" width="10.83203125" style="1"/>
  </cols>
  <sheetData>
    <row r="1" spans="1:145" ht="16" customHeight="1">
      <c r="A1" s="122" t="s">
        <v>23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</row>
    <row r="2" spans="1:145" s="28" customFormat="1" ht="15.75" customHeight="1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</row>
    <row r="3" spans="1:145" s="29" customFormat="1" ht="15.75" customHeight="1">
      <c r="A3" s="123" t="s">
        <v>0</v>
      </c>
      <c r="B3" s="123"/>
      <c r="C3" s="123"/>
      <c r="D3" s="30" t="s">
        <v>5</v>
      </c>
      <c r="E3" s="123" t="s">
        <v>6</v>
      </c>
      <c r="F3" s="123"/>
      <c r="G3" s="30" t="s">
        <v>7</v>
      </c>
      <c r="H3" s="30" t="s">
        <v>8</v>
      </c>
      <c r="I3" s="30" t="s">
        <v>9</v>
      </c>
      <c r="J3" s="123" t="s">
        <v>10</v>
      </c>
      <c r="K3" s="123"/>
      <c r="L3" s="123" t="s">
        <v>11</v>
      </c>
      <c r="M3" s="123"/>
      <c r="N3" s="123" t="s">
        <v>13</v>
      </c>
      <c r="O3" s="123"/>
      <c r="P3" s="123" t="s">
        <v>15</v>
      </c>
      <c r="Q3" s="123"/>
      <c r="R3" s="30" t="s">
        <v>16</v>
      </c>
      <c r="S3" s="30" t="s">
        <v>9</v>
      </c>
      <c r="T3" s="33" t="s">
        <v>53</v>
      </c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</row>
    <row r="4" spans="1:145" s="29" customFormat="1">
      <c r="A4" s="100"/>
      <c r="B4" s="100"/>
      <c r="C4" s="100"/>
      <c r="D4" s="39"/>
      <c r="E4" s="125"/>
      <c r="F4" s="125"/>
      <c r="G4" s="45"/>
      <c r="H4" s="39"/>
      <c r="I4" s="40"/>
      <c r="J4" s="100" t="s">
        <v>18</v>
      </c>
      <c r="K4" s="100"/>
      <c r="L4" s="100" t="s">
        <v>12</v>
      </c>
      <c r="M4" s="100"/>
      <c r="N4" s="100" t="s">
        <v>14</v>
      </c>
      <c r="O4" s="100"/>
      <c r="P4" s="98" t="s">
        <v>17</v>
      </c>
      <c r="Q4" s="98"/>
      <c r="R4" s="46"/>
      <c r="S4" s="40"/>
      <c r="T4" s="34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</row>
    <row r="5" spans="1:145">
      <c r="A5" s="126" t="s">
        <v>1</v>
      </c>
      <c r="B5" s="126"/>
      <c r="C5" s="127"/>
      <c r="D5" s="31">
        <v>4000</v>
      </c>
      <c r="E5" s="104"/>
      <c r="F5" s="100"/>
      <c r="G5" s="105"/>
      <c r="H5" s="47">
        <v>440</v>
      </c>
      <c r="I5" s="48">
        <f>SUM(D5:H5)</f>
        <v>4440</v>
      </c>
      <c r="J5" s="100">
        <v>538.39</v>
      </c>
      <c r="K5" s="100"/>
      <c r="L5" s="118">
        <v>950</v>
      </c>
      <c r="M5" s="118"/>
      <c r="N5" s="117">
        <v>1600</v>
      </c>
      <c r="O5" s="117"/>
      <c r="P5" s="98">
        <v>75</v>
      </c>
      <c r="Q5" s="98"/>
      <c r="R5" s="124"/>
      <c r="S5" s="48">
        <f t="shared" ref="S5:S11" si="0">SUM(I5:Q5)</f>
        <v>7603.39</v>
      </c>
      <c r="T5" s="34">
        <v>34.56</v>
      </c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</row>
    <row r="6" spans="1:145">
      <c r="A6" s="120" t="s">
        <v>2</v>
      </c>
      <c r="B6" s="120"/>
      <c r="C6" s="121"/>
      <c r="D6" s="31">
        <v>4000</v>
      </c>
      <c r="E6" s="104"/>
      <c r="F6" s="100"/>
      <c r="G6" s="105"/>
      <c r="H6" s="47">
        <v>440</v>
      </c>
      <c r="I6" s="48">
        <f>SUM(D6:H6)</f>
        <v>4440</v>
      </c>
      <c r="J6" s="100">
        <v>538.39</v>
      </c>
      <c r="K6" s="100"/>
      <c r="L6" s="118">
        <v>950</v>
      </c>
      <c r="M6" s="118"/>
      <c r="N6" s="117">
        <v>1600</v>
      </c>
      <c r="O6" s="117"/>
      <c r="P6" s="98">
        <v>75</v>
      </c>
      <c r="Q6" s="98"/>
      <c r="R6" s="124"/>
      <c r="S6" s="48">
        <f t="shared" si="0"/>
        <v>7603.39</v>
      </c>
      <c r="T6" s="34">
        <v>34.56</v>
      </c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</row>
    <row r="7" spans="1:145" ht="15.75" customHeight="1">
      <c r="A7" s="120" t="s">
        <v>3</v>
      </c>
      <c r="B7" s="120"/>
      <c r="C7" s="121"/>
      <c r="D7" s="31">
        <v>4000</v>
      </c>
      <c r="E7" s="104"/>
      <c r="F7" s="100"/>
      <c r="G7" s="105"/>
      <c r="H7" s="47">
        <v>440</v>
      </c>
      <c r="I7" s="48">
        <f>SUM(D7:H7)</f>
        <v>4440</v>
      </c>
      <c r="J7" s="100">
        <v>538.39</v>
      </c>
      <c r="K7" s="100"/>
      <c r="L7" s="118">
        <v>950</v>
      </c>
      <c r="M7" s="118"/>
      <c r="N7" s="117">
        <v>1600</v>
      </c>
      <c r="O7" s="117"/>
      <c r="P7" s="98">
        <v>75</v>
      </c>
      <c r="Q7" s="98"/>
      <c r="R7" s="124"/>
      <c r="S7" s="48">
        <f t="shared" si="0"/>
        <v>7603.39</v>
      </c>
      <c r="T7" s="34">
        <v>34.56</v>
      </c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</row>
    <row r="8" spans="1:145">
      <c r="A8" s="49" t="s">
        <v>38</v>
      </c>
      <c r="B8" s="49"/>
      <c r="C8" s="50"/>
      <c r="D8" s="102"/>
      <c r="E8" s="100">
        <v>3300</v>
      </c>
      <c r="F8" s="100"/>
      <c r="G8" s="51">
        <v>363</v>
      </c>
      <c r="H8" s="108"/>
      <c r="I8" s="48">
        <f>SUM(E8:G8)</f>
        <v>3663</v>
      </c>
      <c r="J8" s="100">
        <v>391.21</v>
      </c>
      <c r="K8" s="100"/>
      <c r="L8" s="100">
        <v>557</v>
      </c>
      <c r="M8" s="100"/>
      <c r="N8" s="99">
        <v>320</v>
      </c>
      <c r="O8" s="99"/>
      <c r="P8" s="98">
        <v>75</v>
      </c>
      <c r="Q8" s="98"/>
      <c r="R8" s="124"/>
      <c r="S8" s="48">
        <f t="shared" si="0"/>
        <v>5006.21</v>
      </c>
      <c r="T8" s="34">
        <v>22.75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</row>
    <row r="9" spans="1:145" s="5" customFormat="1">
      <c r="A9" s="120" t="s">
        <v>37</v>
      </c>
      <c r="B9" s="120"/>
      <c r="C9" s="121"/>
      <c r="D9" s="103"/>
      <c r="E9" s="100">
        <v>3300</v>
      </c>
      <c r="F9" s="100"/>
      <c r="G9" s="51">
        <v>363</v>
      </c>
      <c r="H9" s="109"/>
      <c r="I9" s="48">
        <f>SUM(E9:G9)</f>
        <v>3663</v>
      </c>
      <c r="J9" s="100">
        <v>391.21</v>
      </c>
      <c r="K9" s="100"/>
      <c r="L9" s="100">
        <v>557</v>
      </c>
      <c r="M9" s="100"/>
      <c r="N9" s="99">
        <v>320</v>
      </c>
      <c r="O9" s="99"/>
      <c r="P9" s="98">
        <v>75</v>
      </c>
      <c r="Q9" s="98"/>
      <c r="R9" s="124"/>
      <c r="S9" s="48">
        <f t="shared" si="0"/>
        <v>5006.21</v>
      </c>
      <c r="T9" s="34">
        <v>22.75</v>
      </c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</row>
    <row r="10" spans="1:145" s="5" customFormat="1">
      <c r="A10" s="120" t="s">
        <v>39</v>
      </c>
      <c r="B10" s="120"/>
      <c r="C10" s="121"/>
      <c r="D10" s="103"/>
      <c r="E10" s="100">
        <v>3300</v>
      </c>
      <c r="F10" s="100"/>
      <c r="G10" s="51">
        <v>363</v>
      </c>
      <c r="H10" s="109"/>
      <c r="I10" s="48">
        <f>SUM(E10:G10)</f>
        <v>3663</v>
      </c>
      <c r="J10" s="100">
        <v>391.21</v>
      </c>
      <c r="K10" s="100"/>
      <c r="L10" s="100">
        <v>557</v>
      </c>
      <c r="M10" s="100"/>
      <c r="N10" s="99">
        <v>320</v>
      </c>
      <c r="O10" s="99"/>
      <c r="P10" s="98">
        <v>75</v>
      </c>
      <c r="Q10" s="98"/>
      <c r="R10" s="124"/>
      <c r="S10" s="48">
        <f t="shared" si="0"/>
        <v>5006.21</v>
      </c>
      <c r="T10" s="34">
        <v>22.75</v>
      </c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</row>
    <row r="11" spans="1:145" s="5" customFormat="1">
      <c r="A11" s="120" t="s">
        <v>35</v>
      </c>
      <c r="B11" s="120"/>
      <c r="C11" s="121"/>
      <c r="D11" s="103"/>
      <c r="E11" s="100">
        <v>2700</v>
      </c>
      <c r="F11" s="100"/>
      <c r="G11" s="51">
        <v>243</v>
      </c>
      <c r="H11" s="109"/>
      <c r="I11" s="48">
        <f>SUM(E11:G11)</f>
        <v>2943</v>
      </c>
      <c r="J11" s="100">
        <v>391.21</v>
      </c>
      <c r="K11" s="100"/>
      <c r="L11" s="100">
        <v>557</v>
      </c>
      <c r="M11" s="100"/>
      <c r="N11" s="99">
        <v>320</v>
      </c>
      <c r="O11" s="99"/>
      <c r="P11" s="98">
        <v>75</v>
      </c>
      <c r="Q11" s="98"/>
      <c r="R11" s="124"/>
      <c r="S11" s="48">
        <f t="shared" si="0"/>
        <v>4286.21</v>
      </c>
      <c r="T11" s="34">
        <v>19.48</v>
      </c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</row>
    <row r="12" spans="1:145" s="5" customFormat="1">
      <c r="A12" s="120" t="s">
        <v>41</v>
      </c>
      <c r="B12" s="120"/>
      <c r="C12" s="121"/>
      <c r="D12" s="103"/>
      <c r="E12" s="101"/>
      <c r="F12" s="101"/>
      <c r="G12" s="106"/>
      <c r="H12" s="105"/>
      <c r="I12" s="48">
        <f>SUM(E12)</f>
        <v>0</v>
      </c>
      <c r="J12" s="100">
        <v>391.21</v>
      </c>
      <c r="K12" s="100"/>
      <c r="L12" s="100">
        <v>557</v>
      </c>
      <c r="M12" s="100"/>
      <c r="N12" s="100">
        <v>210</v>
      </c>
      <c r="O12" s="100"/>
      <c r="P12" s="98">
        <v>75</v>
      </c>
      <c r="Q12" s="98"/>
      <c r="R12" s="31">
        <v>1699.2</v>
      </c>
      <c r="S12" s="48">
        <f t="shared" ref="S12:S17" si="1">SUM(I12:R12)</f>
        <v>2932.41</v>
      </c>
      <c r="T12" s="34">
        <v>16.28</v>
      </c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</row>
    <row r="13" spans="1:145" s="5" customFormat="1">
      <c r="A13" s="120" t="s">
        <v>42</v>
      </c>
      <c r="B13" s="120"/>
      <c r="C13" s="121"/>
      <c r="D13" s="103"/>
      <c r="E13" s="100"/>
      <c r="F13" s="100"/>
      <c r="G13" s="107"/>
      <c r="H13" s="105"/>
      <c r="I13" s="48">
        <f>SUM(E13)</f>
        <v>0</v>
      </c>
      <c r="J13" s="100">
        <v>391.21</v>
      </c>
      <c r="K13" s="100"/>
      <c r="L13" s="100">
        <v>557</v>
      </c>
      <c r="M13" s="100"/>
      <c r="N13" s="100">
        <v>210</v>
      </c>
      <c r="O13" s="100"/>
      <c r="P13" s="98">
        <v>75</v>
      </c>
      <c r="Q13" s="98"/>
      <c r="R13" s="31">
        <v>1699.2</v>
      </c>
      <c r="S13" s="48">
        <f t="shared" si="1"/>
        <v>2932.41</v>
      </c>
      <c r="T13" s="34">
        <v>16.28</v>
      </c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</row>
    <row r="14" spans="1:145" s="5" customFormat="1">
      <c r="A14" s="120" t="s">
        <v>44</v>
      </c>
      <c r="B14" s="120"/>
      <c r="C14" s="121"/>
      <c r="D14" s="103"/>
      <c r="E14" s="100"/>
      <c r="F14" s="100"/>
      <c r="G14" s="107"/>
      <c r="H14" s="105"/>
      <c r="I14" s="48">
        <f>SUM(E14)</f>
        <v>0</v>
      </c>
      <c r="J14" s="100">
        <v>391.21</v>
      </c>
      <c r="K14" s="100"/>
      <c r="L14" s="100">
        <v>557</v>
      </c>
      <c r="M14" s="100"/>
      <c r="N14" s="100">
        <v>210</v>
      </c>
      <c r="O14" s="100"/>
      <c r="P14" s="98">
        <v>75</v>
      </c>
      <c r="Q14" s="98"/>
      <c r="R14" s="31">
        <v>1699.2</v>
      </c>
      <c r="S14" s="48">
        <f t="shared" si="1"/>
        <v>2932.41</v>
      </c>
      <c r="T14" s="34">
        <v>16.28</v>
      </c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</row>
    <row r="15" spans="1:145">
      <c r="A15" s="120" t="s">
        <v>45</v>
      </c>
      <c r="B15" s="120"/>
      <c r="C15" s="120"/>
      <c r="D15" s="103"/>
      <c r="E15" s="100"/>
      <c r="F15" s="100"/>
      <c r="G15" s="107"/>
      <c r="H15" s="105"/>
      <c r="I15" s="48">
        <f>SUM(E15)</f>
        <v>0</v>
      </c>
      <c r="J15" s="100">
        <v>391.21</v>
      </c>
      <c r="K15" s="100"/>
      <c r="L15" s="100">
        <v>557</v>
      </c>
      <c r="M15" s="100"/>
      <c r="N15" s="100">
        <v>210</v>
      </c>
      <c r="O15" s="100"/>
      <c r="P15" s="98">
        <v>75</v>
      </c>
      <c r="Q15" s="98"/>
      <c r="R15" s="31">
        <v>1699.2</v>
      </c>
      <c r="S15" s="48">
        <f t="shared" si="1"/>
        <v>2932.41</v>
      </c>
      <c r="T15" s="34">
        <v>16.28</v>
      </c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</row>
    <row r="16" spans="1:145" s="5" customFormat="1">
      <c r="A16" s="120" t="s">
        <v>40</v>
      </c>
      <c r="B16" s="120"/>
      <c r="C16" s="120"/>
      <c r="D16" s="103"/>
      <c r="E16" s="100"/>
      <c r="F16" s="100"/>
      <c r="G16" s="107"/>
      <c r="H16" s="105"/>
      <c r="I16" s="48">
        <f>SUM(E16)</f>
        <v>0</v>
      </c>
      <c r="J16" s="100">
        <v>391.21</v>
      </c>
      <c r="K16" s="100"/>
      <c r="L16" s="100">
        <v>557</v>
      </c>
      <c r="M16" s="100"/>
      <c r="N16" s="100">
        <v>210</v>
      </c>
      <c r="O16" s="100"/>
      <c r="P16" s="98">
        <v>75</v>
      </c>
      <c r="Q16" s="98"/>
      <c r="R16" s="31">
        <v>1699.2</v>
      </c>
      <c r="S16" s="48">
        <f t="shared" si="1"/>
        <v>2932.41</v>
      </c>
      <c r="T16" s="34">
        <v>16.28</v>
      </c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</row>
    <row r="17" spans="1:145">
      <c r="A17" s="120" t="s">
        <v>43</v>
      </c>
      <c r="B17" s="120"/>
      <c r="C17" s="120"/>
      <c r="D17" s="103"/>
      <c r="E17" s="100">
        <v>968.13</v>
      </c>
      <c r="F17" s="100"/>
      <c r="G17" s="51">
        <v>47.7</v>
      </c>
      <c r="H17" s="109"/>
      <c r="I17" s="48">
        <f>SUM(E17:G17)</f>
        <v>1015.83</v>
      </c>
      <c r="J17" s="100">
        <v>391.21</v>
      </c>
      <c r="K17" s="100"/>
      <c r="L17" s="100">
        <v>557</v>
      </c>
      <c r="M17" s="100"/>
      <c r="N17" s="99">
        <v>320</v>
      </c>
      <c r="O17" s="99"/>
      <c r="P17" s="98">
        <v>75</v>
      </c>
      <c r="Q17" s="98"/>
      <c r="R17" s="52"/>
      <c r="S17" s="48">
        <f t="shared" si="1"/>
        <v>2359.04</v>
      </c>
      <c r="T17" s="35">
        <v>10.72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</row>
    <row r="18" spans="1:145" s="29" customFormat="1">
      <c r="A18" s="119" t="s">
        <v>4</v>
      </c>
      <c r="B18" s="119"/>
      <c r="C18" s="119"/>
      <c r="D18" s="32">
        <f>SUM(D5:D17)</f>
        <v>12000</v>
      </c>
      <c r="E18" s="119">
        <f>SUM(E8:F17)</f>
        <v>13568.13</v>
      </c>
      <c r="F18" s="119"/>
      <c r="G18" s="32">
        <f>SUM(G8:G17)</f>
        <v>1379.7</v>
      </c>
      <c r="H18" s="32">
        <f>SUM(H5:H17)</f>
        <v>1320</v>
      </c>
      <c r="I18" s="32">
        <f>SUM(I5:I17)</f>
        <v>28267.83</v>
      </c>
      <c r="J18" s="119">
        <f>SUM(J5:K17)</f>
        <v>5527.27</v>
      </c>
      <c r="K18" s="119"/>
      <c r="L18" s="119">
        <f>SUM(L5:M17)</f>
        <v>8420</v>
      </c>
      <c r="M18" s="119"/>
      <c r="N18" s="119">
        <f>SUM(N5:O17)</f>
        <v>7450</v>
      </c>
      <c r="O18" s="119"/>
      <c r="P18" s="119">
        <f>SUM(P5:Q17)</f>
        <v>975</v>
      </c>
      <c r="Q18" s="119"/>
      <c r="R18" s="32">
        <f>SUM(R12:R17)</f>
        <v>8496</v>
      </c>
      <c r="S18" s="15">
        <f>SUM(S5:S17)</f>
        <v>59136.100000000013</v>
      </c>
      <c r="T18" s="36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</row>
    <row r="19" spans="1:145" ht="21">
      <c r="A19" s="110" t="s">
        <v>30</v>
      </c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</row>
    <row r="20" spans="1:145" ht="15.75" customHeight="1">
      <c r="A20" s="111">
        <v>59136.1</v>
      </c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</row>
    <row r="21" spans="1:145" ht="15.75" customHeight="1">
      <c r="H21" s="2"/>
      <c r="I21" s="2"/>
      <c r="J21" s="2"/>
      <c r="K21" s="2"/>
      <c r="L21" s="4"/>
      <c r="M21" s="2"/>
      <c r="N21" s="2"/>
      <c r="O21" s="2"/>
      <c r="P21" s="2"/>
      <c r="Q21" s="2"/>
      <c r="R21" s="13"/>
      <c r="S21" s="13"/>
      <c r="T21" s="16"/>
    </row>
    <row r="22" spans="1:145">
      <c r="H22" s="2"/>
      <c r="I22" s="2"/>
      <c r="J22" s="2"/>
      <c r="K22" s="2"/>
      <c r="L22" s="2"/>
      <c r="M22" s="2"/>
      <c r="N22" s="2"/>
      <c r="O22" s="2"/>
      <c r="P22" s="2"/>
      <c r="Q22" s="2"/>
      <c r="R22" s="13"/>
      <c r="S22" s="13"/>
      <c r="T22" s="16"/>
    </row>
    <row r="23" spans="1:145" ht="19">
      <c r="H23" s="2"/>
      <c r="I23" s="2"/>
      <c r="J23" s="2"/>
      <c r="K23" s="2"/>
      <c r="L23" s="2"/>
      <c r="M23" s="2"/>
      <c r="N23" s="2"/>
      <c r="O23" s="2"/>
      <c r="P23" s="2"/>
      <c r="Q23" s="2"/>
      <c r="R23" s="13"/>
      <c r="S23" s="114" t="s">
        <v>31</v>
      </c>
      <c r="T23" s="114"/>
    </row>
    <row r="24" spans="1:145">
      <c r="H24" s="2"/>
      <c r="I24" s="2"/>
      <c r="J24" s="2"/>
      <c r="K24" s="2"/>
      <c r="L24" s="2"/>
      <c r="M24" s="2"/>
      <c r="N24" s="2"/>
      <c r="O24" s="2"/>
      <c r="P24" s="2"/>
      <c r="Q24" s="2"/>
      <c r="R24" s="13"/>
      <c r="S24" s="116" t="s">
        <v>19</v>
      </c>
      <c r="T24" s="116"/>
    </row>
    <row r="25" spans="1:145" ht="15.75" customHeight="1">
      <c r="H25" s="2"/>
      <c r="I25" s="2"/>
      <c r="J25" s="2"/>
      <c r="K25" s="2"/>
      <c r="L25" s="2"/>
      <c r="M25" s="2"/>
      <c r="N25" s="2"/>
      <c r="O25" s="2"/>
      <c r="P25" s="2"/>
      <c r="Q25" s="2"/>
      <c r="R25" s="13"/>
      <c r="S25" s="115" t="s">
        <v>20</v>
      </c>
      <c r="T25" s="115"/>
    </row>
    <row r="26" spans="1:145">
      <c r="H26" s="2"/>
      <c r="I26" s="2"/>
      <c r="J26" s="2"/>
      <c r="K26" s="2"/>
      <c r="L26" s="2"/>
      <c r="M26" s="2"/>
      <c r="N26" s="2"/>
      <c r="O26" s="2"/>
      <c r="P26" s="2"/>
      <c r="Q26" s="2"/>
      <c r="R26" s="13"/>
      <c r="S26" s="113" t="s">
        <v>21</v>
      </c>
      <c r="T26" s="113"/>
    </row>
    <row r="27" spans="1:145">
      <c r="H27" s="2"/>
      <c r="I27" s="2"/>
      <c r="J27" s="2"/>
      <c r="K27" s="2"/>
      <c r="L27" s="2"/>
      <c r="M27" s="2"/>
      <c r="N27" s="2"/>
      <c r="O27" s="2"/>
      <c r="P27" s="2"/>
      <c r="Q27" s="2"/>
      <c r="R27" s="13"/>
      <c r="S27" s="113"/>
      <c r="T27" s="113"/>
    </row>
    <row r="28" spans="1:145">
      <c r="H28" s="2"/>
      <c r="I28" s="2"/>
      <c r="J28" s="2"/>
      <c r="K28" s="2"/>
      <c r="L28" s="2"/>
      <c r="M28" s="2"/>
      <c r="N28" s="2"/>
      <c r="O28" s="2"/>
      <c r="P28" s="2"/>
      <c r="Q28" s="2"/>
      <c r="R28" s="13"/>
      <c r="S28" s="112" t="s">
        <v>22</v>
      </c>
      <c r="T28" s="112"/>
    </row>
    <row r="30" spans="1:145">
      <c r="T30" s="1"/>
    </row>
    <row r="31" spans="1:145">
      <c r="T31" s="1"/>
    </row>
  </sheetData>
  <mergeCells count="102">
    <mergeCell ref="E18:F18"/>
    <mergeCell ref="J18:K18"/>
    <mergeCell ref="L18:M18"/>
    <mergeCell ref="N18:O18"/>
    <mergeCell ref="P18:Q18"/>
    <mergeCell ref="P4:Q4"/>
    <mergeCell ref="J4:K4"/>
    <mergeCell ref="E4:F4"/>
    <mergeCell ref="A4:C4"/>
    <mergeCell ref="A5:C5"/>
    <mergeCell ref="A6:C6"/>
    <mergeCell ref="L8:M8"/>
    <mergeCell ref="A10:C10"/>
    <mergeCell ref="A15:C15"/>
    <mergeCell ref="A17:C17"/>
    <mergeCell ref="E10:F10"/>
    <mergeCell ref="E11:F11"/>
    <mergeCell ref="E17:F17"/>
    <mergeCell ref="A14:C14"/>
    <mergeCell ref="A13:C13"/>
    <mergeCell ref="A12:C12"/>
    <mergeCell ref="A11:C11"/>
    <mergeCell ref="L17:M17"/>
    <mergeCell ref="N17:O17"/>
    <mergeCell ref="A1:T2"/>
    <mergeCell ref="A3:C3"/>
    <mergeCell ref="E3:F3"/>
    <mergeCell ref="J3:K3"/>
    <mergeCell ref="L3:M3"/>
    <mergeCell ref="N3:O3"/>
    <mergeCell ref="P3:Q3"/>
    <mergeCell ref="J6:K6"/>
    <mergeCell ref="J7:K7"/>
    <mergeCell ref="L6:M6"/>
    <mergeCell ref="L7:M7"/>
    <mergeCell ref="L4:M4"/>
    <mergeCell ref="R5:R11"/>
    <mergeCell ref="A19:T19"/>
    <mergeCell ref="A20:T20"/>
    <mergeCell ref="S28:T28"/>
    <mergeCell ref="S26:T27"/>
    <mergeCell ref="S23:T23"/>
    <mergeCell ref="S25:T25"/>
    <mergeCell ref="S24:T24"/>
    <mergeCell ref="N4:O4"/>
    <mergeCell ref="P7:Q7"/>
    <mergeCell ref="N5:O5"/>
    <mergeCell ref="N6:O6"/>
    <mergeCell ref="N7:O7"/>
    <mergeCell ref="L5:M5"/>
    <mergeCell ref="P5:Q5"/>
    <mergeCell ref="P6:Q6"/>
    <mergeCell ref="A18:C18"/>
    <mergeCell ref="A7:C7"/>
    <mergeCell ref="J16:K16"/>
    <mergeCell ref="E8:F8"/>
    <mergeCell ref="E9:F9"/>
    <mergeCell ref="A9:C9"/>
    <mergeCell ref="A16:C16"/>
    <mergeCell ref="J8:K8"/>
    <mergeCell ref="J9:K9"/>
    <mergeCell ref="P17:Q17"/>
    <mergeCell ref="P15:Q15"/>
    <mergeCell ref="P14:Q14"/>
    <mergeCell ref="D8:D17"/>
    <mergeCell ref="E5:F7"/>
    <mergeCell ref="G5:G7"/>
    <mergeCell ref="G12:G16"/>
    <mergeCell ref="H8:H17"/>
    <mergeCell ref="J10:K10"/>
    <mergeCell ref="J11:K11"/>
    <mergeCell ref="J12:K12"/>
    <mergeCell ref="J13:K13"/>
    <mergeCell ref="J14:K14"/>
    <mergeCell ref="J15:K15"/>
    <mergeCell ref="J17:K17"/>
    <mergeCell ref="L9:M9"/>
    <mergeCell ref="L16:M16"/>
    <mergeCell ref="P9:Q9"/>
    <mergeCell ref="P16:Q16"/>
    <mergeCell ref="N9:O9"/>
    <mergeCell ref="N16:O16"/>
    <mergeCell ref="L12:M12"/>
    <mergeCell ref="L13:M13"/>
    <mergeCell ref="N10:O10"/>
    <mergeCell ref="P13:Q13"/>
    <mergeCell ref="P10:Q10"/>
    <mergeCell ref="P11:Q11"/>
    <mergeCell ref="P12:Q12"/>
    <mergeCell ref="P8:Q8"/>
    <mergeCell ref="N8:O8"/>
    <mergeCell ref="J5:K5"/>
    <mergeCell ref="E12:F16"/>
    <mergeCell ref="N11:O11"/>
    <mergeCell ref="N15:O15"/>
    <mergeCell ref="N14:O14"/>
    <mergeCell ref="N13:O13"/>
    <mergeCell ref="N12:O12"/>
    <mergeCell ref="L10:M10"/>
    <mergeCell ref="L11:M11"/>
    <mergeCell ref="L14:M14"/>
    <mergeCell ref="L15:M1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990A-EF71-9147-BDB0-F5C8989F9D04}">
  <dimension ref="A1:P49"/>
  <sheetViews>
    <sheetView workbookViewId="0">
      <selection activeCell="E31" sqref="E31"/>
    </sheetView>
  </sheetViews>
  <sheetFormatPr baseColWidth="10" defaultRowHeight="16"/>
  <cols>
    <col min="3" max="3" width="14.1640625" customWidth="1"/>
    <col min="6" max="6" width="12.6640625" bestFit="1" customWidth="1"/>
    <col min="8" max="8" width="12.5" customWidth="1"/>
    <col min="9" max="9" width="11.33203125" bestFit="1" customWidth="1"/>
    <col min="13" max="13" width="14" customWidth="1"/>
    <col min="16" max="16" width="17.33203125" customWidth="1"/>
    <col min="20" max="20" width="10.83203125" customWidth="1"/>
  </cols>
  <sheetData>
    <row r="1" spans="1:16" ht="16" customHeight="1">
      <c r="A1" s="134" t="s">
        <v>61</v>
      </c>
      <c r="B1" s="134"/>
      <c r="C1" s="134"/>
      <c r="D1" s="134"/>
      <c r="E1" s="134"/>
      <c r="F1" s="134"/>
      <c r="G1" s="134"/>
      <c r="H1" s="134"/>
      <c r="I1" s="134"/>
      <c r="K1" s="134" t="s">
        <v>55</v>
      </c>
      <c r="L1" s="134"/>
      <c r="M1" s="134"/>
      <c r="N1" s="134"/>
      <c r="O1" s="134"/>
      <c r="P1" s="134"/>
    </row>
    <row r="2" spans="1:16">
      <c r="A2" s="134"/>
      <c r="B2" s="134"/>
      <c r="C2" s="134"/>
      <c r="D2" s="134"/>
      <c r="E2" s="134"/>
      <c r="F2" s="134"/>
      <c r="G2" s="134"/>
      <c r="H2" s="134"/>
      <c r="I2" s="134"/>
      <c r="K2" s="134"/>
      <c r="L2" s="134"/>
      <c r="M2" s="134"/>
      <c r="N2" s="134"/>
      <c r="O2" s="134"/>
      <c r="P2" s="134"/>
    </row>
    <row r="3" spans="1:16" ht="16" customHeight="1">
      <c r="A3" s="143" t="s">
        <v>32</v>
      </c>
      <c r="B3" s="150"/>
      <c r="C3" s="150"/>
      <c r="D3" s="143" t="s">
        <v>46</v>
      </c>
      <c r="E3" s="150"/>
      <c r="F3" s="143" t="s">
        <v>50</v>
      </c>
      <c r="G3" s="144"/>
      <c r="H3" s="155" t="s">
        <v>51</v>
      </c>
      <c r="I3" s="153" t="s">
        <v>52</v>
      </c>
      <c r="K3" s="136" t="s">
        <v>32</v>
      </c>
      <c r="L3" s="136"/>
      <c r="M3" s="136"/>
      <c r="N3" s="136" t="s">
        <v>46</v>
      </c>
      <c r="O3" s="136"/>
      <c r="P3" s="137" t="s">
        <v>57</v>
      </c>
    </row>
    <row r="4" spans="1:16" ht="16" customHeight="1">
      <c r="A4" s="145"/>
      <c r="B4" s="151"/>
      <c r="C4" s="151"/>
      <c r="D4" s="145"/>
      <c r="E4" s="151"/>
      <c r="F4" s="145"/>
      <c r="G4" s="146"/>
      <c r="H4" s="156"/>
      <c r="I4" s="153"/>
      <c r="K4" s="136"/>
      <c r="L4" s="136"/>
      <c r="M4" s="136"/>
      <c r="N4" s="136"/>
      <c r="O4" s="136"/>
      <c r="P4" s="137"/>
    </row>
    <row r="5" spans="1:16">
      <c r="A5" s="157" t="s">
        <v>1</v>
      </c>
      <c r="B5" s="158"/>
      <c r="C5" s="159"/>
      <c r="D5" s="140" t="s">
        <v>47</v>
      </c>
      <c r="E5" s="152"/>
      <c r="F5" s="140" t="s">
        <v>49</v>
      </c>
      <c r="G5" s="141"/>
      <c r="H5" s="9">
        <v>1520.64</v>
      </c>
      <c r="I5" s="66">
        <v>7603.39</v>
      </c>
      <c r="K5" s="135" t="s">
        <v>37</v>
      </c>
      <c r="L5" s="135"/>
      <c r="M5" s="135"/>
      <c r="N5" s="132" t="s">
        <v>56</v>
      </c>
      <c r="O5" s="132"/>
      <c r="P5" s="22">
        <v>546.13</v>
      </c>
    </row>
    <row r="6" spans="1:16">
      <c r="A6" s="147" t="s">
        <v>2</v>
      </c>
      <c r="B6" s="148"/>
      <c r="C6" s="149"/>
      <c r="D6" s="140" t="s">
        <v>47</v>
      </c>
      <c r="E6" s="152"/>
      <c r="F6" s="140" t="s">
        <v>49</v>
      </c>
      <c r="G6" s="141"/>
      <c r="H6" s="9">
        <v>1520.64</v>
      </c>
      <c r="I6" s="66">
        <v>7603.39</v>
      </c>
      <c r="K6" s="42" t="s">
        <v>42</v>
      </c>
      <c r="L6" s="24"/>
      <c r="M6" s="24"/>
      <c r="N6" s="132" t="s">
        <v>56</v>
      </c>
      <c r="O6" s="132"/>
      <c r="P6" s="22">
        <v>439.86</v>
      </c>
    </row>
    <row r="7" spans="1:16">
      <c r="A7" s="147" t="s">
        <v>3</v>
      </c>
      <c r="B7" s="148"/>
      <c r="C7" s="149"/>
      <c r="D7" s="140" t="s">
        <v>47</v>
      </c>
      <c r="E7" s="152"/>
      <c r="F7" s="140" t="s">
        <v>49</v>
      </c>
      <c r="G7" s="141"/>
      <c r="H7" s="9">
        <v>1520.64</v>
      </c>
      <c r="I7" s="10">
        <v>7603.39</v>
      </c>
      <c r="K7" s="135" t="s">
        <v>36</v>
      </c>
      <c r="L7" s="135"/>
      <c r="M7" s="135"/>
      <c r="N7" s="132" t="s">
        <v>56</v>
      </c>
      <c r="O7" s="132"/>
      <c r="P7" s="22">
        <v>378.24</v>
      </c>
    </row>
    <row r="8" spans="1:16">
      <c r="A8" s="6" t="s">
        <v>38</v>
      </c>
      <c r="B8" s="7"/>
      <c r="C8" s="8"/>
      <c r="D8" s="140" t="s">
        <v>47</v>
      </c>
      <c r="E8" s="152"/>
      <c r="F8" s="140" t="s">
        <v>49</v>
      </c>
      <c r="G8" s="141"/>
      <c r="H8" s="9">
        <v>1001</v>
      </c>
      <c r="I8" s="66">
        <v>5006.21</v>
      </c>
      <c r="K8" s="133" t="s">
        <v>43</v>
      </c>
      <c r="L8" s="133"/>
      <c r="M8" s="133"/>
      <c r="N8" s="132" t="s">
        <v>56</v>
      </c>
      <c r="O8" s="132"/>
      <c r="P8" s="23">
        <v>257.27999999999997</v>
      </c>
    </row>
    <row r="9" spans="1:16">
      <c r="A9" s="147" t="s">
        <v>37</v>
      </c>
      <c r="B9" s="148"/>
      <c r="C9" s="149"/>
      <c r="D9" s="140" t="s">
        <v>47</v>
      </c>
      <c r="E9" s="152"/>
      <c r="F9" s="140" t="s">
        <v>49</v>
      </c>
      <c r="G9" s="141"/>
      <c r="H9" s="9">
        <v>1001</v>
      </c>
      <c r="I9" s="66">
        <v>5006.21</v>
      </c>
      <c r="K9" s="131" t="s">
        <v>58</v>
      </c>
      <c r="L9" s="131"/>
      <c r="M9" s="131"/>
      <c r="N9" s="132"/>
      <c r="O9" s="132"/>
      <c r="P9" s="24">
        <v>1000</v>
      </c>
    </row>
    <row r="10" spans="1:16" ht="19">
      <c r="A10" s="147" t="s">
        <v>39</v>
      </c>
      <c r="B10" s="148"/>
      <c r="C10" s="149"/>
      <c r="D10" s="140" t="s">
        <v>47</v>
      </c>
      <c r="E10" s="152"/>
      <c r="F10" s="140" t="s">
        <v>49</v>
      </c>
      <c r="G10" s="141"/>
      <c r="H10" s="9">
        <v>1001</v>
      </c>
      <c r="I10" s="66">
        <v>5006.21</v>
      </c>
      <c r="K10" s="128" t="s">
        <v>34</v>
      </c>
      <c r="L10" s="128"/>
      <c r="M10" s="128"/>
      <c r="N10" s="129"/>
      <c r="O10" s="129"/>
      <c r="P10" s="44">
        <f>SUM(P5:P9)</f>
        <v>2621.51</v>
      </c>
    </row>
    <row r="11" spans="1:16">
      <c r="A11" s="6" t="s">
        <v>35</v>
      </c>
      <c r="B11" s="7"/>
      <c r="C11" s="8"/>
      <c r="D11" s="140" t="s">
        <v>47</v>
      </c>
      <c r="E11" s="152"/>
      <c r="F11" s="140" t="s">
        <v>49</v>
      </c>
      <c r="G11" s="141"/>
      <c r="H11" s="9">
        <v>857.12</v>
      </c>
      <c r="I11" s="10">
        <v>4286.21</v>
      </c>
    </row>
    <row r="12" spans="1:16">
      <c r="A12" s="6" t="s">
        <v>41</v>
      </c>
      <c r="B12" s="7"/>
      <c r="C12" s="8"/>
      <c r="D12" s="140" t="s">
        <v>48</v>
      </c>
      <c r="E12" s="152"/>
      <c r="F12" s="140" t="s">
        <v>130</v>
      </c>
      <c r="G12" s="141"/>
      <c r="H12" s="9">
        <v>520.96</v>
      </c>
      <c r="I12" s="10">
        <v>2932.41</v>
      </c>
      <c r="K12" s="134" t="s">
        <v>59</v>
      </c>
      <c r="L12" s="134"/>
      <c r="M12" s="134"/>
      <c r="N12" s="134"/>
      <c r="O12" s="134"/>
      <c r="P12" s="134"/>
    </row>
    <row r="13" spans="1:16">
      <c r="A13" s="6" t="s">
        <v>42</v>
      </c>
      <c r="B13" s="7"/>
      <c r="C13" s="8"/>
      <c r="D13" s="140" t="s">
        <v>48</v>
      </c>
      <c r="E13" s="152"/>
      <c r="F13" s="140" t="s">
        <v>130</v>
      </c>
      <c r="G13" s="141"/>
      <c r="H13" s="9">
        <v>520.96</v>
      </c>
      <c r="I13" s="66">
        <v>2932.41</v>
      </c>
      <c r="K13" s="134"/>
      <c r="L13" s="134"/>
      <c r="M13" s="134"/>
      <c r="N13" s="134"/>
      <c r="O13" s="134"/>
      <c r="P13" s="134"/>
    </row>
    <row r="14" spans="1:16">
      <c r="A14" s="6" t="s">
        <v>44</v>
      </c>
      <c r="B14" s="7"/>
      <c r="C14" s="8"/>
      <c r="D14" s="140" t="s">
        <v>48</v>
      </c>
      <c r="E14" s="152"/>
      <c r="F14" s="140" t="s">
        <v>130</v>
      </c>
      <c r="G14" s="141"/>
      <c r="H14" s="9">
        <v>520.96</v>
      </c>
      <c r="I14" s="66">
        <v>2932.41</v>
      </c>
      <c r="K14" s="136" t="s">
        <v>32</v>
      </c>
      <c r="L14" s="136"/>
      <c r="M14" s="136"/>
      <c r="N14" s="136" t="s">
        <v>46</v>
      </c>
      <c r="O14" s="136"/>
      <c r="P14" s="137" t="s">
        <v>57</v>
      </c>
    </row>
    <row r="15" spans="1:16">
      <c r="A15" s="160" t="s">
        <v>45</v>
      </c>
      <c r="B15" s="161"/>
      <c r="C15" s="162"/>
      <c r="D15" s="140" t="s">
        <v>48</v>
      </c>
      <c r="E15" s="152"/>
      <c r="F15" s="140" t="s">
        <v>130</v>
      </c>
      <c r="G15" s="141"/>
      <c r="H15" s="9">
        <v>520.96</v>
      </c>
      <c r="I15" s="66">
        <v>2932.41</v>
      </c>
      <c r="K15" s="136"/>
      <c r="L15" s="136"/>
      <c r="M15" s="136"/>
      <c r="N15" s="136"/>
      <c r="O15" s="136"/>
      <c r="P15" s="137"/>
    </row>
    <row r="16" spans="1:16">
      <c r="A16" s="160" t="s">
        <v>40</v>
      </c>
      <c r="B16" s="161"/>
      <c r="C16" s="162"/>
      <c r="D16" s="140" t="s">
        <v>48</v>
      </c>
      <c r="E16" s="152"/>
      <c r="F16" s="140" t="s">
        <v>130</v>
      </c>
      <c r="G16" s="141"/>
      <c r="H16" s="9">
        <v>520.96</v>
      </c>
      <c r="I16" s="66">
        <v>2932.41</v>
      </c>
      <c r="K16" s="197" t="s">
        <v>37</v>
      </c>
      <c r="L16" s="198"/>
      <c r="M16" s="199"/>
      <c r="N16" s="132" t="s">
        <v>56</v>
      </c>
      <c r="O16" s="132"/>
      <c r="P16" s="22">
        <v>546.13</v>
      </c>
    </row>
    <row r="17" spans="1:16">
      <c r="A17" s="161" t="s">
        <v>43</v>
      </c>
      <c r="B17" s="161"/>
      <c r="C17" s="161"/>
      <c r="D17" s="140" t="s">
        <v>47</v>
      </c>
      <c r="E17" s="152"/>
      <c r="F17" s="140" t="s">
        <v>49</v>
      </c>
      <c r="G17" s="141"/>
      <c r="H17" s="11">
        <v>471.68</v>
      </c>
      <c r="I17" s="10">
        <v>2359.04</v>
      </c>
      <c r="K17" s="197" t="s">
        <v>42</v>
      </c>
      <c r="L17" s="198"/>
      <c r="M17" s="199"/>
      <c r="N17" s="132" t="s">
        <v>56</v>
      </c>
      <c r="O17" s="132"/>
      <c r="P17" s="22">
        <v>439.86</v>
      </c>
    </row>
    <row r="18" spans="1:16">
      <c r="A18" s="154" t="s">
        <v>34</v>
      </c>
      <c r="B18" s="154"/>
      <c r="C18" s="154"/>
      <c r="D18" s="139"/>
      <c r="E18" s="139"/>
      <c r="F18" s="139"/>
      <c r="G18" s="139"/>
      <c r="H18" s="142">
        <f>SUM(H5:H17)</f>
        <v>11498.519999999997</v>
      </c>
      <c r="I18" s="139"/>
      <c r="K18" s="197" t="s">
        <v>38</v>
      </c>
      <c r="L18" s="198"/>
      <c r="M18" s="199"/>
      <c r="N18" s="132" t="s">
        <v>56</v>
      </c>
      <c r="O18" s="132"/>
      <c r="P18" s="22">
        <v>546.13</v>
      </c>
    </row>
    <row r="19" spans="1:16">
      <c r="A19" s="154"/>
      <c r="B19" s="154"/>
      <c r="C19" s="154"/>
      <c r="D19" s="139"/>
      <c r="E19" s="139"/>
      <c r="F19" s="139"/>
      <c r="G19" s="139"/>
      <c r="H19" s="139"/>
      <c r="I19" s="139"/>
      <c r="K19" s="197" t="s">
        <v>41</v>
      </c>
      <c r="L19" s="198"/>
      <c r="M19" s="199"/>
      <c r="N19" s="132" t="s">
        <v>56</v>
      </c>
      <c r="O19" s="132"/>
      <c r="P19" s="22">
        <v>439.86</v>
      </c>
    </row>
    <row r="20" spans="1:16">
      <c r="A20" s="154" t="s">
        <v>33</v>
      </c>
      <c r="B20" s="154"/>
      <c r="C20" s="154"/>
      <c r="D20" s="139"/>
      <c r="E20" s="139"/>
      <c r="F20" s="139"/>
      <c r="G20" s="139"/>
      <c r="H20" s="139"/>
      <c r="I20" s="138">
        <f>SUM(I5:I19)</f>
        <v>59136.100000000013</v>
      </c>
      <c r="K20" s="197" t="s">
        <v>40</v>
      </c>
      <c r="L20" s="198"/>
      <c r="M20" s="199"/>
      <c r="N20" s="132" t="s">
        <v>56</v>
      </c>
      <c r="O20" s="132"/>
      <c r="P20" s="22">
        <v>439.86</v>
      </c>
    </row>
    <row r="21" spans="1:16">
      <c r="A21" s="154"/>
      <c r="B21" s="154"/>
      <c r="C21" s="154"/>
      <c r="D21" s="139"/>
      <c r="E21" s="139"/>
      <c r="F21" s="139"/>
      <c r="G21" s="139"/>
      <c r="H21" s="139"/>
      <c r="I21" s="139"/>
      <c r="K21" s="205" t="s">
        <v>36</v>
      </c>
      <c r="L21" s="206"/>
      <c r="M21" s="207"/>
      <c r="N21" s="132" t="s">
        <v>56</v>
      </c>
      <c r="O21" s="132"/>
      <c r="P21" s="22">
        <v>378.24</v>
      </c>
    </row>
    <row r="22" spans="1:16">
      <c r="K22" s="197" t="s">
        <v>43</v>
      </c>
      <c r="L22" s="198"/>
      <c r="M22" s="199"/>
      <c r="N22" s="132" t="s">
        <v>56</v>
      </c>
      <c r="O22" s="132"/>
      <c r="P22" s="23">
        <v>257.27999999999997</v>
      </c>
    </row>
    <row r="23" spans="1:16">
      <c r="K23" s="194" t="s">
        <v>58</v>
      </c>
      <c r="L23" s="195"/>
      <c r="M23" s="196"/>
      <c r="N23" s="192"/>
      <c r="O23" s="193"/>
      <c r="P23" s="24">
        <v>1200</v>
      </c>
    </row>
    <row r="24" spans="1:16" ht="19">
      <c r="G24" s="19"/>
      <c r="K24" s="202" t="s">
        <v>34</v>
      </c>
      <c r="L24" s="203"/>
      <c r="M24" s="204"/>
      <c r="N24" s="200"/>
      <c r="O24" s="201"/>
      <c r="P24" s="44">
        <f>SUM(P16:P23)</f>
        <v>4247.3599999999997</v>
      </c>
    </row>
    <row r="25" spans="1:16" ht="16" customHeight="1">
      <c r="G25" s="21"/>
      <c r="K25" s="25"/>
    </row>
    <row r="26" spans="1:16" ht="16" customHeight="1">
      <c r="G26" s="21"/>
      <c r="K26" s="25"/>
      <c r="M26" s="114" t="s">
        <v>71</v>
      </c>
      <c r="N26" s="114"/>
      <c r="O26" s="114"/>
    </row>
    <row r="27" spans="1:16" ht="16" customHeight="1">
      <c r="G27" s="19"/>
      <c r="K27" s="25"/>
      <c r="M27" s="130" t="s">
        <v>60</v>
      </c>
      <c r="N27" s="130"/>
      <c r="O27" s="130"/>
    </row>
    <row r="28" spans="1:16" ht="16" customHeight="1">
      <c r="K28" s="25"/>
      <c r="M28" s="130"/>
      <c r="N28" s="130"/>
      <c r="O28" s="130"/>
    </row>
    <row r="29" spans="1:16" ht="16" customHeight="1">
      <c r="K29" s="25"/>
      <c r="M29" s="130"/>
      <c r="N29" s="130"/>
      <c r="O29" s="130"/>
    </row>
    <row r="30" spans="1:16" ht="16" customHeight="1">
      <c r="K30" s="25"/>
      <c r="M30" s="130"/>
      <c r="N30" s="130"/>
      <c r="O30" s="130"/>
    </row>
    <row r="31" spans="1:16" ht="16" customHeight="1">
      <c r="D31">
        <v>13107.55</v>
      </c>
      <c r="H31" s="25"/>
      <c r="I31" s="25"/>
      <c r="J31" s="25"/>
      <c r="K31" s="25"/>
      <c r="M31" s="130"/>
      <c r="N31" s="130"/>
      <c r="O31" s="130"/>
    </row>
    <row r="32" spans="1:16" ht="16" customHeight="1">
      <c r="H32" s="25"/>
      <c r="I32" s="25"/>
      <c r="J32" s="25"/>
      <c r="K32" s="25"/>
      <c r="M32" s="130"/>
      <c r="N32" s="130"/>
      <c r="O32" s="130"/>
    </row>
    <row r="33" spans="4:11" ht="16" customHeight="1">
      <c r="D33" s="208" t="s">
        <v>319</v>
      </c>
      <c r="H33" s="25"/>
      <c r="I33" s="25"/>
      <c r="J33" s="25"/>
      <c r="K33" s="25"/>
    </row>
    <row r="34" spans="4:11" ht="16" customHeight="1">
      <c r="H34" s="25"/>
      <c r="I34" s="25"/>
      <c r="J34" s="25"/>
      <c r="K34" s="25"/>
    </row>
    <row r="35" spans="4:11" ht="16" customHeight="1">
      <c r="H35" s="25"/>
      <c r="I35" s="25"/>
      <c r="J35" s="25"/>
      <c r="K35" s="25"/>
    </row>
    <row r="36" spans="4:11" ht="16" customHeight="1">
      <c r="H36" s="25"/>
      <c r="I36" s="25"/>
      <c r="J36" s="25"/>
      <c r="K36" s="25"/>
    </row>
    <row r="37" spans="4:11" ht="16" customHeight="1">
      <c r="H37" s="25"/>
      <c r="I37" s="25"/>
      <c r="J37" s="25"/>
      <c r="K37" s="25"/>
    </row>
    <row r="38" spans="4:11" ht="16" customHeight="1">
      <c r="H38" s="25"/>
      <c r="I38" s="25"/>
      <c r="J38" s="25"/>
      <c r="K38" s="25"/>
    </row>
    <row r="39" spans="4:11" ht="16" customHeight="1">
      <c r="H39" s="25"/>
      <c r="I39" s="25"/>
      <c r="J39" s="25"/>
      <c r="K39" s="25"/>
    </row>
    <row r="40" spans="4:11" ht="16" customHeight="1">
      <c r="H40" s="25"/>
      <c r="I40" s="25"/>
      <c r="J40" s="25"/>
      <c r="K40" s="25"/>
    </row>
    <row r="41" spans="4:11" ht="16" customHeight="1">
      <c r="H41" s="25"/>
      <c r="I41" s="25"/>
      <c r="J41" s="25"/>
      <c r="K41" s="25"/>
    </row>
    <row r="42" spans="4:11" ht="16" customHeight="1">
      <c r="H42" s="25"/>
      <c r="I42" s="25"/>
      <c r="J42" s="25"/>
      <c r="K42" s="25"/>
    </row>
    <row r="43" spans="4:11" ht="16" customHeight="1">
      <c r="H43" s="25"/>
      <c r="I43" s="25"/>
      <c r="J43" s="25"/>
      <c r="K43" s="25"/>
    </row>
    <row r="44" spans="4:11" ht="16" customHeight="1">
      <c r="H44" s="25"/>
      <c r="I44" s="25"/>
      <c r="J44" s="25"/>
      <c r="K44" s="25"/>
    </row>
    <row r="45" spans="4:11" ht="16" customHeight="1">
      <c r="H45" s="25"/>
      <c r="I45" s="25"/>
      <c r="J45" s="25"/>
      <c r="K45" s="25"/>
    </row>
    <row r="46" spans="4:11" ht="16" customHeight="1">
      <c r="H46" s="25"/>
      <c r="I46" s="25"/>
      <c r="J46" s="25"/>
      <c r="K46" s="25"/>
    </row>
    <row r="47" spans="4:11" ht="16" customHeight="1">
      <c r="H47" s="25"/>
      <c r="I47" s="25"/>
      <c r="J47" s="25"/>
      <c r="K47" s="25"/>
    </row>
    <row r="48" spans="4:11" ht="16" customHeight="1">
      <c r="H48" s="25"/>
      <c r="I48" s="25"/>
      <c r="J48" s="25"/>
      <c r="K48" s="25"/>
    </row>
    <row r="49" spans="8:11" ht="16" customHeight="1">
      <c r="H49" s="25"/>
      <c r="I49" s="25"/>
      <c r="J49" s="25"/>
      <c r="K49" s="25"/>
    </row>
  </sheetData>
  <mergeCells count="87">
    <mergeCell ref="K17:M17"/>
    <mergeCell ref="K16:M16"/>
    <mergeCell ref="K21:M21"/>
    <mergeCell ref="M26:O26"/>
    <mergeCell ref="A15:C15"/>
    <mergeCell ref="D13:E13"/>
    <mergeCell ref="D10:E10"/>
    <mergeCell ref="D11:E11"/>
    <mergeCell ref="A1:I2"/>
    <mergeCell ref="I3:I4"/>
    <mergeCell ref="A10:C10"/>
    <mergeCell ref="A18:C19"/>
    <mergeCell ref="A20:C21"/>
    <mergeCell ref="H3:H4"/>
    <mergeCell ref="A3:C4"/>
    <mergeCell ref="A5:C5"/>
    <mergeCell ref="A6:C6"/>
    <mergeCell ref="A7:C7"/>
    <mergeCell ref="A16:C16"/>
    <mergeCell ref="A17:C17"/>
    <mergeCell ref="D16:E16"/>
    <mergeCell ref="A9:C9"/>
    <mergeCell ref="D3:E4"/>
    <mergeCell ref="D5:E5"/>
    <mergeCell ref="D6:E6"/>
    <mergeCell ref="D7:E7"/>
    <mergeCell ref="D8:E8"/>
    <mergeCell ref="D9:E9"/>
    <mergeCell ref="F3:G4"/>
    <mergeCell ref="F5:G5"/>
    <mergeCell ref="F6:G6"/>
    <mergeCell ref="F7:G7"/>
    <mergeCell ref="F8:G8"/>
    <mergeCell ref="P3:P4"/>
    <mergeCell ref="K1:P2"/>
    <mergeCell ref="F9:G9"/>
    <mergeCell ref="F10:G10"/>
    <mergeCell ref="I18:I19"/>
    <mergeCell ref="K3:M4"/>
    <mergeCell ref="K5:M5"/>
    <mergeCell ref="K7:M7"/>
    <mergeCell ref="K8:M8"/>
    <mergeCell ref="N3:O4"/>
    <mergeCell ref="N5:O5"/>
    <mergeCell ref="N6:O6"/>
    <mergeCell ref="N7:O7"/>
    <mergeCell ref="N8:O8"/>
    <mergeCell ref="K9:M9"/>
    <mergeCell ref="N9:O9"/>
    <mergeCell ref="I20:I21"/>
    <mergeCell ref="F11:G11"/>
    <mergeCell ref="F12:G12"/>
    <mergeCell ref="F13:G13"/>
    <mergeCell ref="F14:G14"/>
    <mergeCell ref="F17:G17"/>
    <mergeCell ref="F16:G16"/>
    <mergeCell ref="F15:G15"/>
    <mergeCell ref="D18:G19"/>
    <mergeCell ref="D20:G21"/>
    <mergeCell ref="H18:H19"/>
    <mergeCell ref="H20:H21"/>
    <mergeCell ref="D17:E17"/>
    <mergeCell ref="D15:E15"/>
    <mergeCell ref="D14:E14"/>
    <mergeCell ref="D12:E12"/>
    <mergeCell ref="K10:M10"/>
    <mergeCell ref="N10:O10"/>
    <mergeCell ref="K12:P13"/>
    <mergeCell ref="K14:M15"/>
    <mergeCell ref="N14:O15"/>
    <mergeCell ref="P14:P15"/>
    <mergeCell ref="K24:M24"/>
    <mergeCell ref="N24:O24"/>
    <mergeCell ref="M27:O32"/>
    <mergeCell ref="K23:M23"/>
    <mergeCell ref="N16:O16"/>
    <mergeCell ref="N17:O17"/>
    <mergeCell ref="N18:O18"/>
    <mergeCell ref="N23:O23"/>
    <mergeCell ref="N22:O22"/>
    <mergeCell ref="N19:O19"/>
    <mergeCell ref="N20:O20"/>
    <mergeCell ref="N21:O21"/>
    <mergeCell ref="K22:M22"/>
    <mergeCell ref="K18:M18"/>
    <mergeCell ref="K19:M19"/>
    <mergeCell ref="K20:M20"/>
  </mergeCells>
  <pageMargins left="0.27559055119999998" right="0.27559055119999998" top="0.29527559060000003" bottom="0.29527559060000003" header="0.1181102362" footer="0.1181102362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B57B-0ECF-9A4D-9230-DF0072BF2BFD}">
  <dimension ref="A1:L18"/>
  <sheetViews>
    <sheetView workbookViewId="0">
      <selection activeCell="I36" sqref="I36"/>
    </sheetView>
  </sheetViews>
  <sheetFormatPr baseColWidth="10" defaultRowHeight="16"/>
  <cols>
    <col min="1" max="2" width="10.83203125" style="12"/>
    <col min="3" max="3" width="11.5" style="12" bestFit="1" customWidth="1"/>
    <col min="4" max="6" width="11.1640625" style="12" bestFit="1" customWidth="1"/>
    <col min="7" max="8" width="10.83203125" style="12"/>
    <col min="9" max="9" width="16" style="12" bestFit="1" customWidth="1"/>
    <col min="10" max="10" width="16" style="12" customWidth="1"/>
    <col min="11" max="11" width="11.1640625" style="12" bestFit="1" customWidth="1"/>
    <col min="12" max="16384" width="10.83203125" style="12"/>
  </cols>
  <sheetData>
    <row r="1" spans="1:12" ht="21">
      <c r="A1" s="164" t="s">
        <v>24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3"/>
    </row>
    <row r="2" spans="1:12" customFormat="1">
      <c r="A2" s="165" t="s">
        <v>26</v>
      </c>
      <c r="B2" s="165"/>
      <c r="C2" s="54" t="s">
        <v>25</v>
      </c>
      <c r="D2" s="54" t="s">
        <v>28</v>
      </c>
      <c r="E2" s="54" t="s">
        <v>27</v>
      </c>
      <c r="F2" s="54" t="s">
        <v>69</v>
      </c>
      <c r="G2" s="54" t="s">
        <v>70</v>
      </c>
      <c r="H2" s="54" t="s">
        <v>73</v>
      </c>
      <c r="I2" s="54" t="s">
        <v>74</v>
      </c>
      <c r="J2" s="54" t="s">
        <v>72</v>
      </c>
      <c r="K2" s="54" t="s">
        <v>9</v>
      </c>
    </row>
    <row r="3" spans="1:12">
      <c r="A3" s="166" t="s">
        <v>54</v>
      </c>
      <c r="B3" s="166"/>
      <c r="C3" s="39">
        <v>11000</v>
      </c>
      <c r="D3" s="39">
        <v>4397</v>
      </c>
      <c r="E3" s="39">
        <v>2079</v>
      </c>
      <c r="F3" s="39">
        <v>100</v>
      </c>
      <c r="G3" s="39">
        <v>275</v>
      </c>
      <c r="H3" s="39">
        <v>165</v>
      </c>
      <c r="I3" s="39">
        <v>134.99</v>
      </c>
      <c r="J3" s="39">
        <v>1000</v>
      </c>
      <c r="K3" s="163"/>
      <c r="L3" s="14"/>
    </row>
    <row r="4" spans="1:12">
      <c r="A4" s="166"/>
      <c r="B4" s="166"/>
      <c r="C4" s="125"/>
      <c r="D4" s="125"/>
      <c r="E4" s="125"/>
      <c r="F4" s="125"/>
      <c r="G4" s="125"/>
      <c r="H4" s="125"/>
      <c r="I4" s="125"/>
      <c r="J4" s="125"/>
      <c r="K4" s="163"/>
      <c r="L4" s="14"/>
    </row>
    <row r="5" spans="1:12">
      <c r="A5" s="166"/>
      <c r="B5" s="166"/>
      <c r="C5" s="169"/>
      <c r="D5" s="169"/>
      <c r="E5" s="169"/>
      <c r="F5" s="169"/>
      <c r="G5" s="169"/>
      <c r="H5" s="169"/>
      <c r="I5" s="169"/>
      <c r="J5" s="169"/>
      <c r="K5" s="163"/>
      <c r="L5" s="14"/>
    </row>
    <row r="6" spans="1:12">
      <c r="A6" s="166"/>
      <c r="B6" s="166"/>
      <c r="C6" s="169"/>
      <c r="D6" s="169"/>
      <c r="E6" s="169"/>
      <c r="F6" s="169"/>
      <c r="G6" s="169"/>
      <c r="H6" s="169"/>
      <c r="I6" s="169"/>
      <c r="J6" s="169"/>
      <c r="K6" s="163"/>
      <c r="L6" s="14"/>
    </row>
    <row r="7" spans="1:12">
      <c r="A7" s="166"/>
      <c r="B7" s="166"/>
      <c r="C7" s="101"/>
      <c r="D7" s="101"/>
      <c r="E7" s="101"/>
      <c r="F7" s="101"/>
      <c r="G7" s="101"/>
      <c r="H7" s="101"/>
      <c r="I7" s="101"/>
      <c r="J7" s="101"/>
      <c r="K7" s="163"/>
      <c r="L7" s="14"/>
    </row>
    <row r="8" spans="1:12">
      <c r="A8" s="167" t="s">
        <v>29</v>
      </c>
      <c r="B8" s="168"/>
      <c r="C8" s="41">
        <f>SUM(C3)</f>
        <v>11000</v>
      </c>
      <c r="D8" s="41">
        <f>SUM(D3:D7)</f>
        <v>4397</v>
      </c>
      <c r="E8" s="41">
        <f t="shared" ref="E8:J8" si="0">SUM(E3)</f>
        <v>2079</v>
      </c>
      <c r="F8" s="41">
        <f t="shared" si="0"/>
        <v>100</v>
      </c>
      <c r="G8" s="41">
        <f t="shared" si="0"/>
        <v>275</v>
      </c>
      <c r="H8" s="41">
        <f t="shared" si="0"/>
        <v>165</v>
      </c>
      <c r="I8" s="41">
        <f t="shared" si="0"/>
        <v>134.99</v>
      </c>
      <c r="J8" s="41">
        <f t="shared" si="0"/>
        <v>1000</v>
      </c>
      <c r="K8" s="15">
        <f>SUM(C8:J8)</f>
        <v>19150.990000000002</v>
      </c>
      <c r="L8" s="14"/>
    </row>
    <row r="9" spans="1:12">
      <c r="A9" s="14"/>
      <c r="B9" s="14"/>
      <c r="C9" s="14"/>
      <c r="D9" s="14"/>
      <c r="E9" s="14"/>
      <c r="F9" s="18"/>
      <c r="G9" s="18"/>
      <c r="H9" s="18"/>
      <c r="I9" s="18"/>
      <c r="J9" s="18"/>
      <c r="K9" s="14"/>
      <c r="L9" s="14"/>
    </row>
    <row r="10" spans="1:12">
      <c r="A10" s="14"/>
      <c r="B10" s="14"/>
      <c r="C10" s="14"/>
      <c r="D10" s="14"/>
      <c r="E10" s="14"/>
      <c r="F10" s="18"/>
      <c r="G10" s="18"/>
      <c r="H10" s="18"/>
      <c r="I10" s="18"/>
      <c r="J10" s="18"/>
      <c r="K10" s="14"/>
      <c r="L10" s="14"/>
    </row>
    <row r="12" spans="1:12" ht="19">
      <c r="A12" s="114" t="s">
        <v>71</v>
      </c>
      <c r="B12" s="114"/>
      <c r="C12" s="114"/>
    </row>
    <row r="13" spans="1:12">
      <c r="A13" s="130" t="s">
        <v>75</v>
      </c>
      <c r="B13" s="130"/>
      <c r="C13" s="130"/>
    </row>
    <row r="14" spans="1:12">
      <c r="A14" s="130"/>
      <c r="B14" s="130"/>
      <c r="C14" s="130"/>
    </row>
    <row r="15" spans="1:12">
      <c r="A15" s="130"/>
      <c r="B15" s="130"/>
      <c r="C15" s="130"/>
    </row>
    <row r="16" spans="1:12">
      <c r="A16" s="130"/>
      <c r="B16" s="130"/>
      <c r="C16" s="130"/>
    </row>
    <row r="17" spans="1:3">
      <c r="A17" s="130"/>
      <c r="B17" s="130"/>
      <c r="C17" s="130"/>
    </row>
    <row r="18" spans="1:3">
      <c r="A18" s="130"/>
      <c r="B18" s="130"/>
      <c r="C18" s="130"/>
    </row>
  </sheetData>
  <mergeCells count="15">
    <mergeCell ref="A12:C12"/>
    <mergeCell ref="A13:C18"/>
    <mergeCell ref="K3:K7"/>
    <mergeCell ref="A1:K1"/>
    <mergeCell ref="A2:B2"/>
    <mergeCell ref="A3:B7"/>
    <mergeCell ref="A8:B8"/>
    <mergeCell ref="C4:C7"/>
    <mergeCell ref="D4:D7"/>
    <mergeCell ref="E4:E7"/>
    <mergeCell ref="F4:F7"/>
    <mergeCell ref="G4:G7"/>
    <mergeCell ref="I4:I7"/>
    <mergeCell ref="J4:J7"/>
    <mergeCell ref="H4:H7"/>
  </mergeCells>
  <pageMargins left="0.27559055119999998" right="0.27559055119999998" top="0.29527559060000003" bottom="0.29527559060000003" header="0.1181102362" footer="0.1181102362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9A66-9D88-694A-9254-5674F51A7589}">
  <dimension ref="A1:E9"/>
  <sheetViews>
    <sheetView workbookViewId="0">
      <selection activeCell="I6" sqref="I6"/>
    </sheetView>
  </sheetViews>
  <sheetFormatPr baseColWidth="10" defaultRowHeight="16"/>
  <sheetData>
    <row r="1" spans="1:5" ht="16" customHeight="1">
      <c r="A1" s="134" t="s">
        <v>62</v>
      </c>
      <c r="B1" s="134"/>
      <c r="C1" s="134"/>
      <c r="D1" s="134"/>
      <c r="E1" s="134"/>
    </row>
    <row r="2" spans="1:5">
      <c r="A2" s="134"/>
      <c r="B2" s="134"/>
      <c r="C2" s="134"/>
      <c r="D2" s="134"/>
      <c r="E2" s="134"/>
    </row>
    <row r="3" spans="1:5" ht="19">
      <c r="A3" s="173" t="s">
        <v>63</v>
      </c>
      <c r="B3" s="173"/>
      <c r="C3" s="173"/>
      <c r="D3" s="173" t="s">
        <v>64</v>
      </c>
      <c r="E3" s="173"/>
    </row>
    <row r="4" spans="1:5">
      <c r="A4" s="170" t="s">
        <v>76</v>
      </c>
      <c r="B4" s="170"/>
      <c r="C4" s="170"/>
      <c r="D4" s="171">
        <v>1200</v>
      </c>
      <c r="E4" s="171"/>
    </row>
    <row r="5" spans="1:5">
      <c r="A5" s="170" t="s">
        <v>65</v>
      </c>
      <c r="B5" s="170"/>
      <c r="C5" s="170"/>
      <c r="D5" s="171">
        <v>937</v>
      </c>
      <c r="E5" s="171"/>
    </row>
    <row r="6" spans="1:5">
      <c r="A6" s="170" t="s">
        <v>66</v>
      </c>
      <c r="B6" s="170"/>
      <c r="C6" s="170"/>
      <c r="D6" s="171">
        <v>3031</v>
      </c>
      <c r="E6" s="171"/>
    </row>
    <row r="7" spans="1:5">
      <c r="A7" s="170" t="s">
        <v>67</v>
      </c>
      <c r="B7" s="170"/>
      <c r="C7" s="170"/>
      <c r="D7" s="171">
        <v>800</v>
      </c>
      <c r="E7" s="171"/>
    </row>
    <row r="8" spans="1:5">
      <c r="A8" s="170" t="s">
        <v>68</v>
      </c>
      <c r="B8" s="170"/>
      <c r="C8" s="170"/>
      <c r="D8" s="171">
        <v>2000</v>
      </c>
      <c r="E8" s="171"/>
    </row>
    <row r="9" spans="1:5">
      <c r="A9" s="139" t="s">
        <v>34</v>
      </c>
      <c r="B9" s="139"/>
      <c r="C9" s="139"/>
      <c r="D9" s="172">
        <f>SUM(D4:E8)</f>
        <v>7968</v>
      </c>
      <c r="E9" s="172"/>
    </row>
  </sheetData>
  <mergeCells count="15">
    <mergeCell ref="A1:E2"/>
    <mergeCell ref="A3:C3"/>
    <mergeCell ref="D3:E3"/>
    <mergeCell ref="A5:C5"/>
    <mergeCell ref="A4:C4"/>
    <mergeCell ref="D4:E4"/>
    <mergeCell ref="A6:C6"/>
    <mergeCell ref="A7:C7"/>
    <mergeCell ref="A8:C8"/>
    <mergeCell ref="A9:C9"/>
    <mergeCell ref="D5:E5"/>
    <mergeCell ref="D6:E6"/>
    <mergeCell ref="D7:E7"/>
    <mergeCell ref="D8:E8"/>
    <mergeCell ref="D9:E9"/>
  </mergeCells>
  <pageMargins left="0.27559055119999998" right="0.27559055119999998" top="0.29527559060000003" bottom="0.29527559060000003" header="0.1181102362" footer="0.118110236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0A06-9591-D94C-B124-AB4873281FCD}">
  <dimension ref="A1:T1048576"/>
  <sheetViews>
    <sheetView workbookViewId="0">
      <selection activeCell="A144" sqref="A144"/>
    </sheetView>
  </sheetViews>
  <sheetFormatPr baseColWidth="10" defaultRowHeight="16"/>
  <cols>
    <col min="1" max="1" width="37.6640625" customWidth="1"/>
    <col min="2" max="2" width="13" bestFit="1" customWidth="1"/>
    <col min="3" max="4" width="14.5" style="61" bestFit="1" customWidth="1"/>
    <col min="5" max="5" width="16.1640625" style="61" customWidth="1"/>
    <col min="6" max="6" width="16.5" style="61" customWidth="1"/>
    <col min="7" max="7" width="29" style="61" customWidth="1"/>
    <col min="8" max="8" width="28.5" customWidth="1"/>
    <col min="9" max="9" width="27" bestFit="1" customWidth="1"/>
  </cols>
  <sheetData>
    <row r="1" spans="1:20" ht="22" customHeight="1">
      <c r="A1" s="173" t="s">
        <v>121</v>
      </c>
      <c r="B1" s="173"/>
      <c r="C1" s="173"/>
      <c r="D1" s="173"/>
      <c r="E1" s="173"/>
      <c r="F1" s="173"/>
      <c r="G1" s="173"/>
      <c r="I1" s="62"/>
      <c r="J1" s="62"/>
      <c r="K1" s="62"/>
      <c r="L1" s="62"/>
      <c r="M1" s="62"/>
      <c r="N1" s="62"/>
    </row>
    <row r="2" spans="1:20" ht="22" customHeight="1">
      <c r="A2" s="56" t="s">
        <v>112</v>
      </c>
      <c r="B2" s="56" t="s">
        <v>113</v>
      </c>
      <c r="C2" s="69" t="s">
        <v>115</v>
      </c>
      <c r="D2" s="69" t="s">
        <v>116</v>
      </c>
      <c r="E2" s="69" t="s">
        <v>126</v>
      </c>
      <c r="F2" s="69" t="s">
        <v>129</v>
      </c>
      <c r="G2" s="69" t="s">
        <v>131</v>
      </c>
      <c r="I2" s="62"/>
      <c r="J2" s="62"/>
      <c r="K2" s="62"/>
      <c r="L2" s="62"/>
      <c r="M2" s="62"/>
      <c r="N2" s="62"/>
    </row>
    <row r="3" spans="1:20" ht="19">
      <c r="A3" s="70" t="s">
        <v>125</v>
      </c>
      <c r="B3" s="53">
        <v>3</v>
      </c>
      <c r="C3" s="24">
        <v>6160</v>
      </c>
      <c r="D3" s="24">
        <f t="shared" ref="D3:D10" si="0">C3*B3</f>
        <v>18480</v>
      </c>
      <c r="E3" s="24">
        <f t="shared" ref="E3:E10" si="1">D3/24</f>
        <v>770</v>
      </c>
      <c r="F3" s="24">
        <f t="shared" ref="F3:F10" si="2">D3/220</f>
        <v>84</v>
      </c>
      <c r="G3" s="24">
        <f t="shared" ref="G3:G10" si="3">D3/3</f>
        <v>6160</v>
      </c>
      <c r="I3" s="62"/>
      <c r="J3" s="62"/>
      <c r="K3" s="62"/>
      <c r="L3" s="62"/>
      <c r="M3" s="62"/>
      <c r="N3" s="62"/>
    </row>
    <row r="4" spans="1:20" ht="19">
      <c r="A4" s="70" t="s">
        <v>144</v>
      </c>
      <c r="B4" s="53">
        <v>3</v>
      </c>
      <c r="C4" s="24">
        <v>26.9</v>
      </c>
      <c r="D4" s="24">
        <f t="shared" si="0"/>
        <v>80.699999999999989</v>
      </c>
      <c r="E4" s="24">
        <f t="shared" si="1"/>
        <v>3.3624999999999994</v>
      </c>
      <c r="F4" s="24">
        <f t="shared" si="2"/>
        <v>0.36681818181818177</v>
      </c>
      <c r="G4" s="24">
        <f t="shared" si="3"/>
        <v>26.899999999999995</v>
      </c>
      <c r="I4" s="62"/>
      <c r="J4" s="62"/>
      <c r="K4" s="62"/>
      <c r="L4" s="62"/>
      <c r="M4" s="62"/>
      <c r="N4" s="62"/>
    </row>
    <row r="5" spans="1:20" ht="19">
      <c r="A5" s="70" t="s">
        <v>151</v>
      </c>
      <c r="B5" s="53">
        <v>3</v>
      </c>
      <c r="C5" s="24">
        <v>6240</v>
      </c>
      <c r="D5" s="24">
        <f t="shared" si="0"/>
        <v>18720</v>
      </c>
      <c r="E5" s="24">
        <f t="shared" si="1"/>
        <v>780</v>
      </c>
      <c r="F5" s="24">
        <f t="shared" si="2"/>
        <v>85.090909090909093</v>
      </c>
      <c r="G5" s="24">
        <f t="shared" si="3"/>
        <v>6240</v>
      </c>
      <c r="I5" s="62"/>
      <c r="J5" s="62"/>
      <c r="K5" s="62"/>
      <c r="L5" s="62"/>
      <c r="M5" s="62"/>
      <c r="N5" s="62"/>
    </row>
    <row r="6" spans="1:20" ht="19">
      <c r="A6" s="70" t="s">
        <v>152</v>
      </c>
      <c r="B6" s="53">
        <v>3</v>
      </c>
      <c r="C6" s="24">
        <v>162.19999999999999</v>
      </c>
      <c r="D6" s="24">
        <f t="shared" si="0"/>
        <v>486.59999999999997</v>
      </c>
      <c r="E6" s="24">
        <f t="shared" si="1"/>
        <v>20.274999999999999</v>
      </c>
      <c r="F6" s="24">
        <f t="shared" si="2"/>
        <v>2.2118181818181815</v>
      </c>
      <c r="G6" s="24">
        <f t="shared" si="3"/>
        <v>162.19999999999999</v>
      </c>
      <c r="I6" s="62"/>
      <c r="J6" s="62"/>
      <c r="K6" s="62"/>
      <c r="L6" s="62"/>
      <c r="M6" s="62"/>
      <c r="N6" s="62"/>
      <c r="T6" s="63"/>
    </row>
    <row r="7" spans="1:20">
      <c r="A7" s="70" t="s">
        <v>153</v>
      </c>
      <c r="B7" s="53">
        <v>3</v>
      </c>
      <c r="C7" s="24">
        <v>24.9</v>
      </c>
      <c r="D7" s="24">
        <f t="shared" si="0"/>
        <v>74.699999999999989</v>
      </c>
      <c r="E7" s="24">
        <f t="shared" si="1"/>
        <v>3.1124999999999994</v>
      </c>
      <c r="F7" s="24">
        <f t="shared" si="2"/>
        <v>0.33954545454545448</v>
      </c>
      <c r="G7" s="24">
        <f t="shared" si="3"/>
        <v>24.899999999999995</v>
      </c>
    </row>
    <row r="8" spans="1:20">
      <c r="A8" s="70" t="s">
        <v>154</v>
      </c>
      <c r="B8" s="53">
        <v>3</v>
      </c>
      <c r="C8" s="24">
        <v>359.9</v>
      </c>
      <c r="D8" s="24">
        <f t="shared" si="0"/>
        <v>1079.6999999999998</v>
      </c>
      <c r="E8" s="24">
        <f t="shared" si="1"/>
        <v>44.98749999999999</v>
      </c>
      <c r="F8" s="24">
        <f t="shared" si="2"/>
        <v>4.9077272727272723</v>
      </c>
      <c r="G8" s="24">
        <f t="shared" si="3"/>
        <v>359.89999999999992</v>
      </c>
    </row>
    <row r="9" spans="1:20">
      <c r="A9" s="70" t="s">
        <v>156</v>
      </c>
      <c r="B9" s="53">
        <v>3</v>
      </c>
      <c r="C9" s="24">
        <v>2399.9</v>
      </c>
      <c r="D9" s="24">
        <f t="shared" si="0"/>
        <v>7199.7000000000007</v>
      </c>
      <c r="E9" s="24">
        <f t="shared" si="1"/>
        <v>299.98750000000001</v>
      </c>
      <c r="F9" s="24">
        <f t="shared" si="2"/>
        <v>32.725909090909092</v>
      </c>
      <c r="G9" s="24">
        <f t="shared" si="3"/>
        <v>2399.9</v>
      </c>
    </row>
    <row r="10" spans="1:20">
      <c r="A10" s="70" t="s">
        <v>158</v>
      </c>
      <c r="B10" s="53">
        <v>3</v>
      </c>
      <c r="C10" s="24">
        <v>1458.14</v>
      </c>
      <c r="D10" s="24">
        <f t="shared" si="0"/>
        <v>4374.42</v>
      </c>
      <c r="E10" s="24">
        <f t="shared" si="1"/>
        <v>182.26750000000001</v>
      </c>
      <c r="F10" s="24">
        <f t="shared" si="2"/>
        <v>19.883727272727274</v>
      </c>
      <c r="G10" s="24">
        <f t="shared" si="3"/>
        <v>1458.14</v>
      </c>
    </row>
    <row r="11" spans="1:20">
      <c r="A11" s="44" t="s">
        <v>9</v>
      </c>
      <c r="B11" s="44"/>
      <c r="C11" s="44">
        <f>SUM(C2:C10)</f>
        <v>16831.939999999999</v>
      </c>
      <c r="D11" s="44">
        <f>SUM(D2:D10)</f>
        <v>50495.819999999992</v>
      </c>
      <c r="E11" s="44">
        <f>SUM(E2:E10)</f>
        <v>2103.9924999999998</v>
      </c>
      <c r="F11" s="44">
        <f>SUM(F2:F10)</f>
        <v>229.52645454545453</v>
      </c>
      <c r="G11" s="44">
        <f>SUM(G2:G10)</f>
        <v>16831.939999999999</v>
      </c>
    </row>
    <row r="13" spans="1:20" ht="19">
      <c r="I13" s="62"/>
    </row>
    <row r="14" spans="1:20" ht="19">
      <c r="A14" s="180" t="s">
        <v>122</v>
      </c>
      <c r="B14" s="181"/>
      <c r="C14" s="181"/>
      <c r="D14" s="181"/>
      <c r="E14" s="181"/>
      <c r="F14" s="181"/>
      <c r="G14" s="182"/>
    </row>
    <row r="15" spans="1:20" ht="19">
      <c r="A15" s="56" t="s">
        <v>112</v>
      </c>
      <c r="B15" s="56" t="s">
        <v>113</v>
      </c>
      <c r="C15" s="69" t="s">
        <v>115</v>
      </c>
      <c r="D15" s="69" t="s">
        <v>116</v>
      </c>
      <c r="E15" s="69" t="s">
        <v>126</v>
      </c>
      <c r="F15" s="69" t="s">
        <v>129</v>
      </c>
      <c r="G15" s="69" t="s">
        <v>131</v>
      </c>
    </row>
    <row r="16" spans="1:20">
      <c r="A16" s="70" t="s">
        <v>125</v>
      </c>
      <c r="B16" s="53">
        <v>3</v>
      </c>
      <c r="C16" s="24">
        <v>6160</v>
      </c>
      <c r="D16" s="24">
        <f t="shared" ref="D16:D23" si="4">C16*B16</f>
        <v>18480</v>
      </c>
      <c r="E16" s="24">
        <f t="shared" ref="E16:E23" si="5">D16/24</f>
        <v>770</v>
      </c>
      <c r="F16" s="24">
        <f t="shared" ref="F16:F23" si="6">D16/220</f>
        <v>84</v>
      </c>
      <c r="G16" s="24">
        <f t="shared" ref="G16:G23" si="7">D16/3</f>
        <v>6160</v>
      </c>
    </row>
    <row r="17" spans="1:15">
      <c r="A17" s="73" t="s">
        <v>144</v>
      </c>
      <c r="B17" s="53">
        <v>3</v>
      </c>
      <c r="C17" s="24">
        <v>26.9</v>
      </c>
      <c r="D17" s="24">
        <f t="shared" si="4"/>
        <v>80.699999999999989</v>
      </c>
      <c r="E17" s="24">
        <f t="shared" si="5"/>
        <v>3.3624999999999994</v>
      </c>
      <c r="F17" s="24">
        <f t="shared" si="6"/>
        <v>0.36681818181818177</v>
      </c>
      <c r="G17" s="24">
        <f t="shared" si="7"/>
        <v>26.899999999999995</v>
      </c>
    </row>
    <row r="18" spans="1:15">
      <c r="A18" s="70" t="s">
        <v>151</v>
      </c>
      <c r="B18" s="53">
        <v>3</v>
      </c>
      <c r="C18" s="24">
        <v>6240</v>
      </c>
      <c r="D18" s="24">
        <f t="shared" si="4"/>
        <v>18720</v>
      </c>
      <c r="E18" s="24">
        <f t="shared" si="5"/>
        <v>780</v>
      </c>
      <c r="F18" s="24">
        <f t="shared" si="6"/>
        <v>85.090909090909093</v>
      </c>
      <c r="G18" s="24">
        <f t="shared" si="7"/>
        <v>6240</v>
      </c>
    </row>
    <row r="19" spans="1:15">
      <c r="A19" s="70" t="s">
        <v>152</v>
      </c>
      <c r="B19" s="53">
        <v>3</v>
      </c>
      <c r="C19" s="24">
        <v>162.19999999999999</v>
      </c>
      <c r="D19" s="24">
        <f t="shared" si="4"/>
        <v>486.59999999999997</v>
      </c>
      <c r="E19" s="24">
        <f t="shared" si="5"/>
        <v>20.274999999999999</v>
      </c>
      <c r="F19" s="24">
        <f t="shared" si="6"/>
        <v>2.2118181818181815</v>
      </c>
      <c r="G19" s="24">
        <f t="shared" si="7"/>
        <v>162.19999999999999</v>
      </c>
    </row>
    <row r="20" spans="1:15">
      <c r="A20" s="70" t="s">
        <v>153</v>
      </c>
      <c r="B20" s="53">
        <v>3</v>
      </c>
      <c r="C20" s="24">
        <v>24.9</v>
      </c>
      <c r="D20" s="24">
        <f t="shared" si="4"/>
        <v>74.699999999999989</v>
      </c>
      <c r="E20" s="24">
        <f t="shared" si="5"/>
        <v>3.1124999999999994</v>
      </c>
      <c r="F20" s="24">
        <f t="shared" si="6"/>
        <v>0.33954545454545448</v>
      </c>
      <c r="G20" s="24">
        <f t="shared" si="7"/>
        <v>24.899999999999995</v>
      </c>
    </row>
    <row r="21" spans="1:15">
      <c r="A21" s="70" t="s">
        <v>154</v>
      </c>
      <c r="B21" s="53">
        <v>3</v>
      </c>
      <c r="C21" s="24">
        <v>359.9</v>
      </c>
      <c r="D21" s="24">
        <f t="shared" si="4"/>
        <v>1079.6999999999998</v>
      </c>
      <c r="E21" s="24">
        <f t="shared" si="5"/>
        <v>44.98749999999999</v>
      </c>
      <c r="F21" s="24">
        <f t="shared" si="6"/>
        <v>4.9077272727272723</v>
      </c>
      <c r="G21" s="24">
        <f t="shared" si="7"/>
        <v>359.89999999999992</v>
      </c>
    </row>
    <row r="22" spans="1:15">
      <c r="A22" s="70" t="s">
        <v>156</v>
      </c>
      <c r="B22" s="53">
        <v>3</v>
      </c>
      <c r="C22" s="24">
        <v>2399.9</v>
      </c>
      <c r="D22" s="24">
        <f t="shared" si="4"/>
        <v>7199.7000000000007</v>
      </c>
      <c r="E22" s="24">
        <f t="shared" si="5"/>
        <v>299.98750000000001</v>
      </c>
      <c r="F22" s="24">
        <f t="shared" si="6"/>
        <v>32.725909090909092</v>
      </c>
      <c r="G22" s="24">
        <f t="shared" si="7"/>
        <v>2399.9</v>
      </c>
    </row>
    <row r="23" spans="1:15">
      <c r="A23" s="70" t="s">
        <v>158</v>
      </c>
      <c r="B23" s="53">
        <v>3</v>
      </c>
      <c r="C23" s="24">
        <v>1458.14</v>
      </c>
      <c r="D23" s="24">
        <f t="shared" si="4"/>
        <v>4374.42</v>
      </c>
      <c r="E23" s="24">
        <f t="shared" si="5"/>
        <v>182.26750000000001</v>
      </c>
      <c r="F23" s="24">
        <f t="shared" si="6"/>
        <v>19.883727272727274</v>
      </c>
      <c r="G23" s="24">
        <f t="shared" si="7"/>
        <v>1458.14</v>
      </c>
    </row>
    <row r="24" spans="1:15">
      <c r="A24" s="44" t="s">
        <v>9</v>
      </c>
      <c r="B24" s="44"/>
      <c r="C24" s="44">
        <f>SUM(C15:C23)</f>
        <v>16831.939999999999</v>
      </c>
      <c r="D24" s="44">
        <f>SUM(D15:D23)</f>
        <v>50495.819999999992</v>
      </c>
      <c r="E24" s="44">
        <f>SUM(E15:E23)</f>
        <v>2103.9924999999998</v>
      </c>
      <c r="F24" s="44">
        <f>SUM(F15:F23)</f>
        <v>229.52645454545453</v>
      </c>
      <c r="G24" s="44">
        <f>SUM(G15:G23)</f>
        <v>16831.939999999999</v>
      </c>
    </row>
    <row r="26" spans="1:15" ht="19">
      <c r="A26" s="180" t="s">
        <v>124</v>
      </c>
      <c r="B26" s="181"/>
      <c r="C26" s="181"/>
      <c r="D26" s="181"/>
      <c r="E26" s="181"/>
      <c r="F26" s="181"/>
      <c r="G26" s="182"/>
    </row>
    <row r="27" spans="1:15" ht="19">
      <c r="A27" s="56" t="s">
        <v>112</v>
      </c>
      <c r="B27" s="56" t="s">
        <v>113</v>
      </c>
      <c r="C27" s="69" t="s">
        <v>115</v>
      </c>
      <c r="D27" s="69" t="s">
        <v>116</v>
      </c>
      <c r="E27" s="69" t="s">
        <v>126</v>
      </c>
      <c r="F27" s="69" t="s">
        <v>129</v>
      </c>
      <c r="G27" s="69" t="s">
        <v>133</v>
      </c>
    </row>
    <row r="28" spans="1:15" ht="19">
      <c r="A28" s="73" t="s">
        <v>132</v>
      </c>
      <c r="B28" s="53">
        <v>1</v>
      </c>
      <c r="C28" s="74">
        <v>3889</v>
      </c>
      <c r="D28" s="24">
        <f t="shared" ref="D28:D34" si="8">C28*B28</f>
        <v>3889</v>
      </c>
      <c r="E28" s="24">
        <f t="shared" ref="E28:E34" si="9">D28/24</f>
        <v>162.04166666666666</v>
      </c>
      <c r="F28" s="24">
        <f t="shared" ref="F28:F34" si="10">D28/220</f>
        <v>17.677272727272726</v>
      </c>
      <c r="G28" s="24">
        <f t="shared" ref="G28:G34" si="11">D28/1</f>
        <v>3889</v>
      </c>
      <c r="L28" s="64"/>
      <c r="M28" s="64"/>
      <c r="N28" s="64"/>
      <c r="O28" s="64"/>
    </row>
    <row r="29" spans="1:15">
      <c r="A29" s="73" t="s">
        <v>134</v>
      </c>
      <c r="B29" s="53">
        <v>1</v>
      </c>
      <c r="C29" s="74">
        <v>3149</v>
      </c>
      <c r="D29" s="24">
        <f t="shared" si="8"/>
        <v>3149</v>
      </c>
      <c r="E29" s="24">
        <f t="shared" si="9"/>
        <v>131.20833333333334</v>
      </c>
      <c r="F29" s="24">
        <f t="shared" si="10"/>
        <v>14.313636363636364</v>
      </c>
      <c r="G29" s="24">
        <f t="shared" si="11"/>
        <v>3149</v>
      </c>
    </row>
    <row r="30" spans="1:15">
      <c r="A30" s="70" t="s">
        <v>153</v>
      </c>
      <c r="B30" s="53">
        <v>1</v>
      </c>
      <c r="C30" s="24">
        <v>24.9</v>
      </c>
      <c r="D30" s="24">
        <f t="shared" si="8"/>
        <v>24.9</v>
      </c>
      <c r="E30" s="24">
        <f t="shared" si="9"/>
        <v>1.0374999999999999</v>
      </c>
      <c r="F30" s="24">
        <f t="shared" si="10"/>
        <v>0.11318181818181818</v>
      </c>
      <c r="G30" s="24">
        <f t="shared" si="11"/>
        <v>24.9</v>
      </c>
    </row>
    <row r="31" spans="1:15">
      <c r="A31" s="70" t="s">
        <v>154</v>
      </c>
      <c r="B31" s="53">
        <v>1</v>
      </c>
      <c r="C31" s="24">
        <v>359.9</v>
      </c>
      <c r="D31" s="24">
        <f t="shared" si="8"/>
        <v>359.9</v>
      </c>
      <c r="E31" s="24">
        <f t="shared" si="9"/>
        <v>14.995833333333332</v>
      </c>
      <c r="F31" s="24">
        <f t="shared" si="10"/>
        <v>1.6359090909090908</v>
      </c>
      <c r="G31" s="24">
        <f t="shared" si="11"/>
        <v>359.9</v>
      </c>
    </row>
    <row r="32" spans="1:15">
      <c r="A32" s="70" t="s">
        <v>156</v>
      </c>
      <c r="B32" s="53">
        <v>1</v>
      </c>
      <c r="C32" s="24">
        <v>2399.9</v>
      </c>
      <c r="D32" s="24">
        <f t="shared" si="8"/>
        <v>2399.9</v>
      </c>
      <c r="E32" s="24">
        <f t="shared" si="9"/>
        <v>99.995833333333337</v>
      </c>
      <c r="F32" s="24">
        <f t="shared" si="10"/>
        <v>10.908636363636363</v>
      </c>
      <c r="G32" s="24">
        <f t="shared" si="11"/>
        <v>2399.9</v>
      </c>
    </row>
    <row r="33" spans="1:15" ht="19">
      <c r="A33" s="70" t="s">
        <v>159</v>
      </c>
      <c r="B33" s="53">
        <v>1</v>
      </c>
      <c r="C33" s="24">
        <v>662.14</v>
      </c>
      <c r="D33" s="24">
        <f t="shared" si="8"/>
        <v>662.14</v>
      </c>
      <c r="E33" s="24">
        <f t="shared" si="9"/>
        <v>27.589166666666667</v>
      </c>
      <c r="F33" s="24">
        <f t="shared" si="10"/>
        <v>3.0097272727272726</v>
      </c>
      <c r="G33" s="24">
        <f t="shared" si="11"/>
        <v>662.14</v>
      </c>
      <c r="H33" s="64"/>
      <c r="I33" s="64"/>
      <c r="J33" s="64"/>
      <c r="L33" s="64"/>
      <c r="M33" s="64"/>
      <c r="N33" s="64"/>
      <c r="O33" s="64"/>
    </row>
    <row r="34" spans="1:15">
      <c r="A34" s="70" t="s">
        <v>160</v>
      </c>
      <c r="B34" s="75">
        <v>1</v>
      </c>
      <c r="C34" s="24">
        <v>864.5</v>
      </c>
      <c r="D34" s="24">
        <f t="shared" si="8"/>
        <v>864.5</v>
      </c>
      <c r="E34" s="24">
        <f t="shared" si="9"/>
        <v>36.020833333333336</v>
      </c>
      <c r="F34" s="24">
        <f t="shared" si="10"/>
        <v>3.9295454545454547</v>
      </c>
      <c r="G34" s="24">
        <f t="shared" si="11"/>
        <v>864.5</v>
      </c>
    </row>
    <row r="35" spans="1:15">
      <c r="A35" s="44" t="s">
        <v>9</v>
      </c>
      <c r="B35" s="44"/>
      <c r="C35" s="44">
        <f>SUM(C26:C34)</f>
        <v>11349.339999999998</v>
      </c>
      <c r="D35" s="44">
        <f>SUM(D26:D34)</f>
        <v>11349.339999999998</v>
      </c>
      <c r="E35" s="44">
        <f>SUM(E26:E34)</f>
        <v>472.88916666666665</v>
      </c>
      <c r="F35" s="44">
        <f>SUM(F26:F34)</f>
        <v>51.587909090909086</v>
      </c>
      <c r="G35" s="44">
        <f>SUM(G26:G34)</f>
        <v>11349.339999999998</v>
      </c>
    </row>
    <row r="37" spans="1:15" ht="19">
      <c r="A37" s="180" t="s">
        <v>146</v>
      </c>
      <c r="B37" s="181"/>
      <c r="C37" s="181"/>
      <c r="D37" s="181"/>
      <c r="E37" s="181"/>
      <c r="F37" s="181"/>
      <c r="G37" s="182"/>
    </row>
    <row r="38" spans="1:15" ht="19">
      <c r="A38" s="56" t="s">
        <v>112</v>
      </c>
      <c r="B38" s="56" t="s">
        <v>113</v>
      </c>
      <c r="C38" s="69" t="s">
        <v>115</v>
      </c>
      <c r="D38" s="69" t="s">
        <v>116</v>
      </c>
      <c r="E38" s="69" t="s">
        <v>126</v>
      </c>
      <c r="F38" s="69" t="s">
        <v>127</v>
      </c>
      <c r="G38" s="69" t="s">
        <v>131</v>
      </c>
      <c r="M38" s="63"/>
      <c r="N38" s="63"/>
      <c r="O38" s="63"/>
    </row>
    <row r="39" spans="1:15">
      <c r="A39" s="70" t="s">
        <v>125</v>
      </c>
      <c r="B39" s="53">
        <v>3</v>
      </c>
      <c r="C39" s="24">
        <v>6160</v>
      </c>
      <c r="D39" s="24">
        <f t="shared" ref="D39:D45" si="12">C39*B39</f>
        <v>18480</v>
      </c>
      <c r="E39" s="24">
        <f t="shared" ref="E39:E45" si="13">D39/24</f>
        <v>770</v>
      </c>
      <c r="F39" s="24">
        <f t="shared" ref="F39:F45" si="14">D39/180</f>
        <v>102.66666666666667</v>
      </c>
      <c r="G39" s="24">
        <f t="shared" ref="G39:G45" si="15">D39/4</f>
        <v>4620</v>
      </c>
    </row>
    <row r="40" spans="1:15">
      <c r="A40" s="70" t="s">
        <v>144</v>
      </c>
      <c r="B40" s="53">
        <v>3</v>
      </c>
      <c r="C40" s="24">
        <v>26.9</v>
      </c>
      <c r="D40" s="24">
        <f t="shared" si="12"/>
        <v>80.699999999999989</v>
      </c>
      <c r="E40" s="24">
        <f t="shared" si="13"/>
        <v>3.3624999999999994</v>
      </c>
      <c r="F40" s="24">
        <f t="shared" si="14"/>
        <v>0.44833333333333325</v>
      </c>
      <c r="G40" s="24">
        <f t="shared" si="15"/>
        <v>20.174999999999997</v>
      </c>
    </row>
    <row r="41" spans="1:15">
      <c r="A41" s="70" t="s">
        <v>151</v>
      </c>
      <c r="B41" s="53">
        <v>3</v>
      </c>
      <c r="C41" s="24">
        <v>6240</v>
      </c>
      <c r="D41" s="24">
        <f t="shared" si="12"/>
        <v>18720</v>
      </c>
      <c r="E41" s="24">
        <f t="shared" si="13"/>
        <v>780</v>
      </c>
      <c r="F41" s="24">
        <f t="shared" si="14"/>
        <v>104</v>
      </c>
      <c r="G41" s="24">
        <f t="shared" si="15"/>
        <v>4680</v>
      </c>
    </row>
    <row r="42" spans="1:15">
      <c r="A42" s="70" t="s">
        <v>152</v>
      </c>
      <c r="B42" s="53">
        <v>3</v>
      </c>
      <c r="C42" s="24">
        <v>162.19999999999999</v>
      </c>
      <c r="D42" s="24">
        <f t="shared" si="12"/>
        <v>486.59999999999997</v>
      </c>
      <c r="E42" s="24">
        <f t="shared" si="13"/>
        <v>20.274999999999999</v>
      </c>
      <c r="F42" s="24">
        <f t="shared" si="14"/>
        <v>2.7033333333333331</v>
      </c>
      <c r="G42" s="24">
        <f t="shared" si="15"/>
        <v>121.64999999999999</v>
      </c>
    </row>
    <row r="43" spans="1:15">
      <c r="A43" s="70" t="s">
        <v>153</v>
      </c>
      <c r="B43" s="53">
        <v>3</v>
      </c>
      <c r="C43" s="24">
        <v>24.9</v>
      </c>
      <c r="D43" s="24">
        <f t="shared" si="12"/>
        <v>74.699999999999989</v>
      </c>
      <c r="E43" s="24">
        <f t="shared" si="13"/>
        <v>3.1124999999999994</v>
      </c>
      <c r="F43" s="24">
        <f t="shared" si="14"/>
        <v>0.41499999999999992</v>
      </c>
      <c r="G43" s="24">
        <f t="shared" si="15"/>
        <v>18.674999999999997</v>
      </c>
    </row>
    <row r="44" spans="1:15">
      <c r="A44" s="70" t="s">
        <v>156</v>
      </c>
      <c r="B44" s="53">
        <v>3</v>
      </c>
      <c r="C44" s="24">
        <v>2399.9</v>
      </c>
      <c r="D44" s="24">
        <f t="shared" si="12"/>
        <v>7199.7000000000007</v>
      </c>
      <c r="E44" s="24">
        <f t="shared" si="13"/>
        <v>299.98750000000001</v>
      </c>
      <c r="F44" s="24">
        <f t="shared" si="14"/>
        <v>39.998333333333335</v>
      </c>
      <c r="G44" s="24">
        <f t="shared" si="15"/>
        <v>1799.9250000000002</v>
      </c>
    </row>
    <row r="45" spans="1:15">
      <c r="A45" s="70" t="s">
        <v>157</v>
      </c>
      <c r="B45" s="53">
        <v>3</v>
      </c>
      <c r="C45" s="24">
        <v>788.3</v>
      </c>
      <c r="D45" s="24">
        <f t="shared" si="12"/>
        <v>2364.8999999999996</v>
      </c>
      <c r="E45" s="24">
        <f t="shared" si="13"/>
        <v>98.53749999999998</v>
      </c>
      <c r="F45" s="24">
        <f t="shared" si="14"/>
        <v>13.138333333333332</v>
      </c>
      <c r="G45" s="24">
        <f t="shared" si="15"/>
        <v>591.22499999999991</v>
      </c>
    </row>
    <row r="46" spans="1:15">
      <c r="A46" s="44" t="s">
        <v>9</v>
      </c>
      <c r="B46" s="44"/>
      <c r="C46" s="44">
        <f>SUM(C37:C45)</f>
        <v>15802.199999999999</v>
      </c>
      <c r="D46" s="44">
        <f>SUM(D39:D45)</f>
        <v>47406.6</v>
      </c>
      <c r="E46" s="44">
        <f>SUM(E37:E45)</f>
        <v>1975.2749999999999</v>
      </c>
      <c r="F46" s="44">
        <f>SUM(F37:F45)</f>
        <v>263.37</v>
      </c>
      <c r="G46" s="44">
        <f>SUM(G39:G45)</f>
        <v>11851.65</v>
      </c>
    </row>
    <row r="48" spans="1:15" ht="19">
      <c r="A48" s="180" t="s">
        <v>145</v>
      </c>
      <c r="B48" s="181"/>
      <c r="C48" s="181"/>
      <c r="D48" s="181"/>
      <c r="E48" s="181"/>
      <c r="F48" s="181"/>
      <c r="G48" s="182"/>
    </row>
    <row r="49" spans="1:7" ht="19">
      <c r="A49" s="56" t="s">
        <v>112</v>
      </c>
      <c r="B49" s="56" t="s">
        <v>113</v>
      </c>
      <c r="C49" s="69" t="s">
        <v>115</v>
      </c>
      <c r="D49" s="69" t="s">
        <v>116</v>
      </c>
      <c r="E49" s="69" t="s">
        <v>126</v>
      </c>
      <c r="F49" s="69" t="s">
        <v>127</v>
      </c>
      <c r="G49" s="69" t="s">
        <v>133</v>
      </c>
    </row>
    <row r="50" spans="1:7">
      <c r="A50" s="70" t="s">
        <v>147</v>
      </c>
      <c r="B50" s="53">
        <v>1</v>
      </c>
      <c r="C50" s="24">
        <v>21299</v>
      </c>
      <c r="D50" s="24">
        <f t="shared" ref="D50:D58" si="16">C50*B50</f>
        <v>21299</v>
      </c>
      <c r="E50" s="24">
        <f t="shared" ref="E50:E58" si="17">D50/24</f>
        <v>887.45833333333337</v>
      </c>
      <c r="F50" s="24">
        <f t="shared" ref="F50:F58" si="18">D50/180</f>
        <v>118.32777777777778</v>
      </c>
      <c r="G50" s="24">
        <f t="shared" ref="G50:G58" si="19">D50/1</f>
        <v>21299</v>
      </c>
    </row>
    <row r="51" spans="1:7">
      <c r="A51" s="70" t="s">
        <v>148</v>
      </c>
      <c r="B51" s="53">
        <v>1</v>
      </c>
      <c r="C51" s="24">
        <v>999</v>
      </c>
      <c r="D51" s="24">
        <f t="shared" si="16"/>
        <v>999</v>
      </c>
      <c r="E51" s="24">
        <f t="shared" si="17"/>
        <v>41.625</v>
      </c>
      <c r="F51" s="24">
        <f t="shared" si="18"/>
        <v>5.55</v>
      </c>
      <c r="G51" s="24">
        <f t="shared" si="19"/>
        <v>999</v>
      </c>
    </row>
    <row r="52" spans="1:7">
      <c r="A52" s="70" t="s">
        <v>149</v>
      </c>
      <c r="B52" s="53">
        <v>1</v>
      </c>
      <c r="C52" s="24">
        <v>249</v>
      </c>
      <c r="D52" s="24">
        <f t="shared" si="16"/>
        <v>249</v>
      </c>
      <c r="E52" s="24">
        <f t="shared" si="17"/>
        <v>10.375</v>
      </c>
      <c r="F52" s="24">
        <f t="shared" si="18"/>
        <v>1.3833333333333333</v>
      </c>
      <c r="G52" s="24">
        <f t="shared" si="19"/>
        <v>249</v>
      </c>
    </row>
    <row r="53" spans="1:7">
      <c r="A53" s="70" t="s">
        <v>150</v>
      </c>
      <c r="B53" s="53">
        <v>1</v>
      </c>
      <c r="C53" s="24">
        <v>549</v>
      </c>
      <c r="D53" s="24">
        <f t="shared" si="16"/>
        <v>549</v>
      </c>
      <c r="E53" s="24">
        <f t="shared" si="17"/>
        <v>22.875</v>
      </c>
      <c r="F53" s="24">
        <f t="shared" si="18"/>
        <v>3.05</v>
      </c>
      <c r="G53" s="24">
        <f t="shared" si="19"/>
        <v>549</v>
      </c>
    </row>
    <row r="54" spans="1:7">
      <c r="A54" s="70" t="s">
        <v>151</v>
      </c>
      <c r="B54" s="53">
        <v>1</v>
      </c>
      <c r="C54" s="24">
        <v>6240</v>
      </c>
      <c r="D54" s="24">
        <f t="shared" si="16"/>
        <v>6240</v>
      </c>
      <c r="E54" s="24">
        <f t="shared" si="17"/>
        <v>260</v>
      </c>
      <c r="F54" s="24">
        <f t="shared" si="18"/>
        <v>34.666666666666664</v>
      </c>
      <c r="G54" s="24">
        <f t="shared" si="19"/>
        <v>6240</v>
      </c>
    </row>
    <row r="55" spans="1:7">
      <c r="A55" s="70" t="s">
        <v>153</v>
      </c>
      <c r="B55" s="53">
        <v>1</v>
      </c>
      <c r="C55" s="24">
        <v>24.9</v>
      </c>
      <c r="D55" s="24">
        <f t="shared" si="16"/>
        <v>24.9</v>
      </c>
      <c r="E55" s="24">
        <f t="shared" si="17"/>
        <v>1.0374999999999999</v>
      </c>
      <c r="F55" s="24">
        <f t="shared" si="18"/>
        <v>0.13833333333333334</v>
      </c>
      <c r="G55" s="24">
        <f t="shared" si="19"/>
        <v>24.9</v>
      </c>
    </row>
    <row r="56" spans="1:7">
      <c r="A56" s="70" t="s">
        <v>155</v>
      </c>
      <c r="B56" s="53">
        <v>1</v>
      </c>
      <c r="C56" s="24">
        <v>309.89999999999998</v>
      </c>
      <c r="D56" s="24">
        <f t="shared" si="16"/>
        <v>309.89999999999998</v>
      </c>
      <c r="E56" s="24">
        <f t="shared" si="17"/>
        <v>12.9125</v>
      </c>
      <c r="F56" s="24">
        <f t="shared" si="18"/>
        <v>1.7216666666666665</v>
      </c>
      <c r="G56" s="24">
        <f t="shared" si="19"/>
        <v>309.89999999999998</v>
      </c>
    </row>
    <row r="57" spans="1:7">
      <c r="A57" s="70" t="s">
        <v>156</v>
      </c>
      <c r="B57" s="53">
        <v>1</v>
      </c>
      <c r="C57" s="24">
        <v>2399.9</v>
      </c>
      <c r="D57" s="24">
        <f t="shared" si="16"/>
        <v>2399.9</v>
      </c>
      <c r="E57" s="24">
        <f t="shared" si="17"/>
        <v>99.995833333333337</v>
      </c>
      <c r="F57" s="24">
        <f t="shared" si="18"/>
        <v>13.332777777777778</v>
      </c>
      <c r="G57" s="24">
        <f t="shared" si="19"/>
        <v>2399.9</v>
      </c>
    </row>
    <row r="58" spans="1:7">
      <c r="A58" s="70" t="s">
        <v>157</v>
      </c>
      <c r="B58" s="53">
        <v>1</v>
      </c>
      <c r="C58" s="24">
        <v>788.3</v>
      </c>
      <c r="D58" s="24">
        <f t="shared" si="16"/>
        <v>788.3</v>
      </c>
      <c r="E58" s="24">
        <f t="shared" si="17"/>
        <v>32.845833333333331</v>
      </c>
      <c r="F58" s="24">
        <f t="shared" si="18"/>
        <v>4.3794444444444443</v>
      </c>
      <c r="G58" s="24">
        <f t="shared" si="19"/>
        <v>788.3</v>
      </c>
    </row>
    <row r="59" spans="1:7">
      <c r="A59" s="44" t="s">
        <v>9</v>
      </c>
      <c r="B59" s="44"/>
      <c r="C59" s="44">
        <f>SUM(C50:C58)</f>
        <v>32859.000000000007</v>
      </c>
      <c r="D59" s="44">
        <f>SUM(D50:D58)</f>
        <v>32859.000000000007</v>
      </c>
      <c r="E59" s="44">
        <f>SUM(E50:E58)</f>
        <v>1369.125</v>
      </c>
      <c r="F59" s="44">
        <f>SUM(F50:F58)</f>
        <v>182.54999999999998</v>
      </c>
      <c r="G59" s="44">
        <f>SUM(G50:G58)</f>
        <v>32859.000000000007</v>
      </c>
    </row>
    <row r="61" spans="1:7" ht="19">
      <c r="A61" s="173" t="s">
        <v>161</v>
      </c>
      <c r="B61" s="173"/>
      <c r="C61" s="173"/>
      <c r="D61" s="173"/>
      <c r="E61" s="173"/>
      <c r="F61" s="173"/>
      <c r="G61" s="173"/>
    </row>
    <row r="62" spans="1:7" ht="19">
      <c r="A62" s="56" t="s">
        <v>112</v>
      </c>
      <c r="B62" s="56" t="s">
        <v>113</v>
      </c>
      <c r="C62" s="69" t="s">
        <v>115</v>
      </c>
      <c r="D62" s="69" t="s">
        <v>116</v>
      </c>
      <c r="E62" s="69" t="s">
        <v>126</v>
      </c>
      <c r="F62" s="69" t="s">
        <v>129</v>
      </c>
      <c r="G62" s="69" t="s">
        <v>133</v>
      </c>
    </row>
    <row r="63" spans="1:7">
      <c r="A63" s="70" t="s">
        <v>162</v>
      </c>
      <c r="B63" s="53">
        <v>1</v>
      </c>
      <c r="C63" s="24">
        <v>149.9</v>
      </c>
      <c r="D63" s="24">
        <f>C63*B63</f>
        <v>149.9</v>
      </c>
      <c r="E63" s="24">
        <f>D63/24</f>
        <v>6.2458333333333336</v>
      </c>
      <c r="F63" s="24">
        <f>D63/220</f>
        <v>0.68136363636363639</v>
      </c>
      <c r="G63" s="24">
        <f>D63/1</f>
        <v>149.9</v>
      </c>
    </row>
    <row r="64" spans="1:7">
      <c r="A64" s="70" t="s">
        <v>163</v>
      </c>
      <c r="B64" s="53">
        <v>1</v>
      </c>
      <c r="C64" s="24">
        <v>69.290000000000006</v>
      </c>
      <c r="D64" s="24">
        <f>C64*B64</f>
        <v>69.290000000000006</v>
      </c>
      <c r="E64" s="24">
        <f>D64/24</f>
        <v>2.8870833333333334</v>
      </c>
      <c r="F64" s="24">
        <f>D64/220</f>
        <v>0.31495454545454549</v>
      </c>
      <c r="G64" s="24">
        <f>D64/1</f>
        <v>69.290000000000006</v>
      </c>
    </row>
    <row r="65" spans="1:8">
      <c r="A65" s="70" t="s">
        <v>164</v>
      </c>
      <c r="B65" s="53">
        <v>2</v>
      </c>
      <c r="C65" s="24">
        <v>20.5</v>
      </c>
      <c r="D65" s="24">
        <f>C65*B65</f>
        <v>41</v>
      </c>
      <c r="E65" s="24">
        <f>D65/24</f>
        <v>1.7083333333333333</v>
      </c>
      <c r="F65" s="24">
        <f>D65/220</f>
        <v>0.18636363636363637</v>
      </c>
      <c r="G65" s="24">
        <f>D65/1</f>
        <v>41</v>
      </c>
    </row>
    <row r="66" spans="1:8">
      <c r="A66" s="70" t="s">
        <v>165</v>
      </c>
      <c r="B66" s="53">
        <v>1</v>
      </c>
      <c r="C66" s="24">
        <v>14.73</v>
      </c>
      <c r="D66" s="24">
        <f>C66*B66</f>
        <v>14.73</v>
      </c>
      <c r="E66" s="24">
        <f>D66/24</f>
        <v>0.61375000000000002</v>
      </c>
      <c r="F66" s="24">
        <f>D66/220</f>
        <v>6.6954545454545461E-2</v>
      </c>
      <c r="G66" s="24">
        <f>D66/1</f>
        <v>14.73</v>
      </c>
    </row>
    <row r="67" spans="1:8">
      <c r="A67" s="70" t="s">
        <v>166</v>
      </c>
      <c r="B67" s="53">
        <v>1</v>
      </c>
      <c r="C67" s="24">
        <v>360</v>
      </c>
      <c r="D67" s="24">
        <f>C67*B67</f>
        <v>360</v>
      </c>
      <c r="E67" s="24">
        <f>D67/24</f>
        <v>15</v>
      </c>
      <c r="F67" s="24">
        <f>D67/220</f>
        <v>1.6363636363636365</v>
      </c>
      <c r="G67" s="24">
        <f>D67/1</f>
        <v>360</v>
      </c>
    </row>
    <row r="68" spans="1:8">
      <c r="A68" s="71" t="s">
        <v>9</v>
      </c>
      <c r="B68" s="71"/>
      <c r="C68" s="71">
        <f>SUM(C63:C67)</f>
        <v>614.41999999999996</v>
      </c>
      <c r="D68" s="71">
        <f>SUM(D63:D67)</f>
        <v>634.92000000000007</v>
      </c>
      <c r="E68" s="71">
        <f>SUM(E63:E67)</f>
        <v>26.454999999999998</v>
      </c>
      <c r="F68" s="71">
        <f>SUM(F63:F67)</f>
        <v>2.8860000000000001</v>
      </c>
      <c r="G68" s="71">
        <f>SUM(G63:G67)</f>
        <v>634.92000000000007</v>
      </c>
    </row>
    <row r="69" spans="1:8">
      <c r="A69" s="19"/>
      <c r="B69" s="19"/>
      <c r="C69" s="76"/>
      <c r="D69" s="76"/>
      <c r="E69" s="76"/>
      <c r="F69" s="76"/>
      <c r="G69" s="76"/>
    </row>
    <row r="70" spans="1:8" ht="19">
      <c r="A70" s="176" t="s">
        <v>135</v>
      </c>
      <c r="B70" s="177"/>
      <c r="C70" s="177"/>
      <c r="D70" s="177"/>
      <c r="E70" s="177"/>
      <c r="F70" s="177"/>
      <c r="G70" s="177"/>
      <c r="H70" s="179"/>
    </row>
    <row r="71" spans="1:8" ht="19">
      <c r="A71" s="56" t="s">
        <v>112</v>
      </c>
      <c r="B71" s="56" t="s">
        <v>113</v>
      </c>
      <c r="C71" s="69" t="s">
        <v>115</v>
      </c>
      <c r="D71" s="69" t="s">
        <v>116</v>
      </c>
      <c r="E71" s="69" t="s">
        <v>126</v>
      </c>
      <c r="F71" s="69" t="s">
        <v>127</v>
      </c>
      <c r="G71" s="69" t="s">
        <v>129</v>
      </c>
      <c r="H71" s="56" t="s">
        <v>128</v>
      </c>
    </row>
    <row r="72" spans="1:8">
      <c r="A72" s="68" t="s">
        <v>136</v>
      </c>
      <c r="B72" s="53">
        <v>1</v>
      </c>
      <c r="C72" s="24">
        <v>5451.34</v>
      </c>
      <c r="D72" s="24">
        <f t="shared" ref="D72:D79" si="20">C72*B72</f>
        <v>5451.34</v>
      </c>
      <c r="E72" s="24">
        <f t="shared" ref="E72:E79" si="21">D72/24</f>
        <v>227.13916666666668</v>
      </c>
      <c r="F72" s="24">
        <f t="shared" ref="F72:F79" si="22">D72/180</f>
        <v>30.285222222222224</v>
      </c>
      <c r="G72" s="24">
        <f t="shared" ref="G72:G79" si="23">D72/220</f>
        <v>24.778818181818181</v>
      </c>
      <c r="H72" s="24">
        <f t="shared" ref="H72:H79" si="24">D72/12</f>
        <v>454.27833333333336</v>
      </c>
    </row>
    <row r="73" spans="1:8">
      <c r="A73" s="68" t="s">
        <v>137</v>
      </c>
      <c r="B73" s="53">
        <v>1</v>
      </c>
      <c r="C73" s="24">
        <v>159.72</v>
      </c>
      <c r="D73" s="24">
        <f t="shared" si="20"/>
        <v>159.72</v>
      </c>
      <c r="E73" s="24">
        <f t="shared" si="21"/>
        <v>6.6550000000000002</v>
      </c>
      <c r="F73" s="24">
        <f t="shared" si="22"/>
        <v>0.88733333333333331</v>
      </c>
      <c r="G73" s="24">
        <f t="shared" si="23"/>
        <v>0.72599999999999998</v>
      </c>
      <c r="H73" s="24">
        <f t="shared" si="24"/>
        <v>13.31</v>
      </c>
    </row>
    <row r="74" spans="1:8">
      <c r="A74" s="68" t="s">
        <v>142</v>
      </c>
      <c r="B74" s="53">
        <v>12</v>
      </c>
      <c r="C74" s="24">
        <v>44.9</v>
      </c>
      <c r="D74" s="24">
        <f t="shared" si="20"/>
        <v>538.79999999999995</v>
      </c>
      <c r="E74" s="24">
        <f t="shared" si="21"/>
        <v>22.45</v>
      </c>
      <c r="F74" s="24">
        <f t="shared" si="22"/>
        <v>2.9933333333333332</v>
      </c>
      <c r="G74" s="24">
        <f t="shared" si="23"/>
        <v>2.4490909090909088</v>
      </c>
      <c r="H74" s="24">
        <f t="shared" si="24"/>
        <v>44.9</v>
      </c>
    </row>
    <row r="75" spans="1:8">
      <c r="A75" s="68" t="s">
        <v>141</v>
      </c>
      <c r="B75" s="53">
        <v>12</v>
      </c>
      <c r="C75" s="24">
        <v>342.9</v>
      </c>
      <c r="D75" s="24">
        <f t="shared" si="20"/>
        <v>4114.7999999999993</v>
      </c>
      <c r="E75" s="24">
        <f t="shared" si="21"/>
        <v>171.44999999999996</v>
      </c>
      <c r="F75" s="24">
        <f t="shared" si="22"/>
        <v>22.859999999999996</v>
      </c>
      <c r="G75" s="24">
        <f t="shared" si="23"/>
        <v>18.70363636363636</v>
      </c>
      <c r="H75" s="24">
        <f t="shared" si="24"/>
        <v>342.89999999999992</v>
      </c>
    </row>
    <row r="76" spans="1:8">
      <c r="A76" s="68" t="s">
        <v>143</v>
      </c>
      <c r="B76" s="53">
        <v>12</v>
      </c>
      <c r="C76" s="24">
        <v>7.9</v>
      </c>
      <c r="D76" s="24">
        <f t="shared" si="20"/>
        <v>94.800000000000011</v>
      </c>
      <c r="E76" s="24">
        <f t="shared" si="21"/>
        <v>3.9500000000000006</v>
      </c>
      <c r="F76" s="24">
        <f t="shared" si="22"/>
        <v>0.52666666666666673</v>
      </c>
      <c r="G76" s="24">
        <f t="shared" si="23"/>
        <v>0.43090909090909096</v>
      </c>
      <c r="H76" s="24">
        <f t="shared" si="24"/>
        <v>7.9000000000000012</v>
      </c>
    </row>
    <row r="77" spans="1:8">
      <c r="A77" s="68" t="s">
        <v>138</v>
      </c>
      <c r="B77" s="53">
        <v>2</v>
      </c>
      <c r="C77" s="24">
        <v>1689.12</v>
      </c>
      <c r="D77" s="24">
        <f t="shared" si="20"/>
        <v>3378.24</v>
      </c>
      <c r="E77" s="24">
        <f t="shared" si="21"/>
        <v>140.76</v>
      </c>
      <c r="F77" s="24">
        <f t="shared" si="22"/>
        <v>18.767999999999997</v>
      </c>
      <c r="G77" s="24">
        <f t="shared" si="23"/>
        <v>15.355636363636362</v>
      </c>
      <c r="H77" s="24">
        <f t="shared" si="24"/>
        <v>281.52</v>
      </c>
    </row>
    <row r="78" spans="1:8">
      <c r="A78" s="68" t="s">
        <v>139</v>
      </c>
      <c r="B78" s="53">
        <v>3</v>
      </c>
      <c r="C78" s="24">
        <v>279.89999999999998</v>
      </c>
      <c r="D78" s="24">
        <f t="shared" si="20"/>
        <v>839.69999999999993</v>
      </c>
      <c r="E78" s="24">
        <f t="shared" si="21"/>
        <v>34.987499999999997</v>
      </c>
      <c r="F78" s="24">
        <f t="shared" si="22"/>
        <v>4.665</v>
      </c>
      <c r="G78" s="24">
        <f t="shared" si="23"/>
        <v>3.8168181818181814</v>
      </c>
      <c r="H78" s="24">
        <f t="shared" si="24"/>
        <v>69.974999999999994</v>
      </c>
    </row>
    <row r="79" spans="1:8">
      <c r="A79" s="68" t="s">
        <v>140</v>
      </c>
      <c r="B79" s="53">
        <v>1</v>
      </c>
      <c r="C79" s="24">
        <v>464.9</v>
      </c>
      <c r="D79" s="24">
        <f t="shared" si="20"/>
        <v>464.9</v>
      </c>
      <c r="E79" s="24">
        <f t="shared" si="21"/>
        <v>19.370833333333334</v>
      </c>
      <c r="F79" s="24">
        <f t="shared" si="22"/>
        <v>2.5827777777777778</v>
      </c>
      <c r="G79" s="24">
        <f t="shared" si="23"/>
        <v>2.1131818181818183</v>
      </c>
      <c r="H79" s="24">
        <f t="shared" si="24"/>
        <v>38.741666666666667</v>
      </c>
    </row>
    <row r="80" spans="1:8">
      <c r="A80" s="44" t="s">
        <v>9</v>
      </c>
      <c r="B80" s="44"/>
      <c r="C80" s="44">
        <f t="shared" ref="C80:H80" si="25">SUM(C72:C79)</f>
        <v>8440.6799999999985</v>
      </c>
      <c r="D80" s="44">
        <f t="shared" si="25"/>
        <v>15042.3</v>
      </c>
      <c r="E80" s="44">
        <f t="shared" si="25"/>
        <v>626.76249999999993</v>
      </c>
      <c r="F80" s="44">
        <f t="shared" si="25"/>
        <v>83.568333333333328</v>
      </c>
      <c r="G80" s="44">
        <f t="shared" si="25"/>
        <v>68.374090909090896</v>
      </c>
      <c r="H80" s="44">
        <f t="shared" si="25"/>
        <v>1253.5249999999999</v>
      </c>
    </row>
    <row r="82" spans="1:8" ht="19">
      <c r="A82" s="176" t="s">
        <v>167</v>
      </c>
      <c r="B82" s="177"/>
      <c r="C82" s="177"/>
      <c r="D82" s="177"/>
      <c r="E82" s="177"/>
      <c r="F82" s="177"/>
      <c r="G82" s="177"/>
      <c r="H82" s="79"/>
    </row>
    <row r="83" spans="1:8" ht="19">
      <c r="A83" s="56" t="s">
        <v>167</v>
      </c>
      <c r="B83" s="56" t="s">
        <v>113</v>
      </c>
      <c r="C83" s="69" t="s">
        <v>33</v>
      </c>
      <c r="D83" s="69" t="s">
        <v>116</v>
      </c>
      <c r="E83" s="69" t="s">
        <v>127</v>
      </c>
      <c r="F83" s="69" t="s">
        <v>129</v>
      </c>
      <c r="G83" s="56" t="s">
        <v>128</v>
      </c>
    </row>
    <row r="84" spans="1:8">
      <c r="A84" t="s">
        <v>168</v>
      </c>
      <c r="B84">
        <v>12</v>
      </c>
      <c r="C84" s="61">
        <v>25.21</v>
      </c>
      <c r="D84" s="24">
        <f>C84*B84</f>
        <v>302.52</v>
      </c>
      <c r="E84" s="24">
        <f>C84/180</f>
        <v>0.14005555555555557</v>
      </c>
      <c r="F84" s="24">
        <f>C84/220</f>
        <v>0.11459090909090909</v>
      </c>
      <c r="G84" s="24">
        <f>D84/12</f>
        <v>25.209999999999997</v>
      </c>
    </row>
    <row r="85" spans="1:8">
      <c r="A85" t="s">
        <v>169</v>
      </c>
      <c r="B85">
        <v>1</v>
      </c>
      <c r="C85" s="61">
        <v>976</v>
      </c>
      <c r="D85" s="24">
        <f>C85*B85</f>
        <v>976</v>
      </c>
      <c r="E85" s="24">
        <f>C85/180</f>
        <v>5.4222222222222225</v>
      </c>
      <c r="F85" s="24">
        <f>C85/220</f>
        <v>4.4363636363636365</v>
      </c>
      <c r="G85" s="24">
        <f>D85/12</f>
        <v>81.333333333333329</v>
      </c>
    </row>
    <row r="86" spans="1:8">
      <c r="A86" t="s">
        <v>170</v>
      </c>
      <c r="B86">
        <v>1</v>
      </c>
      <c r="C86" s="61">
        <v>65.39</v>
      </c>
      <c r="D86" s="24">
        <f>C86*B86</f>
        <v>65.39</v>
      </c>
      <c r="E86" s="24">
        <f>C86/180</f>
        <v>0.36327777777777776</v>
      </c>
      <c r="F86" s="24">
        <f>C86/220</f>
        <v>0.29722727272727273</v>
      </c>
      <c r="G86" s="24">
        <f>D86/12</f>
        <v>5.4491666666666667</v>
      </c>
    </row>
    <row r="87" spans="1:8">
      <c r="A87" t="s">
        <v>171</v>
      </c>
      <c r="B87">
        <v>1</v>
      </c>
      <c r="C87" s="61">
        <v>787.5</v>
      </c>
      <c r="D87" s="24">
        <f>C87*B87</f>
        <v>787.5</v>
      </c>
      <c r="E87" s="24">
        <f>C87/180</f>
        <v>4.375</v>
      </c>
      <c r="F87" s="24">
        <f>C87/220</f>
        <v>3.5795454545454546</v>
      </c>
      <c r="G87" s="24">
        <f>D87/12</f>
        <v>65.625</v>
      </c>
    </row>
    <row r="88" spans="1:8">
      <c r="A88" s="59" t="s">
        <v>9</v>
      </c>
      <c r="B88" s="59"/>
      <c r="C88" s="77">
        <f>SUM(C79:C87)</f>
        <v>10759.679999999997</v>
      </c>
      <c r="D88" s="77">
        <f>SUM(D79:D87)</f>
        <v>17638.61</v>
      </c>
      <c r="E88" s="77">
        <f>SUM(E79:E87)</f>
        <v>656.43388888888876</v>
      </c>
      <c r="F88" s="77">
        <f>SUM(F79:F87)</f>
        <v>94.578838383838374</v>
      </c>
      <c r="G88" s="78">
        <f>SUM(G84:G87)</f>
        <v>177.61750000000001</v>
      </c>
    </row>
    <row r="89" spans="1:8">
      <c r="A89" s="72"/>
      <c r="C89" s="76"/>
      <c r="D89" s="76"/>
      <c r="E89" s="76"/>
      <c r="F89" s="76"/>
      <c r="G89" s="76"/>
      <c r="H89" s="61"/>
    </row>
    <row r="90" spans="1:8" ht="19">
      <c r="A90" s="178" t="s">
        <v>123</v>
      </c>
      <c r="B90" s="178"/>
      <c r="C90" s="178"/>
      <c r="D90" s="178"/>
      <c r="E90" s="178"/>
      <c r="F90" s="178"/>
      <c r="G90" s="178"/>
      <c r="H90" s="178"/>
    </row>
    <row r="91" spans="1:8" ht="19">
      <c r="A91" s="56" t="s">
        <v>112</v>
      </c>
      <c r="B91" s="56" t="s">
        <v>113</v>
      </c>
      <c r="C91" s="69" t="s">
        <v>115</v>
      </c>
      <c r="D91" s="69" t="s">
        <v>116</v>
      </c>
      <c r="E91" s="69" t="s">
        <v>126</v>
      </c>
      <c r="F91" s="69" t="s">
        <v>127</v>
      </c>
      <c r="G91" s="69" t="s">
        <v>129</v>
      </c>
      <c r="H91" s="56" t="s">
        <v>128</v>
      </c>
    </row>
    <row r="92" spans="1:8">
      <c r="A92" s="68" t="s">
        <v>172</v>
      </c>
      <c r="B92" s="53">
        <v>1</v>
      </c>
      <c r="C92" s="24">
        <v>939.31</v>
      </c>
      <c r="D92" s="24">
        <f t="shared" ref="D92:D97" si="26">C92*B92</f>
        <v>939.31</v>
      </c>
      <c r="E92" s="24">
        <f t="shared" ref="E92:E97" si="27">C92/24</f>
        <v>39.137916666666662</v>
      </c>
      <c r="F92" s="24">
        <f t="shared" ref="F92:F97" si="28">C92/180</f>
        <v>5.2183888888888887</v>
      </c>
      <c r="G92" s="24">
        <f t="shared" ref="G92:G97" si="29">D92/220</f>
        <v>4.2695909090909092</v>
      </c>
      <c r="H92" s="24">
        <f t="shared" ref="H92:H97" si="30">D92/12</f>
        <v>78.275833333333324</v>
      </c>
    </row>
    <row r="93" spans="1:8">
      <c r="A93" s="68" t="s">
        <v>173</v>
      </c>
      <c r="B93" s="53">
        <v>14</v>
      </c>
      <c r="C93" s="24">
        <v>256.49</v>
      </c>
      <c r="D93" s="24">
        <f t="shared" si="26"/>
        <v>3590.86</v>
      </c>
      <c r="E93" s="24">
        <f t="shared" si="27"/>
        <v>10.687083333333334</v>
      </c>
      <c r="F93" s="24">
        <f t="shared" si="28"/>
        <v>1.4249444444444446</v>
      </c>
      <c r="G93" s="24">
        <f t="shared" si="29"/>
        <v>16.32209090909091</v>
      </c>
      <c r="H93" s="24">
        <f t="shared" si="30"/>
        <v>299.23833333333334</v>
      </c>
    </row>
    <row r="94" spans="1:8">
      <c r="A94" s="68" t="s">
        <v>174</v>
      </c>
      <c r="B94" s="53">
        <v>1</v>
      </c>
      <c r="C94" s="24">
        <v>8999.9</v>
      </c>
      <c r="D94" s="24">
        <f t="shared" si="26"/>
        <v>8999.9</v>
      </c>
      <c r="E94" s="24">
        <f t="shared" si="27"/>
        <v>374.99583333333334</v>
      </c>
      <c r="F94" s="24">
        <f t="shared" si="28"/>
        <v>49.999444444444443</v>
      </c>
      <c r="G94" s="24">
        <f t="shared" si="29"/>
        <v>40.908636363636361</v>
      </c>
      <c r="H94" s="24">
        <f t="shared" si="30"/>
        <v>749.99166666666667</v>
      </c>
    </row>
    <row r="95" spans="1:8">
      <c r="A95" s="68" t="s">
        <v>175</v>
      </c>
      <c r="B95" s="53">
        <v>1</v>
      </c>
      <c r="C95" s="24">
        <v>12916.98</v>
      </c>
      <c r="D95" s="24">
        <f t="shared" si="26"/>
        <v>12916.98</v>
      </c>
      <c r="E95" s="24">
        <f t="shared" si="27"/>
        <v>538.20749999999998</v>
      </c>
      <c r="F95" s="24">
        <f t="shared" si="28"/>
        <v>71.760999999999996</v>
      </c>
      <c r="G95" s="24">
        <f t="shared" si="29"/>
        <v>58.713545454545454</v>
      </c>
      <c r="H95" s="24">
        <f t="shared" si="30"/>
        <v>1076.415</v>
      </c>
    </row>
    <row r="96" spans="1:8">
      <c r="A96" s="73" t="s">
        <v>134</v>
      </c>
      <c r="B96" s="53">
        <v>1</v>
      </c>
      <c r="C96" s="74">
        <v>3149</v>
      </c>
      <c r="D96" s="24">
        <f t="shared" si="26"/>
        <v>3149</v>
      </c>
      <c r="E96" s="24">
        <f t="shared" si="27"/>
        <v>131.20833333333334</v>
      </c>
      <c r="F96" s="24">
        <f t="shared" si="28"/>
        <v>17.494444444444444</v>
      </c>
      <c r="G96" s="24">
        <f t="shared" si="29"/>
        <v>14.313636363636364</v>
      </c>
      <c r="H96" s="24">
        <f t="shared" si="30"/>
        <v>262.41666666666669</v>
      </c>
    </row>
    <row r="97" spans="1:9">
      <c r="A97" s="73" t="s">
        <v>181</v>
      </c>
      <c r="B97" s="53">
        <v>1</v>
      </c>
      <c r="C97" s="24">
        <v>1309.9000000000001</v>
      </c>
      <c r="D97" s="24">
        <f t="shared" si="26"/>
        <v>1309.9000000000001</v>
      </c>
      <c r="E97" s="24">
        <f t="shared" si="27"/>
        <v>54.579166666666673</v>
      </c>
      <c r="F97" s="24">
        <f t="shared" si="28"/>
        <v>7.2772222222222229</v>
      </c>
      <c r="G97" s="24">
        <f t="shared" si="29"/>
        <v>5.9540909090909091</v>
      </c>
      <c r="H97" s="53">
        <f t="shared" si="30"/>
        <v>109.15833333333335</v>
      </c>
    </row>
    <row r="98" spans="1:9">
      <c r="A98" s="44" t="s">
        <v>9</v>
      </c>
      <c r="B98" s="44"/>
      <c r="C98" s="44">
        <f t="shared" ref="C98:H98" si="31">SUM(C89:C96)</f>
        <v>26261.68</v>
      </c>
      <c r="D98" s="44">
        <f t="shared" si="31"/>
        <v>29596.05</v>
      </c>
      <c r="E98" s="44">
        <f t="shared" si="31"/>
        <v>1094.2366666666667</v>
      </c>
      <c r="F98" s="44">
        <f t="shared" si="31"/>
        <v>145.89822222222222</v>
      </c>
      <c r="G98" s="44">
        <f t="shared" si="31"/>
        <v>134.5275</v>
      </c>
      <c r="H98" s="44">
        <f t="shared" si="31"/>
        <v>2466.3375000000001</v>
      </c>
    </row>
    <row r="100" spans="1:9" s="81" customFormat="1" ht="19">
      <c r="A100" s="176" t="s">
        <v>176</v>
      </c>
      <c r="B100" s="177"/>
      <c r="C100" s="177"/>
      <c r="D100" s="177"/>
      <c r="E100" s="177"/>
      <c r="F100" s="177"/>
      <c r="G100" s="179"/>
      <c r="H100" s="82"/>
      <c r="I100"/>
    </row>
    <row r="101" spans="1:9" ht="19">
      <c r="A101" s="56" t="s">
        <v>177</v>
      </c>
      <c r="B101" s="56" t="s">
        <v>113</v>
      </c>
      <c r="C101" s="69" t="s">
        <v>115</v>
      </c>
      <c r="D101" s="56" t="s">
        <v>180</v>
      </c>
      <c r="E101" s="56" t="s">
        <v>178</v>
      </c>
      <c r="F101" s="56" t="s">
        <v>179</v>
      </c>
      <c r="G101" s="69" t="s">
        <v>129</v>
      </c>
      <c r="H101" s="56" t="s">
        <v>229</v>
      </c>
      <c r="I101" s="81"/>
    </row>
    <row r="102" spans="1:9">
      <c r="A102" s="83" t="s">
        <v>183</v>
      </c>
      <c r="B102" s="53">
        <v>1</v>
      </c>
      <c r="C102" s="24">
        <v>755.9</v>
      </c>
      <c r="D102" s="24">
        <f t="shared" ref="D102:D147" si="32">C102*B102</f>
        <v>755.9</v>
      </c>
      <c r="E102" s="24">
        <f t="shared" ref="E102:E147" si="33">C102/60</f>
        <v>12.598333333333333</v>
      </c>
      <c r="F102" s="24">
        <f t="shared" ref="F102:F147" si="34">D102/180</f>
        <v>4.1994444444444445</v>
      </c>
      <c r="G102" s="24">
        <f t="shared" ref="G102:G147" si="35">D102/220</f>
        <v>3.435909090909091</v>
      </c>
      <c r="H102" s="24">
        <f t="shared" ref="H102:H147" si="36">D102/13</f>
        <v>58.146153846153844</v>
      </c>
    </row>
    <row r="103" spans="1:9">
      <c r="A103" s="83" t="s">
        <v>184</v>
      </c>
      <c r="B103" s="53">
        <v>1</v>
      </c>
      <c r="C103" s="24">
        <v>169.9</v>
      </c>
      <c r="D103" s="24">
        <f t="shared" si="32"/>
        <v>169.9</v>
      </c>
      <c r="E103" s="24">
        <f t="shared" si="33"/>
        <v>2.8316666666666666</v>
      </c>
      <c r="F103" s="24">
        <f t="shared" si="34"/>
        <v>0.94388888888888889</v>
      </c>
      <c r="G103" s="24">
        <f t="shared" si="35"/>
        <v>0.77227272727272733</v>
      </c>
      <c r="H103" s="24">
        <f t="shared" si="36"/>
        <v>13.069230769230769</v>
      </c>
    </row>
    <row r="104" spans="1:9">
      <c r="A104" s="83" t="s">
        <v>186</v>
      </c>
      <c r="B104" s="53">
        <v>1</v>
      </c>
      <c r="C104" s="24">
        <v>375.9</v>
      </c>
      <c r="D104" s="24">
        <f t="shared" si="32"/>
        <v>375.9</v>
      </c>
      <c r="E104" s="24">
        <f t="shared" si="33"/>
        <v>6.2649999999999997</v>
      </c>
      <c r="F104" s="24">
        <f t="shared" si="34"/>
        <v>2.0883333333333334</v>
      </c>
      <c r="G104" s="24">
        <f t="shared" si="35"/>
        <v>1.7086363636363635</v>
      </c>
      <c r="H104" s="24">
        <f t="shared" si="36"/>
        <v>28.915384615384614</v>
      </c>
    </row>
    <row r="105" spans="1:9">
      <c r="A105" s="83" t="s">
        <v>187</v>
      </c>
      <c r="B105" s="53">
        <v>1</v>
      </c>
      <c r="C105" s="24">
        <v>2089</v>
      </c>
      <c r="D105" s="24">
        <f t="shared" si="32"/>
        <v>2089</v>
      </c>
      <c r="E105" s="24">
        <f t="shared" si="33"/>
        <v>34.81666666666667</v>
      </c>
      <c r="F105" s="24">
        <f t="shared" si="34"/>
        <v>11.605555555555556</v>
      </c>
      <c r="G105" s="24">
        <f t="shared" si="35"/>
        <v>9.495454545454546</v>
      </c>
      <c r="H105" s="24">
        <f t="shared" si="36"/>
        <v>160.69230769230768</v>
      </c>
    </row>
    <row r="106" spans="1:9">
      <c r="A106" s="83" t="s">
        <v>185</v>
      </c>
      <c r="B106" s="53">
        <v>1</v>
      </c>
      <c r="C106" s="24">
        <v>1199</v>
      </c>
      <c r="D106" s="24">
        <f t="shared" si="32"/>
        <v>1199</v>
      </c>
      <c r="E106" s="24">
        <f t="shared" si="33"/>
        <v>19.983333333333334</v>
      </c>
      <c r="F106" s="24">
        <f t="shared" si="34"/>
        <v>6.6611111111111114</v>
      </c>
      <c r="G106" s="24">
        <f t="shared" si="35"/>
        <v>5.45</v>
      </c>
      <c r="H106" s="24">
        <f t="shared" si="36"/>
        <v>92.230769230769226</v>
      </c>
    </row>
    <row r="107" spans="1:9">
      <c r="A107" s="84" t="s">
        <v>188</v>
      </c>
      <c r="B107" s="53">
        <v>1</v>
      </c>
      <c r="C107" s="24">
        <v>5805</v>
      </c>
      <c r="D107" s="24">
        <f t="shared" si="32"/>
        <v>5805</v>
      </c>
      <c r="E107" s="24">
        <f t="shared" si="33"/>
        <v>96.75</v>
      </c>
      <c r="F107" s="24">
        <f t="shared" si="34"/>
        <v>32.25</v>
      </c>
      <c r="G107" s="24">
        <f t="shared" si="35"/>
        <v>26.386363636363637</v>
      </c>
      <c r="H107" s="24">
        <f t="shared" si="36"/>
        <v>446.53846153846155</v>
      </c>
    </row>
    <row r="108" spans="1:9">
      <c r="A108" s="84" t="s">
        <v>182</v>
      </c>
      <c r="B108" s="53">
        <v>2</v>
      </c>
      <c r="C108" s="24">
        <v>560.9</v>
      </c>
      <c r="D108" s="24">
        <f t="shared" si="32"/>
        <v>1121.8</v>
      </c>
      <c r="E108" s="24">
        <f t="shared" si="33"/>
        <v>9.3483333333333327</v>
      </c>
      <c r="F108" s="24">
        <f t="shared" si="34"/>
        <v>6.2322222222222221</v>
      </c>
      <c r="G108" s="24">
        <f t="shared" si="35"/>
        <v>5.0990909090909087</v>
      </c>
      <c r="H108" s="24">
        <f t="shared" si="36"/>
        <v>86.292307692307688</v>
      </c>
    </row>
    <row r="109" spans="1:9">
      <c r="A109" s="84" t="s">
        <v>189</v>
      </c>
      <c r="B109" s="53">
        <v>2</v>
      </c>
      <c r="C109" s="24">
        <v>1025.9000000000001</v>
      </c>
      <c r="D109" s="24">
        <f t="shared" si="32"/>
        <v>2051.8000000000002</v>
      </c>
      <c r="E109" s="24">
        <f t="shared" si="33"/>
        <v>17.098333333333336</v>
      </c>
      <c r="F109" s="24">
        <f t="shared" si="34"/>
        <v>11.398888888888889</v>
      </c>
      <c r="G109" s="24">
        <f t="shared" si="35"/>
        <v>9.326363636363638</v>
      </c>
      <c r="H109" s="24">
        <f t="shared" si="36"/>
        <v>157.83076923076925</v>
      </c>
    </row>
    <row r="110" spans="1:9">
      <c r="A110" s="84" t="s">
        <v>190</v>
      </c>
      <c r="B110" s="53">
        <v>1</v>
      </c>
      <c r="C110" s="24">
        <v>219</v>
      </c>
      <c r="D110" s="24">
        <f t="shared" si="32"/>
        <v>219</v>
      </c>
      <c r="E110" s="24">
        <f t="shared" si="33"/>
        <v>3.65</v>
      </c>
      <c r="F110" s="24">
        <f t="shared" si="34"/>
        <v>1.2166666666666666</v>
      </c>
      <c r="G110" s="24">
        <f t="shared" si="35"/>
        <v>0.99545454545454548</v>
      </c>
      <c r="H110" s="24">
        <f t="shared" si="36"/>
        <v>16.846153846153847</v>
      </c>
    </row>
    <row r="111" spans="1:9">
      <c r="A111" s="84" t="s">
        <v>191</v>
      </c>
      <c r="B111" s="53">
        <v>1</v>
      </c>
      <c r="C111" s="24">
        <v>860.31</v>
      </c>
      <c r="D111" s="24">
        <f t="shared" si="32"/>
        <v>860.31</v>
      </c>
      <c r="E111" s="24">
        <f t="shared" si="33"/>
        <v>14.3385</v>
      </c>
      <c r="F111" s="24">
        <f t="shared" si="34"/>
        <v>4.7794999999999996</v>
      </c>
      <c r="G111" s="24">
        <f t="shared" si="35"/>
        <v>3.9104999999999999</v>
      </c>
      <c r="H111" s="24">
        <f t="shared" si="36"/>
        <v>66.177692307692297</v>
      </c>
    </row>
    <row r="112" spans="1:9">
      <c r="A112" s="84" t="s">
        <v>192</v>
      </c>
      <c r="B112" s="53">
        <v>1</v>
      </c>
      <c r="C112" s="24">
        <v>499.5</v>
      </c>
      <c r="D112" s="24">
        <f t="shared" si="32"/>
        <v>499.5</v>
      </c>
      <c r="E112" s="24">
        <f t="shared" si="33"/>
        <v>8.3249999999999993</v>
      </c>
      <c r="F112" s="24">
        <f t="shared" si="34"/>
        <v>2.7749999999999999</v>
      </c>
      <c r="G112" s="24">
        <f t="shared" si="35"/>
        <v>2.2704545454545455</v>
      </c>
      <c r="H112" s="24">
        <f t="shared" si="36"/>
        <v>38.42307692307692</v>
      </c>
    </row>
    <row r="113" spans="1:8">
      <c r="A113" s="84" t="s">
        <v>193</v>
      </c>
      <c r="B113" s="53">
        <v>1</v>
      </c>
      <c r="C113" s="24">
        <v>78.8</v>
      </c>
      <c r="D113" s="24">
        <f t="shared" si="32"/>
        <v>78.8</v>
      </c>
      <c r="E113" s="24">
        <f t="shared" si="33"/>
        <v>1.3133333333333332</v>
      </c>
      <c r="F113" s="24">
        <f t="shared" si="34"/>
        <v>0.43777777777777777</v>
      </c>
      <c r="G113" s="24">
        <f t="shared" si="35"/>
        <v>0.35818181818181816</v>
      </c>
      <c r="H113" s="24">
        <f t="shared" si="36"/>
        <v>6.0615384615384613</v>
      </c>
    </row>
    <row r="114" spans="1:8">
      <c r="A114" s="84" t="s">
        <v>194</v>
      </c>
      <c r="B114" s="53">
        <v>2</v>
      </c>
      <c r="C114" s="24">
        <v>99.9</v>
      </c>
      <c r="D114" s="24">
        <f t="shared" si="32"/>
        <v>199.8</v>
      </c>
      <c r="E114" s="24">
        <f t="shared" si="33"/>
        <v>1.665</v>
      </c>
      <c r="F114" s="24">
        <f t="shared" si="34"/>
        <v>1.1100000000000001</v>
      </c>
      <c r="G114" s="24">
        <f t="shared" si="35"/>
        <v>0.9081818181818182</v>
      </c>
      <c r="H114" s="24">
        <f t="shared" si="36"/>
        <v>15.36923076923077</v>
      </c>
    </row>
    <row r="115" spans="1:8">
      <c r="A115" s="84" t="s">
        <v>195</v>
      </c>
      <c r="B115" s="53">
        <v>1</v>
      </c>
      <c r="C115" s="24">
        <v>105.9</v>
      </c>
      <c r="D115" s="24">
        <f t="shared" si="32"/>
        <v>105.9</v>
      </c>
      <c r="E115" s="24">
        <f t="shared" si="33"/>
        <v>1.7650000000000001</v>
      </c>
      <c r="F115" s="24">
        <f t="shared" si="34"/>
        <v>0.58833333333333337</v>
      </c>
      <c r="G115" s="24">
        <f t="shared" si="35"/>
        <v>0.48136363636363638</v>
      </c>
      <c r="H115" s="24">
        <f t="shared" si="36"/>
        <v>8.1461538461538474</v>
      </c>
    </row>
    <row r="116" spans="1:8">
      <c r="A116" s="84" t="s">
        <v>196</v>
      </c>
      <c r="B116" s="53">
        <v>1</v>
      </c>
      <c r="C116" s="24">
        <v>109.9</v>
      </c>
      <c r="D116" s="24">
        <f t="shared" si="32"/>
        <v>109.9</v>
      </c>
      <c r="E116" s="24">
        <f t="shared" si="33"/>
        <v>1.8316666666666668</v>
      </c>
      <c r="F116" s="24">
        <f t="shared" si="34"/>
        <v>0.61055555555555563</v>
      </c>
      <c r="G116" s="24">
        <f t="shared" si="35"/>
        <v>0.49954545454545457</v>
      </c>
      <c r="H116" s="24">
        <f t="shared" si="36"/>
        <v>8.453846153846154</v>
      </c>
    </row>
    <row r="117" spans="1:8">
      <c r="A117" s="84" t="s">
        <v>197</v>
      </c>
      <c r="B117" s="53">
        <v>1</v>
      </c>
      <c r="C117" s="24">
        <v>1599</v>
      </c>
      <c r="D117" s="24">
        <f t="shared" si="32"/>
        <v>1599</v>
      </c>
      <c r="E117" s="24">
        <f t="shared" si="33"/>
        <v>26.65</v>
      </c>
      <c r="F117" s="24">
        <f t="shared" si="34"/>
        <v>8.8833333333333329</v>
      </c>
      <c r="G117" s="24">
        <f t="shared" si="35"/>
        <v>7.2681818181818185</v>
      </c>
      <c r="H117" s="24">
        <f t="shared" si="36"/>
        <v>123</v>
      </c>
    </row>
    <row r="118" spans="1:8">
      <c r="A118" s="84" t="s">
        <v>198</v>
      </c>
      <c r="B118" s="53">
        <v>1</v>
      </c>
      <c r="C118" s="24">
        <v>255.5</v>
      </c>
      <c r="D118" s="24">
        <f t="shared" si="32"/>
        <v>255.5</v>
      </c>
      <c r="E118" s="24">
        <f t="shared" si="33"/>
        <v>4.2583333333333337</v>
      </c>
      <c r="F118" s="24">
        <f t="shared" si="34"/>
        <v>1.4194444444444445</v>
      </c>
      <c r="G118" s="24">
        <f t="shared" si="35"/>
        <v>1.1613636363636364</v>
      </c>
      <c r="H118" s="24">
        <f t="shared" si="36"/>
        <v>19.653846153846153</v>
      </c>
    </row>
    <row r="119" spans="1:8">
      <c r="A119" s="84" t="s">
        <v>199</v>
      </c>
      <c r="B119" s="53">
        <v>7</v>
      </c>
      <c r="C119" s="24">
        <v>139.9</v>
      </c>
      <c r="D119" s="24">
        <f t="shared" si="32"/>
        <v>979.30000000000007</v>
      </c>
      <c r="E119" s="24">
        <f t="shared" si="33"/>
        <v>2.3316666666666666</v>
      </c>
      <c r="F119" s="24">
        <f t="shared" si="34"/>
        <v>5.440555555555556</v>
      </c>
      <c r="G119" s="24">
        <f t="shared" si="35"/>
        <v>4.4513636363636371</v>
      </c>
      <c r="H119" s="24">
        <f t="shared" si="36"/>
        <v>75.330769230769235</v>
      </c>
    </row>
    <row r="120" spans="1:8">
      <c r="A120" s="84" t="s">
        <v>200</v>
      </c>
      <c r="B120" s="53">
        <v>1</v>
      </c>
      <c r="C120" s="24">
        <v>169.9</v>
      </c>
      <c r="D120" s="24">
        <f t="shared" si="32"/>
        <v>169.9</v>
      </c>
      <c r="E120" s="24">
        <f t="shared" si="33"/>
        <v>2.8316666666666666</v>
      </c>
      <c r="F120" s="24">
        <f t="shared" si="34"/>
        <v>0.94388888888888889</v>
      </c>
      <c r="G120" s="24">
        <f t="shared" si="35"/>
        <v>0.77227272727272733</v>
      </c>
      <c r="H120" s="24">
        <f t="shared" si="36"/>
        <v>13.069230769230769</v>
      </c>
    </row>
    <row r="121" spans="1:8">
      <c r="A121" s="84" t="s">
        <v>201</v>
      </c>
      <c r="B121" s="53">
        <v>1</v>
      </c>
      <c r="C121" s="24">
        <v>49.9</v>
      </c>
      <c r="D121" s="24">
        <f t="shared" si="32"/>
        <v>49.9</v>
      </c>
      <c r="E121" s="24">
        <f t="shared" si="33"/>
        <v>0.83166666666666667</v>
      </c>
      <c r="F121" s="24">
        <f t="shared" si="34"/>
        <v>0.2772222222222222</v>
      </c>
      <c r="G121" s="24">
        <f t="shared" si="35"/>
        <v>0.22681818181818181</v>
      </c>
      <c r="H121" s="24">
        <f t="shared" si="36"/>
        <v>3.8384615384615381</v>
      </c>
    </row>
    <row r="122" spans="1:8">
      <c r="A122" s="84" t="s">
        <v>202</v>
      </c>
      <c r="B122" s="53">
        <v>1</v>
      </c>
      <c r="C122" s="24">
        <v>45.5</v>
      </c>
      <c r="D122" s="24">
        <f t="shared" si="32"/>
        <v>45.5</v>
      </c>
      <c r="E122" s="24">
        <f t="shared" si="33"/>
        <v>0.7583333333333333</v>
      </c>
      <c r="F122" s="24">
        <f t="shared" si="34"/>
        <v>0.25277777777777777</v>
      </c>
      <c r="G122" s="24">
        <f t="shared" si="35"/>
        <v>0.20681818181818182</v>
      </c>
      <c r="H122" s="24">
        <f t="shared" si="36"/>
        <v>3.5</v>
      </c>
    </row>
    <row r="123" spans="1:8">
      <c r="A123" s="84" t="s">
        <v>203</v>
      </c>
      <c r="B123" s="53">
        <v>1</v>
      </c>
      <c r="C123" s="24">
        <v>45.4</v>
      </c>
      <c r="D123" s="24">
        <f t="shared" si="32"/>
        <v>45.4</v>
      </c>
      <c r="E123" s="24">
        <f t="shared" si="33"/>
        <v>0.7566666666666666</v>
      </c>
      <c r="F123" s="24">
        <f t="shared" si="34"/>
        <v>0.25222222222222224</v>
      </c>
      <c r="G123" s="24">
        <f t="shared" si="35"/>
        <v>0.20636363636363636</v>
      </c>
      <c r="H123" s="24">
        <f t="shared" si="36"/>
        <v>3.4923076923076923</v>
      </c>
    </row>
    <row r="124" spans="1:8">
      <c r="A124" s="84" t="s">
        <v>204</v>
      </c>
      <c r="B124" s="53">
        <v>2</v>
      </c>
      <c r="C124" s="24">
        <v>209.9</v>
      </c>
      <c r="D124" s="24">
        <f t="shared" si="32"/>
        <v>419.8</v>
      </c>
      <c r="E124" s="24">
        <f t="shared" si="33"/>
        <v>3.4983333333333335</v>
      </c>
      <c r="F124" s="24">
        <f t="shared" si="34"/>
        <v>2.3322222222222222</v>
      </c>
      <c r="G124" s="24">
        <f t="shared" si="35"/>
        <v>1.9081818181818182</v>
      </c>
      <c r="H124" s="24">
        <f t="shared" si="36"/>
        <v>32.292307692307695</v>
      </c>
    </row>
    <row r="125" spans="1:8">
      <c r="A125" s="84" t="s">
        <v>205</v>
      </c>
      <c r="B125" s="53">
        <v>2</v>
      </c>
      <c r="C125" s="24">
        <v>569.9</v>
      </c>
      <c r="D125" s="24">
        <f t="shared" si="32"/>
        <v>1139.8</v>
      </c>
      <c r="E125" s="24">
        <f t="shared" si="33"/>
        <v>9.4983333333333331</v>
      </c>
      <c r="F125" s="24">
        <f t="shared" si="34"/>
        <v>6.3322222222222218</v>
      </c>
      <c r="G125" s="24">
        <f t="shared" si="35"/>
        <v>5.1809090909090907</v>
      </c>
      <c r="H125" s="24">
        <f t="shared" si="36"/>
        <v>87.676923076923075</v>
      </c>
    </row>
    <row r="126" spans="1:8">
      <c r="A126" s="84" t="s">
        <v>206</v>
      </c>
      <c r="B126" s="53">
        <v>6</v>
      </c>
      <c r="C126" s="24">
        <v>365.9</v>
      </c>
      <c r="D126" s="24">
        <f t="shared" si="32"/>
        <v>2195.3999999999996</v>
      </c>
      <c r="E126" s="24">
        <f t="shared" si="33"/>
        <v>6.0983333333333327</v>
      </c>
      <c r="F126" s="24">
        <f t="shared" si="34"/>
        <v>12.196666666666665</v>
      </c>
      <c r="G126" s="24">
        <f t="shared" si="35"/>
        <v>9.9790909090909068</v>
      </c>
      <c r="H126" s="24">
        <f t="shared" si="36"/>
        <v>168.87692307692305</v>
      </c>
    </row>
    <row r="127" spans="1:8">
      <c r="A127" s="84" t="s">
        <v>207</v>
      </c>
      <c r="B127" s="53">
        <v>1</v>
      </c>
      <c r="C127" s="24">
        <v>205.9</v>
      </c>
      <c r="D127" s="24">
        <f t="shared" si="32"/>
        <v>205.9</v>
      </c>
      <c r="E127" s="24">
        <f t="shared" si="33"/>
        <v>3.4316666666666666</v>
      </c>
      <c r="F127" s="24">
        <f t="shared" si="34"/>
        <v>1.143888888888889</v>
      </c>
      <c r="G127" s="24">
        <f t="shared" si="35"/>
        <v>0.93590909090909091</v>
      </c>
      <c r="H127" s="24">
        <f t="shared" si="36"/>
        <v>15.838461538461539</v>
      </c>
    </row>
    <row r="128" spans="1:8">
      <c r="A128" s="84" t="s">
        <v>208</v>
      </c>
      <c r="B128" s="53">
        <v>6</v>
      </c>
      <c r="C128" s="24">
        <v>119.9</v>
      </c>
      <c r="D128" s="24">
        <f t="shared" si="32"/>
        <v>719.40000000000009</v>
      </c>
      <c r="E128" s="24">
        <f t="shared" si="33"/>
        <v>1.9983333333333335</v>
      </c>
      <c r="F128" s="24">
        <f t="shared" si="34"/>
        <v>3.996666666666667</v>
      </c>
      <c r="G128" s="24">
        <f t="shared" si="35"/>
        <v>3.2700000000000005</v>
      </c>
      <c r="H128" s="24">
        <f t="shared" si="36"/>
        <v>55.338461538461544</v>
      </c>
    </row>
    <row r="129" spans="1:8">
      <c r="A129" s="84" t="s">
        <v>209</v>
      </c>
      <c r="B129" s="53">
        <v>1</v>
      </c>
      <c r="C129" s="24">
        <v>209.9</v>
      </c>
      <c r="D129" s="24">
        <f t="shared" si="32"/>
        <v>209.9</v>
      </c>
      <c r="E129" s="24">
        <f t="shared" si="33"/>
        <v>3.4983333333333335</v>
      </c>
      <c r="F129" s="24">
        <f t="shared" si="34"/>
        <v>1.1661111111111111</v>
      </c>
      <c r="G129" s="24">
        <f t="shared" si="35"/>
        <v>0.9540909090909091</v>
      </c>
      <c r="H129" s="24">
        <f t="shared" si="36"/>
        <v>16.146153846153847</v>
      </c>
    </row>
    <row r="130" spans="1:8">
      <c r="A130" s="84" t="s">
        <v>210</v>
      </c>
      <c r="B130" s="53">
        <v>2</v>
      </c>
      <c r="C130" s="24">
        <v>59.9</v>
      </c>
      <c r="D130" s="24">
        <f t="shared" si="32"/>
        <v>119.8</v>
      </c>
      <c r="E130" s="24">
        <f t="shared" si="33"/>
        <v>0.99833333333333329</v>
      </c>
      <c r="F130" s="24">
        <f t="shared" si="34"/>
        <v>0.66555555555555557</v>
      </c>
      <c r="G130" s="24">
        <f t="shared" si="35"/>
        <v>0.54454545454545455</v>
      </c>
      <c r="H130" s="24">
        <f t="shared" si="36"/>
        <v>9.2153846153846146</v>
      </c>
    </row>
    <row r="131" spans="1:8">
      <c r="A131" s="84" t="s">
        <v>211</v>
      </c>
      <c r="B131" s="53">
        <v>1</v>
      </c>
      <c r="C131" s="24">
        <v>39.9</v>
      </c>
      <c r="D131" s="24">
        <f t="shared" si="32"/>
        <v>39.9</v>
      </c>
      <c r="E131" s="24">
        <f t="shared" si="33"/>
        <v>0.66499999999999992</v>
      </c>
      <c r="F131" s="24">
        <f t="shared" si="34"/>
        <v>0.22166666666666665</v>
      </c>
      <c r="G131" s="24">
        <f t="shared" si="35"/>
        <v>0.18136363636363637</v>
      </c>
      <c r="H131" s="24">
        <f t="shared" si="36"/>
        <v>3.069230769230769</v>
      </c>
    </row>
    <row r="132" spans="1:8">
      <c r="A132" s="84" t="s">
        <v>212</v>
      </c>
      <c r="B132" s="53">
        <v>2</v>
      </c>
      <c r="C132" s="24">
        <v>59.9</v>
      </c>
      <c r="D132" s="24">
        <f t="shared" si="32"/>
        <v>119.8</v>
      </c>
      <c r="E132" s="24">
        <f t="shared" si="33"/>
        <v>0.99833333333333329</v>
      </c>
      <c r="F132" s="24">
        <f t="shared" si="34"/>
        <v>0.66555555555555557</v>
      </c>
      <c r="G132" s="24">
        <f t="shared" si="35"/>
        <v>0.54454545454545455</v>
      </c>
      <c r="H132" s="24">
        <f t="shared" si="36"/>
        <v>9.2153846153846146</v>
      </c>
    </row>
    <row r="133" spans="1:8">
      <c r="A133" s="84" t="s">
        <v>213</v>
      </c>
      <c r="B133" s="53">
        <v>2</v>
      </c>
      <c r="C133" s="24">
        <v>43.9</v>
      </c>
      <c r="D133" s="24">
        <f t="shared" si="32"/>
        <v>87.8</v>
      </c>
      <c r="E133" s="24">
        <f t="shared" si="33"/>
        <v>0.73166666666666669</v>
      </c>
      <c r="F133" s="24">
        <f t="shared" si="34"/>
        <v>0.48777777777777775</v>
      </c>
      <c r="G133" s="24">
        <f t="shared" si="35"/>
        <v>0.39909090909090905</v>
      </c>
      <c r="H133" s="24">
        <f t="shared" si="36"/>
        <v>6.7538461538461538</v>
      </c>
    </row>
    <row r="134" spans="1:8">
      <c r="A134" s="84" t="s">
        <v>214</v>
      </c>
      <c r="B134" s="53">
        <v>1</v>
      </c>
      <c r="C134" s="24">
        <v>89.9</v>
      </c>
      <c r="D134" s="24">
        <f t="shared" si="32"/>
        <v>89.9</v>
      </c>
      <c r="E134" s="24">
        <f t="shared" si="33"/>
        <v>1.4983333333333335</v>
      </c>
      <c r="F134" s="24">
        <f t="shared" si="34"/>
        <v>0.49944444444444447</v>
      </c>
      <c r="G134" s="24">
        <f t="shared" si="35"/>
        <v>0.40863636363636369</v>
      </c>
      <c r="H134" s="24">
        <f t="shared" si="36"/>
        <v>6.9153846153846157</v>
      </c>
    </row>
    <row r="135" spans="1:8">
      <c r="A135" s="84" t="s">
        <v>215</v>
      </c>
      <c r="B135" s="53">
        <v>2</v>
      </c>
      <c r="C135" s="24">
        <v>49.9</v>
      </c>
      <c r="D135" s="24">
        <f t="shared" si="32"/>
        <v>99.8</v>
      </c>
      <c r="E135" s="24">
        <f t="shared" si="33"/>
        <v>0.83166666666666667</v>
      </c>
      <c r="F135" s="24">
        <f t="shared" si="34"/>
        <v>0.55444444444444441</v>
      </c>
      <c r="G135" s="24">
        <f t="shared" si="35"/>
        <v>0.45363636363636362</v>
      </c>
      <c r="H135" s="24">
        <f t="shared" si="36"/>
        <v>7.6769230769230763</v>
      </c>
    </row>
    <row r="136" spans="1:8">
      <c r="A136" s="84" t="s">
        <v>216</v>
      </c>
      <c r="B136" s="53">
        <v>1</v>
      </c>
      <c r="C136" s="24">
        <v>303.91000000000003</v>
      </c>
      <c r="D136" s="24">
        <f t="shared" si="32"/>
        <v>303.91000000000003</v>
      </c>
      <c r="E136" s="24">
        <f t="shared" si="33"/>
        <v>5.0651666666666673</v>
      </c>
      <c r="F136" s="24">
        <f t="shared" si="34"/>
        <v>1.6883888888888889</v>
      </c>
      <c r="G136" s="24">
        <f t="shared" si="35"/>
        <v>1.381409090909091</v>
      </c>
      <c r="H136" s="24">
        <f t="shared" si="36"/>
        <v>23.37769230769231</v>
      </c>
    </row>
    <row r="137" spans="1:8">
      <c r="A137" s="84" t="s">
        <v>217</v>
      </c>
      <c r="B137" s="53">
        <v>1</v>
      </c>
      <c r="C137" s="24">
        <v>98.98</v>
      </c>
      <c r="D137" s="24">
        <f t="shared" si="32"/>
        <v>98.98</v>
      </c>
      <c r="E137" s="24">
        <f t="shared" si="33"/>
        <v>1.6496666666666668</v>
      </c>
      <c r="F137" s="24">
        <f t="shared" si="34"/>
        <v>0.54988888888888887</v>
      </c>
      <c r="G137" s="24">
        <f t="shared" si="35"/>
        <v>0.44990909090909093</v>
      </c>
      <c r="H137" s="24">
        <f t="shared" si="36"/>
        <v>7.6138461538461542</v>
      </c>
    </row>
    <row r="138" spans="1:8">
      <c r="A138" s="84" t="s">
        <v>218</v>
      </c>
      <c r="B138" s="53">
        <v>10</v>
      </c>
      <c r="C138" s="24">
        <v>142.9</v>
      </c>
      <c r="D138" s="24">
        <f t="shared" si="32"/>
        <v>1429</v>
      </c>
      <c r="E138" s="24">
        <f t="shared" si="33"/>
        <v>2.3816666666666668</v>
      </c>
      <c r="F138" s="24">
        <f t="shared" si="34"/>
        <v>7.9388888888888891</v>
      </c>
      <c r="G138" s="24">
        <f t="shared" si="35"/>
        <v>6.4954545454545451</v>
      </c>
      <c r="H138" s="24">
        <f t="shared" si="36"/>
        <v>109.92307692307692</v>
      </c>
    </row>
    <row r="139" spans="1:8">
      <c r="A139" s="84" t="s">
        <v>219</v>
      </c>
      <c r="B139" s="53">
        <v>2</v>
      </c>
      <c r="C139" s="24">
        <v>169.9</v>
      </c>
      <c r="D139" s="24">
        <f t="shared" si="32"/>
        <v>339.8</v>
      </c>
      <c r="E139" s="24">
        <f t="shared" si="33"/>
        <v>2.8316666666666666</v>
      </c>
      <c r="F139" s="24">
        <f t="shared" si="34"/>
        <v>1.8877777777777778</v>
      </c>
      <c r="G139" s="24">
        <f t="shared" si="35"/>
        <v>1.5445454545454547</v>
      </c>
      <c r="H139" s="24">
        <f t="shared" si="36"/>
        <v>26.138461538461538</v>
      </c>
    </row>
    <row r="140" spans="1:8">
      <c r="A140" s="84" t="s">
        <v>220</v>
      </c>
      <c r="B140" s="53">
        <v>2</v>
      </c>
      <c r="C140" s="24">
        <v>149.9</v>
      </c>
      <c r="D140" s="24">
        <f t="shared" si="32"/>
        <v>299.8</v>
      </c>
      <c r="E140" s="24">
        <f t="shared" si="33"/>
        <v>2.4983333333333335</v>
      </c>
      <c r="F140" s="24">
        <f t="shared" si="34"/>
        <v>1.6655555555555557</v>
      </c>
      <c r="G140" s="24">
        <f t="shared" si="35"/>
        <v>1.3627272727272728</v>
      </c>
      <c r="H140" s="24">
        <f t="shared" si="36"/>
        <v>23.061538461538461</v>
      </c>
    </row>
    <row r="141" spans="1:8">
      <c r="A141" s="84" t="s">
        <v>221</v>
      </c>
      <c r="B141" s="53">
        <v>6</v>
      </c>
      <c r="C141" s="24">
        <v>55.5</v>
      </c>
      <c r="D141" s="24">
        <f t="shared" si="32"/>
        <v>333</v>
      </c>
      <c r="E141" s="24">
        <f t="shared" si="33"/>
        <v>0.92500000000000004</v>
      </c>
      <c r="F141" s="24">
        <f t="shared" si="34"/>
        <v>1.85</v>
      </c>
      <c r="G141" s="24">
        <f t="shared" si="35"/>
        <v>1.5136363636363637</v>
      </c>
      <c r="H141" s="24">
        <f t="shared" si="36"/>
        <v>25.615384615384617</v>
      </c>
    </row>
    <row r="142" spans="1:8">
      <c r="A142" s="84" t="s">
        <v>223</v>
      </c>
      <c r="B142" s="53">
        <v>2</v>
      </c>
      <c r="C142" s="24">
        <v>109.9</v>
      </c>
      <c r="D142" s="24">
        <f t="shared" si="32"/>
        <v>219.8</v>
      </c>
      <c r="E142" s="24">
        <f t="shared" si="33"/>
        <v>1.8316666666666668</v>
      </c>
      <c r="F142" s="24">
        <f t="shared" si="34"/>
        <v>1.2211111111111113</v>
      </c>
      <c r="G142" s="24">
        <f t="shared" si="35"/>
        <v>0.99909090909090914</v>
      </c>
      <c r="H142" s="24">
        <f t="shared" si="36"/>
        <v>16.907692307692308</v>
      </c>
    </row>
    <row r="143" spans="1:8">
      <c r="A143" s="84" t="s">
        <v>222</v>
      </c>
      <c r="B143" s="53">
        <v>3</v>
      </c>
      <c r="C143" s="24">
        <v>315</v>
      </c>
      <c r="D143" s="24">
        <f t="shared" si="32"/>
        <v>945</v>
      </c>
      <c r="E143" s="24">
        <f t="shared" si="33"/>
        <v>5.25</v>
      </c>
      <c r="F143" s="24">
        <f t="shared" si="34"/>
        <v>5.25</v>
      </c>
      <c r="G143" s="24">
        <f t="shared" si="35"/>
        <v>4.2954545454545459</v>
      </c>
      <c r="H143" s="24">
        <f t="shared" si="36"/>
        <v>72.692307692307693</v>
      </c>
    </row>
    <row r="144" spans="1:8">
      <c r="A144" s="84" t="s">
        <v>224</v>
      </c>
      <c r="B144" s="53">
        <v>4</v>
      </c>
      <c r="C144" s="24">
        <v>131.9</v>
      </c>
      <c r="D144" s="24">
        <f t="shared" si="32"/>
        <v>527.6</v>
      </c>
      <c r="E144" s="24">
        <f t="shared" si="33"/>
        <v>2.1983333333333333</v>
      </c>
      <c r="F144" s="24">
        <f t="shared" si="34"/>
        <v>2.9311111111111114</v>
      </c>
      <c r="G144" s="24">
        <f t="shared" si="35"/>
        <v>2.3981818181818184</v>
      </c>
      <c r="H144" s="24">
        <f t="shared" si="36"/>
        <v>40.58461538461539</v>
      </c>
    </row>
    <row r="145" spans="1:9">
      <c r="A145" s="84" t="s">
        <v>225</v>
      </c>
      <c r="B145" s="53">
        <v>4</v>
      </c>
      <c r="C145" s="24">
        <v>24.9</v>
      </c>
      <c r="D145" s="24">
        <f t="shared" si="32"/>
        <v>99.6</v>
      </c>
      <c r="E145" s="24">
        <f t="shared" si="33"/>
        <v>0.41499999999999998</v>
      </c>
      <c r="F145" s="24">
        <f t="shared" si="34"/>
        <v>0.55333333333333334</v>
      </c>
      <c r="G145" s="24">
        <f t="shared" si="35"/>
        <v>0.4527272727272727</v>
      </c>
      <c r="H145" s="24">
        <f t="shared" si="36"/>
        <v>7.661538461538461</v>
      </c>
    </row>
    <row r="146" spans="1:9">
      <c r="A146" s="84" t="s">
        <v>226</v>
      </c>
      <c r="B146" s="53">
        <v>6</v>
      </c>
      <c r="C146" s="24">
        <v>39.9</v>
      </c>
      <c r="D146" s="24">
        <f t="shared" si="32"/>
        <v>239.39999999999998</v>
      </c>
      <c r="E146" s="24">
        <f t="shared" si="33"/>
        <v>0.66499999999999992</v>
      </c>
      <c r="F146" s="24">
        <f t="shared" si="34"/>
        <v>1.3299999999999998</v>
      </c>
      <c r="G146" s="24">
        <f t="shared" si="35"/>
        <v>1.0881818181818181</v>
      </c>
      <c r="H146" s="24">
        <f t="shared" si="36"/>
        <v>18.415384615384614</v>
      </c>
    </row>
    <row r="147" spans="1:9">
      <c r="A147" s="84" t="s">
        <v>227</v>
      </c>
      <c r="B147" s="85">
        <v>2</v>
      </c>
      <c r="C147" s="80">
        <v>59.9</v>
      </c>
      <c r="D147" s="80">
        <f t="shared" si="32"/>
        <v>119.8</v>
      </c>
      <c r="E147" s="80">
        <f t="shared" si="33"/>
        <v>0.99833333333333329</v>
      </c>
      <c r="F147" s="80">
        <f t="shared" si="34"/>
        <v>0.66555555555555557</v>
      </c>
      <c r="G147" s="80">
        <f t="shared" si="35"/>
        <v>0.54454545454545455</v>
      </c>
      <c r="H147" s="24">
        <f t="shared" si="36"/>
        <v>9.2153846153846146</v>
      </c>
    </row>
    <row r="148" spans="1:9">
      <c r="A148" s="44" t="s">
        <v>9</v>
      </c>
      <c r="B148" s="44"/>
      <c r="C148" s="44">
        <f t="shared" ref="C148:H148" si="37">SUM(C102:C147)</f>
        <v>19887.300000000025</v>
      </c>
      <c r="D148" s="44">
        <f t="shared" si="37"/>
        <v>29188.899999999994</v>
      </c>
      <c r="E148" s="44">
        <f t="shared" si="37"/>
        <v>331.45499999999998</v>
      </c>
      <c r="F148" s="44">
        <f t="shared" si="37"/>
        <v>162.16055555555559</v>
      </c>
      <c r="G148" s="44">
        <f t="shared" si="37"/>
        <v>132.67681818181816</v>
      </c>
      <c r="H148" s="44">
        <f t="shared" si="37"/>
        <v>2245.3000000000002</v>
      </c>
    </row>
    <row r="149" spans="1:9">
      <c r="A149" s="76"/>
      <c r="B149" s="19"/>
      <c r="C149" s="76"/>
      <c r="D149" s="76"/>
      <c r="E149" s="76"/>
      <c r="F149" s="76"/>
      <c r="G149" s="76"/>
      <c r="H149" s="76"/>
      <c r="I149" s="19"/>
    </row>
    <row r="150" spans="1:9" ht="19">
      <c r="A150" s="174" t="s">
        <v>118</v>
      </c>
      <c r="B150" s="175"/>
      <c r="C150" s="175"/>
      <c r="D150" s="175"/>
      <c r="E150" s="175"/>
      <c r="F150" s="76"/>
      <c r="G150" s="76"/>
      <c r="H150" s="76"/>
      <c r="I150" s="19"/>
    </row>
    <row r="151" spans="1:9" s="81" customFormat="1" ht="19">
      <c r="A151" s="56" t="s">
        <v>119</v>
      </c>
      <c r="B151" s="56" t="s">
        <v>113</v>
      </c>
      <c r="C151" s="69" t="s">
        <v>33</v>
      </c>
      <c r="D151" s="69" t="s">
        <v>228</v>
      </c>
      <c r="E151" s="69" t="s">
        <v>120</v>
      </c>
    </row>
    <row r="152" spans="1:9">
      <c r="A152" s="87" t="s">
        <v>1</v>
      </c>
      <c r="B152" s="93">
        <v>1</v>
      </c>
      <c r="C152" s="91">
        <v>22846.48</v>
      </c>
      <c r="D152" s="88">
        <f t="shared" ref="D152:D164" si="38">C152/24</f>
        <v>951.93666666666661</v>
      </c>
      <c r="E152" s="24">
        <f t="shared" ref="E152:E159" si="39">D152/220</f>
        <v>4.3269848484848481</v>
      </c>
      <c r="F152" s="76"/>
      <c r="G152" s="76"/>
      <c r="H152" s="76"/>
      <c r="I152" s="19"/>
    </row>
    <row r="153" spans="1:9">
      <c r="A153" s="87" t="s">
        <v>2</v>
      </c>
      <c r="B153" s="93">
        <v>1</v>
      </c>
      <c r="C153" s="91">
        <v>22846.48</v>
      </c>
      <c r="D153" s="88">
        <f t="shared" si="38"/>
        <v>951.93666666666661</v>
      </c>
      <c r="E153" s="24">
        <f t="shared" si="39"/>
        <v>4.3269848484848481</v>
      </c>
      <c r="F153" s="76"/>
      <c r="G153" s="76"/>
      <c r="H153" s="76"/>
      <c r="I153" s="19"/>
    </row>
    <row r="154" spans="1:9">
      <c r="A154" s="87" t="s">
        <v>3</v>
      </c>
      <c r="B154" s="93">
        <v>1</v>
      </c>
      <c r="C154" s="91">
        <v>22846.48</v>
      </c>
      <c r="D154" s="88">
        <f t="shared" si="38"/>
        <v>951.93666666666661</v>
      </c>
      <c r="E154" s="24">
        <f t="shared" si="39"/>
        <v>4.3269848484848481</v>
      </c>
      <c r="F154" s="76"/>
      <c r="G154" s="76"/>
      <c r="H154" s="76"/>
      <c r="I154" s="19"/>
    </row>
    <row r="155" spans="1:9">
      <c r="A155" s="87" t="s">
        <v>38</v>
      </c>
      <c r="B155" s="94">
        <v>1</v>
      </c>
      <c r="C155" s="91">
        <v>22846.48</v>
      </c>
      <c r="D155" s="88">
        <f t="shared" si="38"/>
        <v>951.93666666666661</v>
      </c>
      <c r="E155" s="24">
        <f t="shared" si="39"/>
        <v>4.3269848484848481</v>
      </c>
      <c r="F155" s="76"/>
      <c r="G155" s="76"/>
      <c r="H155" s="76"/>
      <c r="I155" s="19"/>
    </row>
    <row r="156" spans="1:9">
      <c r="A156" s="87" t="s">
        <v>37</v>
      </c>
      <c r="B156" s="93">
        <v>1</v>
      </c>
      <c r="C156" s="91">
        <v>22846.48</v>
      </c>
      <c r="D156" s="88">
        <f t="shared" si="38"/>
        <v>951.93666666666661</v>
      </c>
      <c r="E156" s="24">
        <f t="shared" si="39"/>
        <v>4.3269848484848481</v>
      </c>
      <c r="F156" s="76"/>
      <c r="G156" s="76"/>
      <c r="H156" s="76"/>
      <c r="I156" s="19"/>
    </row>
    <row r="157" spans="1:9">
      <c r="A157" s="87" t="s">
        <v>39</v>
      </c>
      <c r="B157" s="93">
        <v>1</v>
      </c>
      <c r="C157" s="91">
        <v>22846.48</v>
      </c>
      <c r="D157" s="88">
        <f t="shared" si="38"/>
        <v>951.93666666666661</v>
      </c>
      <c r="E157" s="24">
        <f t="shared" si="39"/>
        <v>4.3269848484848481</v>
      </c>
      <c r="F157" s="76"/>
      <c r="G157" s="76"/>
      <c r="H157" s="76"/>
      <c r="I157" s="19"/>
    </row>
    <row r="158" spans="1:9">
      <c r="A158" s="89" t="s">
        <v>43</v>
      </c>
      <c r="B158" s="95">
        <v>1</v>
      </c>
      <c r="C158" s="92">
        <v>2880.22</v>
      </c>
      <c r="D158" s="88">
        <f t="shared" si="38"/>
        <v>120.00916666666666</v>
      </c>
      <c r="E158" s="24">
        <f t="shared" si="39"/>
        <v>0.54549621212121213</v>
      </c>
      <c r="F158" s="19"/>
      <c r="G158"/>
    </row>
    <row r="159" spans="1:9">
      <c r="A159" s="87" t="s">
        <v>35</v>
      </c>
      <c r="B159" s="94">
        <v>1</v>
      </c>
      <c r="C159" s="90">
        <v>17363.88</v>
      </c>
      <c r="D159" s="88">
        <f t="shared" si="38"/>
        <v>723.495</v>
      </c>
      <c r="E159" s="24">
        <f t="shared" si="39"/>
        <v>3.2886136363636362</v>
      </c>
      <c r="F159" s="76"/>
      <c r="G159" s="76"/>
      <c r="H159" s="76"/>
      <c r="I159" s="19"/>
    </row>
    <row r="160" spans="1:9">
      <c r="A160" s="87" t="s">
        <v>41</v>
      </c>
      <c r="B160" s="94">
        <v>1</v>
      </c>
      <c r="C160" s="90">
        <v>21816.74</v>
      </c>
      <c r="D160" s="88">
        <f t="shared" si="38"/>
        <v>909.03083333333336</v>
      </c>
      <c r="E160" s="24">
        <f>D160/180</f>
        <v>5.0501712962962966</v>
      </c>
      <c r="F160" s="76"/>
      <c r="G160" s="76"/>
      <c r="H160" s="76"/>
      <c r="I160" s="19"/>
    </row>
    <row r="161" spans="1:9">
      <c r="A161" s="87" t="s">
        <v>42</v>
      </c>
      <c r="B161" s="93">
        <v>1</v>
      </c>
      <c r="C161" s="91">
        <v>38873.54</v>
      </c>
      <c r="D161" s="88">
        <f t="shared" si="38"/>
        <v>1619.7308333333333</v>
      </c>
      <c r="E161" s="24">
        <f>D161/180</f>
        <v>8.9985046296296289</v>
      </c>
      <c r="F161" s="76"/>
      <c r="G161" s="76"/>
      <c r="H161" s="76"/>
      <c r="I161" s="19"/>
    </row>
    <row r="162" spans="1:9">
      <c r="A162" s="87" t="s">
        <v>44</v>
      </c>
      <c r="B162" s="93">
        <v>1</v>
      </c>
      <c r="C162" s="90">
        <v>21816.74</v>
      </c>
      <c r="D162" s="88">
        <f t="shared" si="38"/>
        <v>909.03083333333336</v>
      </c>
      <c r="E162" s="24">
        <f>D162/180</f>
        <v>5.0501712962962966</v>
      </c>
      <c r="F162" s="76"/>
    </row>
    <row r="163" spans="1:9">
      <c r="A163" s="89" t="s">
        <v>45</v>
      </c>
      <c r="B163" s="93">
        <v>1</v>
      </c>
      <c r="C163" s="90">
        <v>21816.74</v>
      </c>
      <c r="D163" s="88">
        <f t="shared" si="38"/>
        <v>909.03083333333336</v>
      </c>
      <c r="E163" s="24">
        <f>D163/180</f>
        <v>5.0501712962962966</v>
      </c>
      <c r="F163" s="76"/>
      <c r="G163" s="76"/>
      <c r="H163" s="76"/>
      <c r="I163" s="19"/>
    </row>
    <row r="164" spans="1:9">
      <c r="A164" s="89" t="s">
        <v>40</v>
      </c>
      <c r="B164" s="93">
        <v>1</v>
      </c>
      <c r="C164" s="90">
        <v>21816.74</v>
      </c>
      <c r="D164" s="88">
        <f t="shared" si="38"/>
        <v>909.03083333333336</v>
      </c>
      <c r="E164" s="24">
        <f>D164/180</f>
        <v>5.0501712962962966</v>
      </c>
      <c r="F164" s="76"/>
      <c r="G164" s="76"/>
      <c r="H164" s="76"/>
      <c r="I164" s="19"/>
    </row>
    <row r="165" spans="1:9">
      <c r="A165" s="44" t="s">
        <v>9</v>
      </c>
      <c r="B165" s="96"/>
      <c r="C165" s="44">
        <f>SUM(C152:C164)</f>
        <v>283463.48</v>
      </c>
      <c r="D165" s="43">
        <f>SUM(D152:D164)</f>
        <v>11810.978333333336</v>
      </c>
      <c r="E165" s="44">
        <f>SUM(E152:E164)</f>
        <v>58.995208754208754</v>
      </c>
      <c r="F165" s="76"/>
      <c r="G165" s="76"/>
      <c r="H165" s="19"/>
      <c r="I165" s="19"/>
    </row>
    <row r="166" spans="1:9">
      <c r="A166" s="61"/>
      <c r="B166" s="61"/>
      <c r="F166" s="76"/>
      <c r="G166" s="76"/>
      <c r="H166" s="19"/>
      <c r="I166" s="19"/>
    </row>
    <row r="167" spans="1:9">
      <c r="A167" s="61"/>
      <c r="B167" s="61"/>
      <c r="F167" s="76"/>
      <c r="G167" s="76"/>
      <c r="H167" s="19"/>
      <c r="I167" s="19"/>
    </row>
    <row r="168" spans="1:9">
      <c r="A168" s="61"/>
      <c r="B168" s="61"/>
      <c r="F168" s="76"/>
      <c r="G168" s="76"/>
      <c r="H168" s="19"/>
      <c r="I168" s="19"/>
    </row>
    <row r="169" spans="1:9">
      <c r="A169" s="61"/>
      <c r="B169" s="61"/>
      <c r="F169" s="76"/>
      <c r="G169" s="76"/>
      <c r="H169" s="19"/>
      <c r="I169" s="19"/>
    </row>
    <row r="170" spans="1:9">
      <c r="A170" s="61"/>
      <c r="B170" s="61"/>
      <c r="F170" s="76"/>
      <c r="G170" s="76"/>
      <c r="H170" s="19"/>
      <c r="I170" s="19"/>
    </row>
    <row r="171" spans="1:9">
      <c r="A171" s="61"/>
      <c r="B171" s="61"/>
    </row>
    <row r="172" spans="1:9">
      <c r="A172" s="61"/>
      <c r="B172" s="61"/>
    </row>
    <row r="173" spans="1:9">
      <c r="A173" s="61"/>
      <c r="B173" s="61"/>
    </row>
    <row r="174" spans="1:9">
      <c r="A174" s="61"/>
      <c r="B174" s="61"/>
    </row>
    <row r="175" spans="1:9">
      <c r="A175" s="61"/>
      <c r="B175" s="61"/>
    </row>
    <row r="176" spans="1:9">
      <c r="A176" s="61"/>
      <c r="B176" s="61"/>
    </row>
    <row r="177" spans="1:2">
      <c r="A177" s="61"/>
      <c r="B177" s="61"/>
    </row>
    <row r="178" spans="1:2">
      <c r="A178" s="61"/>
      <c r="B178" s="61"/>
    </row>
    <row r="179" spans="1:2">
      <c r="A179" s="61"/>
      <c r="B179" s="61"/>
    </row>
    <row r="180" spans="1:2">
      <c r="A180" s="61"/>
      <c r="B180" s="61"/>
    </row>
    <row r="181" spans="1:2">
      <c r="A181" s="61"/>
      <c r="B181" s="61"/>
    </row>
    <row r="182" spans="1:2">
      <c r="A182" s="61"/>
      <c r="B182" s="61"/>
    </row>
    <row r="183" spans="1:2">
      <c r="A183" s="61"/>
      <c r="B183" s="61"/>
    </row>
    <row r="184" spans="1:2">
      <c r="A184" s="61"/>
      <c r="B184" s="61"/>
    </row>
    <row r="185" spans="1:2">
      <c r="A185" s="61"/>
      <c r="B185" s="61"/>
    </row>
    <row r="186" spans="1:2">
      <c r="A186" s="61"/>
      <c r="B186" s="61"/>
    </row>
    <row r="187" spans="1:2">
      <c r="A187" s="61"/>
      <c r="B187" s="61"/>
    </row>
    <row r="188" spans="1:2">
      <c r="A188" s="61"/>
      <c r="B188" s="61"/>
    </row>
    <row r="189" spans="1:2">
      <c r="A189" s="61"/>
      <c r="B189" s="61"/>
    </row>
    <row r="190" spans="1:2">
      <c r="A190" s="61"/>
      <c r="B190" s="61"/>
    </row>
    <row r="191" spans="1:2">
      <c r="A191" s="61"/>
      <c r="B191" s="61"/>
    </row>
    <row r="192" spans="1:2">
      <c r="A192" s="61"/>
      <c r="B192" s="61"/>
    </row>
    <row r="193" spans="1:2">
      <c r="A193" s="61"/>
      <c r="B193" s="61"/>
    </row>
    <row r="194" spans="1:2">
      <c r="A194" s="61"/>
      <c r="B194" s="61"/>
    </row>
    <row r="195" spans="1:2">
      <c r="A195" s="61"/>
      <c r="B195" s="61"/>
    </row>
    <row r="196" spans="1:2">
      <c r="A196" s="61"/>
      <c r="B196" s="61"/>
    </row>
    <row r="197" spans="1:2">
      <c r="A197" s="61"/>
      <c r="B197" s="61"/>
    </row>
    <row r="198" spans="1:2">
      <c r="A198" s="61"/>
      <c r="B198" s="61"/>
    </row>
    <row r="199" spans="1:2">
      <c r="A199" s="61"/>
      <c r="B199" s="61"/>
    </row>
    <row r="200" spans="1:2">
      <c r="A200" s="61"/>
      <c r="B200" s="61"/>
    </row>
    <row r="201" spans="1:2">
      <c r="A201" s="61"/>
      <c r="B201" s="61"/>
    </row>
    <row r="202" spans="1:2">
      <c r="A202" s="61"/>
      <c r="B202" s="61"/>
    </row>
    <row r="203" spans="1:2">
      <c r="A203" s="61"/>
      <c r="B203" s="61"/>
    </row>
    <row r="204" spans="1:2">
      <c r="A204" s="61"/>
      <c r="B204" s="61"/>
    </row>
    <row r="205" spans="1:2">
      <c r="A205" s="61"/>
      <c r="B205" s="61"/>
    </row>
    <row r="206" spans="1:2">
      <c r="A206" s="61"/>
      <c r="B206" s="61"/>
    </row>
    <row r="207" spans="1:2">
      <c r="A207" s="61"/>
      <c r="B207" s="61"/>
    </row>
    <row r="208" spans="1:2">
      <c r="A208" s="61"/>
      <c r="B208" s="61"/>
    </row>
    <row r="209" spans="1:2">
      <c r="A209" s="61"/>
      <c r="B209" s="61"/>
    </row>
    <row r="210" spans="1:2">
      <c r="A210" s="61"/>
      <c r="B210" s="61"/>
    </row>
    <row r="211" spans="1:2">
      <c r="A211" s="61"/>
      <c r="B211" s="61"/>
    </row>
    <row r="212" spans="1:2">
      <c r="A212" s="61"/>
      <c r="B212" s="61"/>
    </row>
    <row r="213" spans="1:2">
      <c r="A213" s="61"/>
      <c r="B213" s="61"/>
    </row>
    <row r="214" spans="1:2">
      <c r="A214" s="61"/>
      <c r="B214" s="61"/>
    </row>
    <row r="215" spans="1:2">
      <c r="A215" s="61"/>
      <c r="B215" s="61"/>
    </row>
    <row r="216" spans="1:2">
      <c r="A216" s="61"/>
      <c r="B216" s="61"/>
    </row>
    <row r="217" spans="1:2">
      <c r="A217" s="61"/>
      <c r="B217" s="61"/>
    </row>
    <row r="218" spans="1:2">
      <c r="A218" s="61"/>
      <c r="B218" s="61"/>
    </row>
    <row r="219" spans="1:2">
      <c r="A219" s="61"/>
      <c r="B219" s="61"/>
    </row>
    <row r="220" spans="1:2">
      <c r="A220" s="61"/>
      <c r="B220" s="61"/>
    </row>
    <row r="221" spans="1:2">
      <c r="A221" s="61"/>
      <c r="B221" s="61"/>
    </row>
    <row r="222" spans="1:2">
      <c r="A222" s="61"/>
      <c r="B222" s="61"/>
    </row>
    <row r="223" spans="1:2">
      <c r="A223" s="61"/>
      <c r="B223" s="61"/>
    </row>
    <row r="224" spans="1:2">
      <c r="A224" s="61"/>
      <c r="B224" s="61"/>
    </row>
    <row r="225" spans="1:2">
      <c r="A225" s="61"/>
      <c r="B225" s="61"/>
    </row>
    <row r="226" spans="1:2">
      <c r="A226" s="61"/>
      <c r="B226" s="61"/>
    </row>
    <row r="227" spans="1:2">
      <c r="A227" s="61"/>
      <c r="B227" s="61"/>
    </row>
    <row r="228" spans="1:2">
      <c r="A228" s="61"/>
      <c r="B228" s="61"/>
    </row>
    <row r="229" spans="1:2">
      <c r="A229" s="61"/>
      <c r="B229" s="61"/>
    </row>
    <row r="230" spans="1:2">
      <c r="A230" s="61"/>
      <c r="B230" s="61"/>
    </row>
    <row r="231" spans="1:2">
      <c r="A231" s="61"/>
      <c r="B231" s="61"/>
    </row>
    <row r="232" spans="1:2">
      <c r="A232" s="61"/>
      <c r="B232" s="61"/>
    </row>
    <row r="233" spans="1:2">
      <c r="A233" s="61"/>
      <c r="B233" s="61"/>
    </row>
    <row r="234" spans="1:2">
      <c r="A234" s="61"/>
      <c r="B234" s="61"/>
    </row>
    <row r="235" spans="1:2">
      <c r="A235" s="61"/>
      <c r="B235" s="61"/>
    </row>
    <row r="236" spans="1:2">
      <c r="A236" s="61"/>
      <c r="B236" s="61"/>
    </row>
    <row r="237" spans="1:2">
      <c r="A237" s="61"/>
      <c r="B237" s="61"/>
    </row>
    <row r="238" spans="1:2">
      <c r="A238" s="61"/>
      <c r="B238" s="61"/>
    </row>
    <row r="239" spans="1:2">
      <c r="A239" s="61"/>
      <c r="B239" s="61"/>
    </row>
    <row r="240" spans="1:2">
      <c r="A240" s="61"/>
      <c r="B240" s="61"/>
    </row>
    <row r="241" spans="1:2">
      <c r="A241" s="61"/>
      <c r="B241" s="61"/>
    </row>
    <row r="242" spans="1:2">
      <c r="A242" s="61"/>
      <c r="B242" s="61"/>
    </row>
    <row r="243" spans="1:2">
      <c r="A243" s="61"/>
      <c r="B243" s="61"/>
    </row>
    <row r="244" spans="1:2">
      <c r="A244" s="61"/>
      <c r="B244" s="61"/>
    </row>
    <row r="245" spans="1:2">
      <c r="A245" s="61"/>
      <c r="B245" s="61"/>
    </row>
    <row r="246" spans="1:2">
      <c r="A246" s="61"/>
      <c r="B246" s="61"/>
    </row>
    <row r="247" spans="1:2">
      <c r="A247" s="61"/>
      <c r="B247" s="61"/>
    </row>
    <row r="248" spans="1:2">
      <c r="A248" s="61"/>
      <c r="B248" s="61"/>
    </row>
    <row r="249" spans="1:2">
      <c r="A249" s="61"/>
      <c r="B249" s="61"/>
    </row>
    <row r="250" spans="1:2">
      <c r="A250" s="61"/>
      <c r="B250" s="61"/>
    </row>
    <row r="251" spans="1:2">
      <c r="A251" s="61"/>
      <c r="B251" s="61"/>
    </row>
    <row r="252" spans="1:2">
      <c r="A252" s="61"/>
      <c r="B252" s="61"/>
    </row>
    <row r="253" spans="1:2">
      <c r="A253" s="61"/>
      <c r="B253" s="61"/>
    </row>
    <row r="254" spans="1:2">
      <c r="A254" s="61"/>
      <c r="B254" s="61"/>
    </row>
    <row r="255" spans="1:2">
      <c r="A255" s="61"/>
      <c r="B255" s="61"/>
    </row>
    <row r="256" spans="1:2">
      <c r="A256" s="61"/>
      <c r="B256" s="61"/>
    </row>
    <row r="257" spans="1:2">
      <c r="A257" s="61"/>
      <c r="B257" s="61"/>
    </row>
    <row r="258" spans="1:2">
      <c r="A258" s="61"/>
      <c r="B258" s="61"/>
    </row>
    <row r="259" spans="1:2">
      <c r="A259" s="61"/>
      <c r="B259" s="61"/>
    </row>
    <row r="260" spans="1:2">
      <c r="A260" s="61"/>
      <c r="B260" s="61"/>
    </row>
    <row r="261" spans="1:2">
      <c r="A261" s="61"/>
      <c r="B261" s="61"/>
    </row>
    <row r="262" spans="1:2">
      <c r="A262" s="61"/>
      <c r="B262" s="61"/>
    </row>
    <row r="263" spans="1:2">
      <c r="A263" s="61"/>
      <c r="B263" s="61"/>
    </row>
    <row r="264" spans="1:2">
      <c r="A264" s="61"/>
      <c r="B264" s="61"/>
    </row>
    <row r="265" spans="1:2">
      <c r="A265" s="61"/>
      <c r="B265" s="61"/>
    </row>
    <row r="266" spans="1:2">
      <c r="A266" s="61"/>
      <c r="B266" s="61"/>
    </row>
    <row r="267" spans="1:2">
      <c r="A267" s="61"/>
      <c r="B267" s="61"/>
    </row>
    <row r="268" spans="1:2">
      <c r="A268" s="61"/>
      <c r="B268" s="61"/>
    </row>
    <row r="269" spans="1:2">
      <c r="A269" s="61"/>
      <c r="B269" s="61"/>
    </row>
    <row r="270" spans="1:2">
      <c r="A270" s="61"/>
      <c r="B270" s="61"/>
    </row>
    <row r="271" spans="1:2">
      <c r="A271" s="61"/>
      <c r="B271" s="61"/>
    </row>
    <row r="272" spans="1:2">
      <c r="A272" s="61"/>
      <c r="B272" s="61"/>
    </row>
    <row r="273" spans="1:2">
      <c r="A273" s="61"/>
      <c r="B273" s="61"/>
    </row>
    <row r="274" spans="1:2">
      <c r="A274" s="61"/>
      <c r="B274" s="61"/>
    </row>
    <row r="275" spans="1:2">
      <c r="A275" s="61"/>
      <c r="B275" s="61"/>
    </row>
    <row r="276" spans="1:2">
      <c r="A276" s="61"/>
      <c r="B276" s="61"/>
    </row>
    <row r="1048576" spans="4:4">
      <c r="D1048576" s="24"/>
    </row>
  </sheetData>
  <mergeCells count="11">
    <mergeCell ref="A1:G1"/>
    <mergeCell ref="A14:G14"/>
    <mergeCell ref="A26:G26"/>
    <mergeCell ref="A150:E150"/>
    <mergeCell ref="A82:G82"/>
    <mergeCell ref="A90:H90"/>
    <mergeCell ref="A100:G100"/>
    <mergeCell ref="A37:G37"/>
    <mergeCell ref="A48:G48"/>
    <mergeCell ref="A61:G61"/>
    <mergeCell ref="A70:H70"/>
  </mergeCells>
  <hyperlinks>
    <hyperlink ref="A28" r:id="rId1" display="http://www.dell.com/pt-br/shop/notebooks-dell/inspiron-15-5000-ultrafino-2-em-1/spd/inspiron-15-5578-2-in-1-laptop/cai5578w10he181009brw" xr:uid="{2CDE8A21-A734-3746-91B6-01D1E2BB1898}"/>
    <hyperlink ref="A75" r:id="rId2" display="https://www.kabum.com.br/produto/36337/nobreak-apc-microsol-700va-115v-saida-bz700-br" xr:uid="{5E898FAD-1B3B-374C-9C72-7FDB49BD25D5}"/>
    <hyperlink ref="A74" r:id="rId3" display="https://www.kabum.com.br/produto/11442/estabilizador-protector-bmi-micro-cp-300va-115-115v-pt-1-ptc030011p" xr:uid="{98F46276-A2D5-2B44-8F97-00A5AF4318CD}"/>
    <hyperlink ref="A52" r:id="rId4" display="https://www.apple.com/br/shop/product/MQ4H2/cabo-thunderbolt-3-usb%E2%80%91c-08-m?fnode=4c" xr:uid="{CA6AABCE-AFAA-FE48-A226-2B1C98BD1462}"/>
    <hyperlink ref="A53" r:id="rId5" display="https://www.apple.com/br/shop/product/MLA02/magic-mouse-2-prateado?fnode=4c" xr:uid="{3A406E18-07A3-8D4B-A228-14D15D6167AF}"/>
    <hyperlink ref="A7" r:id="rId6" display="https://www.kabum.com.br/produto/86428/mousepad-gamer-sharkoon-skiller-sgp1-m" xr:uid="{8CA7AD3D-152A-F246-8257-77AF0FA8087B}"/>
    <hyperlink ref="A20" r:id="rId7" display="https://www.kabum.com.br/produto/86428/mousepad-gamer-sharkoon-skiller-sgp1-m" xr:uid="{26381FC6-D61A-494F-B85B-E3250F5568C0}"/>
    <hyperlink ref="A30" r:id="rId8" display="https://www.kabum.com.br/produto/86428/mousepad-gamer-sharkoon-skiller-sgp1-m" xr:uid="{7FF905EF-9C36-9641-B846-7082358EA56A}"/>
    <hyperlink ref="A43" r:id="rId9" display="https://www.kabum.com.br/produto/86428/mousepad-gamer-sharkoon-skiller-sgp1-m" xr:uid="{28EF71CA-6B6C-4A40-8154-73F67372CFC1}"/>
    <hyperlink ref="A55" r:id="rId10" display="https://www.kabum.com.br/produto/86428/mousepad-gamer-sharkoon-skiller-sgp1-m" xr:uid="{B53793EE-464A-594A-B5F2-37F262D7A8FF}"/>
    <hyperlink ref="A58" r:id="rId11" display="https://www.google.com.br/aclk?sa=l&amp;ai=DChcSEwig9fSoyYjbAhWTicgKHe26ALAYABBLGgJxdQ&amp;sig=AOD64_0ywUca-5r9vOcfafEVII9da7LQMQ&amp;ctype=5&amp;q=&amp;ved=0ahUKEwilrOyoyYjbAhWLgpAKHaOqAGIQpysI5gI&amp;adurl=" xr:uid="{D8906F95-262F-674B-9C03-E391A93B6E2D}"/>
    <hyperlink ref="A45" r:id="rId12" display="https://www.google.com.br/aclk?sa=l&amp;ai=DChcSEwig9fSoyYjbAhWTicgKHe26ALAYABBLGgJxdQ&amp;sig=AOD64_0ywUca-5r9vOcfafEVII9da7LQMQ&amp;ctype=5&amp;q=&amp;ved=0ahUKEwilrOyoyYjbAhWLgpAKHaOqAGIQpysI5gI&amp;adurl=" xr:uid="{B75A99F7-9420-6C48-AC54-A6928574B861}"/>
    <hyperlink ref="A23" r:id="rId13" display="https://www.google.com.br/aclk?sa=l&amp;ai=DChcSEwig9fSoyYjbAhWTicgKHe26ALAYABAbGgJxdQ&amp;sig=AOD64_1xaLweKTsdX_gqDQxqebWG6Q05Zw&amp;ctype=5&amp;q=&amp;ved=0ahUKEwilrOyoyYjbAhWLgpAKHaOqAGIQpysITw&amp;adurl=" xr:uid="{29A9D194-C8D9-EE4A-A42D-8B497F3D427C}"/>
    <hyperlink ref="A10" r:id="rId14" display="https://www.google.com.br/aclk?sa=l&amp;ai=DChcSEwig9fSoyYjbAhWTicgKHe26ALAYABAbGgJxdQ&amp;sig=AOD64_1xaLweKTsdX_gqDQxqebWG6Q05Zw&amp;ctype=5&amp;q=&amp;ved=0ahUKEwilrOyoyYjbAhWLgpAKHaOqAGIQpysITw&amp;adurl=" xr:uid="{019D7D61-97ED-0845-BBEF-0E7B3B77AE69}"/>
    <hyperlink ref="A94" r:id="rId15" display="https://www.kabum.com.br/produto/91263/projetor-interativo-ricoh-wx4152ni-3500-lumens-hdmi-432104" xr:uid="{F355388E-9D50-7843-91E7-AF17B493440C}"/>
    <hyperlink ref="A33" r:id="rId16" display="https://www.google.com.br/aclk?sa=l&amp;ai=DChcSEwiH-u_Ry4jbAhUPisgKHUWOBSgYABBAGgJxdQ&amp;sig=AOD64_0BurQzh1ZzMr9-eKILE8ITN-ymKQ&amp;ctype=5&amp;q=&amp;ved=0ahUKEwj3oefRy4jbAhXCGJAKHaGBCWYQwzwIjwI&amp;adurl=" xr:uid="{5E87F6E2-38D6-9146-8D4E-E92F30308552}"/>
    <hyperlink ref="A34" r:id="rId17" display="https://www.google.com.br/aclk?sa=l&amp;ai=DChcSEwipmoj-y4jbAhVMLRkKHZHrB8gYABARGgJsZg&amp;sig=AOD64_22gCktaJXdxtMueErRcXkniFhXOQ&amp;ctype=5&amp;q=&amp;ved=0ahUKEwiH_vj9y4jbAhXFIpAKHaBKA44QpysIIg&amp;adurl=" xr:uid="{D6DBFD89-E897-3843-871D-342FBBA2172F}"/>
    <hyperlink ref="A92" r:id="rId18" display="https://www.google.com.br/aclk?sa=l&amp;ai=DChcSEwjZ8IHW1YjbAhUDCZEKHSaKB6AYABAaGgJjZQ&amp;sig=AOD64_1Xx49k-C-ruhlc9zH4VQJeqF5KnQ&amp;ctype=5&amp;q=&amp;ved=0ahUKEwitrf3V1YjbAhWDCpAKHZdxBy0QpysIWg&amp;adurl=" xr:uid="{95761F4F-84E1-A747-9DC8-A8EF9B5BDB4F}"/>
    <hyperlink ref="A93" r:id="rId19" display="https://www.google.com.br/aclk?sa=l&amp;ai=DChcSEwivvumu1ojbAhUGVg0KHdynCi0YABANGgJxYg&amp;sig=AOD64_3vRfEjBf3RItDo99_H8VfuDhKReA&amp;ctype=5&amp;q=&amp;ved=0ahUKEwjt2N-u1ojbAhXGIpAKHQi_BvEQpysIIw&amp;adurl=" xr:uid="{CBCF291E-EBF7-6D42-B296-B2B249CF0968}"/>
    <hyperlink ref="A97" r:id="rId20" display="https://www.kabum.com.br/produto/79477/telefone-polycom-conferencia-soundstation-ip-5000-baseado-em-sip-poe-expansivel-com-display-para-linha-ip-2200-30900-025/?tag=telefone" xr:uid="{560BDAD5-D668-9843-B562-10D83C34D269}"/>
    <hyperlink ref="A102" r:id="rId21" display="https://www.submarino.com.br/produto/125774827?pfm_carac=purificador%20de%20%C3%A1gua&amp;pfm_index=5&amp;pfm_page=search&amp;pfm_pos=grid&amp;pfm_type=search_page%20" xr:uid="{05A5BDFD-5A47-2C41-869D-A7900D63A61F}"/>
    <hyperlink ref="A107" r:id="rId22" display="https://www.google.com.br/shopping/product/6519709516147175242?q=sof%C3%A1+barcelona+2+e+3+lugares&amp;safe=off&amp;rlz=1C5CHFA_enBR788BR788&amp;biw=1397&amp;bih=803&amp;prds=paur:ClkAsKraX7mQBu8ceQsFF7h1xC4L6i1Ax3FyPhzu_0u5bTTfTVABRVJTmnDI85kKLNy8pDbjyE8PXSopxEdWr0NYE8k3yJkPYSRba2ka4ptQK5_QrEcmMAlvNRIZAFPVH73h8D1Fljs0_EgmicsynhaVP-qEwA&amp;sa=X&amp;ved=0ahUKEwix9Pay3IjbAhUTOZAKHY4lDYwQ8wIInwI" xr:uid="{FF14CF4B-A6C7-224A-AD11-661F9DF2FB1E}"/>
    <hyperlink ref="A109" r:id="rId23" display="https://www.google.com.br/aclk?sa=l&amp;ai=DChcSEwjOxOPE3IjbAhUTicgKHS9RDB0YABAPGgJxdQ&amp;sig=AOD64_04Tb7NSqjkWQKO083ceF-JftK7uw&amp;ctype=5&amp;q=&amp;ved=0ahUKEwjgpdrE3IjbAhUBGJAKHaHPCUUQ2CkIogQ&amp;adurl=" xr:uid="{A3F7C1CF-346E-064D-812B-B1A1E7C740F3}"/>
    <hyperlink ref="A112" r:id="rId24" display="http://www.tokstok.com.br/vitrine/produto.jsf?idItem=133534&amp;bc=1001,1198" xr:uid="{F7D6778C-8A03-074F-843D-B2BBF5ACF5C0}"/>
    <hyperlink ref="A115" r:id="rId25" display="http://www.tokstok.com.br/vitrine/produto.jsf?idItem=114718&amp;bc=1001,1199" xr:uid="{D230F86A-5A12-1240-94E9-08560FE7B405}"/>
    <hyperlink ref="A116" r:id="rId26" display="http://www.tokstok.com.br/vitrine/produto.jsf?idItem=488&amp;bc=1001,2062" xr:uid="{99B2B90C-5123-0548-94EB-3752490E8FF6}"/>
    <hyperlink ref="A117" r:id="rId27" display="http://www.tokstok.com.br/vitrine/produto.jsf?idItem=84481&amp;bc=1002,1216" xr:uid="{40143772-4886-EE49-800C-B78512B7D6A0}"/>
    <hyperlink ref="A118" r:id="rId28" display="http://www.tokstok.com.br/vitrine/produto.jsf?idItem=5592&amp;bc=1002,1212" xr:uid="{236B0E32-2D14-EA48-BA54-D940F47A582C}"/>
    <hyperlink ref="A119" r:id="rId29" display="http://www.tokstok.com.br/vitrine/produto.jsf?idItem=117758&amp;bc=1002,1231" xr:uid="{D102573B-31D3-3241-B6BE-55214D8E3DC9}"/>
    <hyperlink ref="A120" r:id="rId30" display="http://www.tokstok.com.br/vitrine/produto.jsf?idItem=113595&amp;bc=1002,2281" xr:uid="{0364F7D1-7A47-3444-80EA-3D4FC35E7DC2}"/>
    <hyperlink ref="A121" r:id="rId31" display="http://www.tokstok.com.br/vitrine/produto.jsf?idItem=137607&amp;bc=1002,2066" xr:uid="{2BE52D7A-F59D-E447-993D-47ADE771F63E}"/>
    <hyperlink ref="A122" r:id="rId32" display="http://www.tokstok.com.br/vitrine/produto.jsf?idItem=139103&amp;bc=1002,2066" xr:uid="{0D03752E-27C6-0F46-8836-D092CF04C866}"/>
    <hyperlink ref="A123" r:id="rId33" display="http://www.tokstok.com.br/vitrine/produto.jsf?idItem=139104&amp;bc=1002,2066" xr:uid="{9D0A0CA2-4B2C-4E46-9C8B-421AB08098B5}"/>
    <hyperlink ref="A124" r:id="rId34" display="http://www.tokstok.com.br/vitrine/produto.jsf?idItem=139700&amp;bc=1002,2066" xr:uid="{36E77E5E-D855-3647-8DFD-AD2AF495D313}"/>
    <hyperlink ref="A125" r:id="rId35" display="http://www.tokstok.com.br/vitrine/produto.jsf?idItem=124675&amp;bc=1002,1233" xr:uid="{90FEC006-2D49-2347-B468-982E24815C60}"/>
    <hyperlink ref="A126" r:id="rId36" display="http://www.tokstok.com.br/vitrine/produto.jsf?idItem=131012&amp;bc=1004,1245" xr:uid="{C83B8200-EAEB-F744-9623-8BB7EDAC0AFA}"/>
    <hyperlink ref="A127" r:id="rId37" display="http://www.tokstok.com.br/vitrine/produto.jsf?idItem=14637&amp;bc=1004,1265" xr:uid="{6909BC5A-33BC-A945-A4AC-1AE31BC13473}"/>
    <hyperlink ref="A128" r:id="rId38" display="http://www.tokstok.com.br/vitrine/produto.jsf?idItem=13418&amp;bc=1004,1253" xr:uid="{72794A10-1951-F943-A562-7E52BC09DD26}"/>
    <hyperlink ref="A129" r:id="rId39" display="http://www.tokstok.com.br/vitrine/produto.jsf?idItem=128478&amp;bc=1005,1296" xr:uid="{65DA2F3B-9855-C048-980A-7D91AB2AC8A4}"/>
    <hyperlink ref="A130" r:id="rId40" display="http://www.tokstok.com.br/vitrine/produto.jsf?idItem=113044&amp;bc=1005,1296" xr:uid="{22AE9177-6174-C947-A538-1CAFF4DD6D2D}"/>
    <hyperlink ref="A131" r:id="rId41" display="http://www.tokstok.com.br/vitrine/produto.jsf?idItem=118011&amp;bc=1005,1320" xr:uid="{94378B9B-5068-C64D-8218-ECF1EBEF8861}"/>
    <hyperlink ref="A132" r:id="rId42" display="http://www.tokstok.com.br/vitrine/produto.jsf?idItem=108213&amp;bc=1005,1292" xr:uid="{F273410A-5868-8F41-9A51-E2269A6C4A16}"/>
    <hyperlink ref="A133" r:id="rId43" display="http://www.tokstok.com.br/vitrine/produto.jsf?idItem=127476&amp;bc=1005,1292" xr:uid="{C411D7C4-F4F8-E743-A79E-816BEBEC8DB3}"/>
    <hyperlink ref="A134" r:id="rId44" display="http://www.tokstok.com.br/vitrine/produto.jsf?idItem=115030&amp;bc=1005,1301" xr:uid="{B373C1F6-C9C4-984F-AD03-011994F587C9}"/>
    <hyperlink ref="A135" r:id="rId45" display="http://www.tokstok.com.br/vitrine/produto.jsf?idItem=136708&amp;bc=1005,1304" xr:uid="{26AAC5ED-9EEA-B642-896F-02541D08D72B}"/>
    <hyperlink ref="A136" r:id="rId46" display="https://www.google.com.br/shopping/product/10426967421631251919?q=aparelho+de+jantar&amp;safe=off&amp;rlz=1C5CHFA_enBR788BR788&amp;biw=1397&amp;bih=803&amp;prds=paur:ClkAsKraX4rSeiyw_Zk-1h5t0RrV6w1QK9noZWJzxvHPUQ9XLvjQZt22mwSUFRJNgykxWhqSfRiJJaK7jPiFCCp_prrz5IXgLyJ4ZM4ocwb-E2sgKsyzaTADmxIZAFPVH70EFUHBQY8tNbV8n0w7hJ6XOAAsqg&amp;sa=X&amp;ved=0ahUKEwj0m4S24YjbAhXGIpAKHQi_BvEQ8wIIxgQ" xr:uid="{084AF461-FA4F-804F-8E04-3C3D1F914C5D}"/>
    <hyperlink ref="A137" r:id="rId47" display="https://www.google.com.br/aclk?sa=l&amp;ai=DChcSEwjsiLHR4YjbAhWUwMgKHS6ZDQsYABALGgJxdQ&amp;sig=AOD64_0OBHWELfvUVLQtFGqRWS73UiuAKg&amp;ctype=5&amp;q=&amp;ved=0ahUKEwj3p6jR4YjbAhXEW5AKHYdvCOUQ2CkI_gI&amp;adurl=" xr:uid="{E580A642-A8A9-3D48-AE03-48F0660693DE}"/>
    <hyperlink ref="A138" r:id="rId48" display="https://www.google.com.br/shopping/product/10791245280508778243?safe=off&amp;rlz=1C5CHFA_enBR788BR788&amp;biw=1397&amp;bih=803&amp;q=lixeira+que+abre+sozinha&amp;oq=lixeira+que&amp;prds=paur:ClkAsKraX6eggcMWR24x6SZVvUXXrnQcqcOOOtKaUzb_jX76p0FYO9kTuRN1jSBbnliuOulIcX23oWIS55p_trOTsnPVf2sqGmYWolSLJNvfRzKR3NMwvBI99BIZAFPVH705p8PDH4DgP4ityUDdhFzddv5Wjw&amp;sa=X&amp;ved=0ahUKEwj6gcKb4ojbAhWBTJAKHReyB7cQ8wIIeQ" xr:uid="{CEE6A2E3-A993-A04D-834E-6E509D5F0668}"/>
    <hyperlink ref="A139" r:id="rId49" display="http://www.tokstok.com.br/vitrine/produto.jsf?idItem=12719&amp;bc=1009,1441" xr:uid="{977A5DC6-DD34-024F-8A48-E7C6703E93F9}"/>
    <hyperlink ref="A140" r:id="rId50" display="http://www.tokstok.com.br/vitrine/produto.jsf?idItem=18547&amp;bc=1009,1441" xr:uid="{D0A6F76E-A8FD-5D44-9A7F-98D516A41874}"/>
    <hyperlink ref="A143" r:id="rId51" display="https://www.google.com.br/aclk?sa=l&amp;ai=DChcSEwjhrsCE44jbAhWSCpEKHWHuBH0YABBPGgJjZQ&amp;sig=AOD64_1ZhLz73GXgA9nxaFzyjiI-fdassQ&amp;ctype=5&amp;q=&amp;ved=0ahUKEwj8pryE44jbAhWLEJAKHQ71DGYQ2CkItAU&amp;adurl=" xr:uid="{C47C63EA-9033-414C-A31A-6B1AD2FE8464}"/>
    <hyperlink ref="A142" r:id="rId52" display="http://www.tokstok.com.br/vitrine/produto.jsf?idItem=11716&amp;bc=1009,5446" xr:uid="{1236FC01-DA26-7E43-9E44-5D478A68458D}"/>
    <hyperlink ref="A144" r:id="rId53" display="https://www.leroymerlin.com.br/dracena-arborea-150cm-pote-30_89482904" xr:uid="{5A5BB96F-E8EA-9A45-ACDF-7D51D71C027D}"/>
    <hyperlink ref="A145" r:id="rId54" display="https://www.leroymerlin.com.br/buxinho-pote-24_89209064" xr:uid="{788F3C9A-D5E8-8D42-B3AD-A371351693AE}"/>
    <hyperlink ref="A146" r:id="rId55" display="https://www.leroymerlin.com.br/orquidea-arondina-especial-pote-20_89200370" xr:uid="{4562CC4C-C5BB-3C4D-91DD-D584AD6B5383}"/>
    <hyperlink ref="A147" r:id="rId56" display="https://www.leroymerlin.com.br/orquidea-phalaenopsis-11-flores-azul-pote-12_89207461" xr:uid="{FAF1F8D2-BA6E-E24B-BA4C-1074684E35E3}"/>
  </hyperlinks>
  <pageMargins left="0.27559055119999998" right="0.27559055119999998" top="0.29527559060000003" bottom="0.29527559060000003" header="0.1181102362" footer="0.1181102362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29E7-01EE-4C46-AD66-60FBBE3B147C}">
  <dimension ref="A1:F256"/>
  <sheetViews>
    <sheetView topLeftCell="A62" zoomScale="95" zoomScaleNormal="95" workbookViewId="0">
      <selection activeCell="E86" sqref="E86"/>
    </sheetView>
  </sheetViews>
  <sheetFormatPr baseColWidth="10" defaultRowHeight="16"/>
  <cols>
    <col min="1" max="1" width="54.33203125" customWidth="1"/>
    <col min="2" max="2" width="13" bestFit="1" customWidth="1"/>
    <col min="3" max="3" width="20.5" style="67" bestFit="1" customWidth="1"/>
    <col min="4" max="4" width="14.5" style="61" bestFit="1" customWidth="1"/>
    <col min="5" max="5" width="11.5" style="61" bestFit="1" customWidth="1"/>
    <col min="6" max="6" width="15.1640625" bestFit="1" customWidth="1"/>
  </cols>
  <sheetData>
    <row r="1" spans="1:6">
      <c r="A1" s="136" t="s">
        <v>117</v>
      </c>
      <c r="B1" s="136"/>
      <c r="C1" s="136"/>
      <c r="D1" s="136"/>
      <c r="E1" s="136"/>
      <c r="F1" s="136"/>
    </row>
    <row r="2" spans="1:6">
      <c r="A2" s="136"/>
      <c r="B2" s="136"/>
      <c r="C2" s="136"/>
      <c r="D2" s="136"/>
      <c r="E2" s="136"/>
      <c r="F2" s="136"/>
    </row>
    <row r="3" spans="1:6" s="62" customFormat="1" ht="19">
      <c r="A3" s="56" t="s">
        <v>112</v>
      </c>
      <c r="B3" s="56" t="s">
        <v>113</v>
      </c>
      <c r="C3" s="27" t="s">
        <v>114</v>
      </c>
      <c r="D3" s="69" t="s">
        <v>115</v>
      </c>
      <c r="E3" s="69" t="s">
        <v>116</v>
      </c>
      <c r="F3" s="56" t="s">
        <v>57</v>
      </c>
    </row>
    <row r="4" spans="1:6">
      <c r="A4" s="53" t="s">
        <v>230</v>
      </c>
      <c r="B4" s="53">
        <v>1</v>
      </c>
      <c r="C4" s="26" t="s">
        <v>231</v>
      </c>
      <c r="D4" s="24">
        <v>16.5</v>
      </c>
      <c r="E4" s="24">
        <f>B4*D4</f>
        <v>16.5</v>
      </c>
      <c r="F4" s="24">
        <f t="shared" ref="F4:F14" si="0">E4/5</f>
        <v>3.3</v>
      </c>
    </row>
    <row r="5" spans="1:6">
      <c r="A5" s="53" t="s">
        <v>232</v>
      </c>
      <c r="B5" s="53">
        <v>2</v>
      </c>
      <c r="C5" s="26" t="s">
        <v>233</v>
      </c>
      <c r="D5" s="24">
        <v>205</v>
      </c>
      <c r="E5" s="24">
        <f>B5*D5</f>
        <v>410</v>
      </c>
      <c r="F5" s="24">
        <f t="shared" si="0"/>
        <v>82</v>
      </c>
    </row>
    <row r="6" spans="1:6">
      <c r="A6" s="53" t="s">
        <v>234</v>
      </c>
      <c r="B6" s="53">
        <v>1</v>
      </c>
      <c r="C6" s="26" t="s">
        <v>233</v>
      </c>
      <c r="D6" s="24">
        <v>76.5</v>
      </c>
      <c r="E6" s="24">
        <f t="shared" ref="E6:E52" si="1">B6*D6</f>
        <v>76.5</v>
      </c>
      <c r="F6" s="24">
        <f t="shared" si="0"/>
        <v>15.3</v>
      </c>
    </row>
    <row r="7" spans="1:6">
      <c r="A7" s="53" t="s">
        <v>235</v>
      </c>
      <c r="B7" s="53">
        <v>1</v>
      </c>
      <c r="C7" s="26" t="s">
        <v>233</v>
      </c>
      <c r="D7" s="24">
        <v>44.6</v>
      </c>
      <c r="E7" s="24">
        <f t="shared" si="1"/>
        <v>44.6</v>
      </c>
      <c r="F7" s="24">
        <f t="shared" si="0"/>
        <v>8.92</v>
      </c>
    </row>
    <row r="8" spans="1:6">
      <c r="A8" s="53" t="s">
        <v>236</v>
      </c>
      <c r="B8" s="53">
        <v>2</v>
      </c>
      <c r="C8" s="26" t="s">
        <v>233</v>
      </c>
      <c r="D8" s="24">
        <v>34.9</v>
      </c>
      <c r="E8" s="24">
        <f t="shared" si="1"/>
        <v>69.8</v>
      </c>
      <c r="F8" s="24">
        <f t="shared" si="0"/>
        <v>13.959999999999999</v>
      </c>
    </row>
    <row r="9" spans="1:6">
      <c r="A9" s="53" t="s">
        <v>237</v>
      </c>
      <c r="B9" s="53">
        <v>2</v>
      </c>
      <c r="C9" s="26" t="s">
        <v>233</v>
      </c>
      <c r="D9" s="24">
        <v>34.9</v>
      </c>
      <c r="E9" s="24">
        <f t="shared" si="1"/>
        <v>69.8</v>
      </c>
      <c r="F9" s="24">
        <f t="shared" si="0"/>
        <v>13.959999999999999</v>
      </c>
    </row>
    <row r="10" spans="1:6">
      <c r="A10" s="53" t="s">
        <v>239</v>
      </c>
      <c r="B10" s="53">
        <v>2</v>
      </c>
      <c r="C10" s="26" t="s">
        <v>233</v>
      </c>
      <c r="D10" s="24">
        <v>34.9</v>
      </c>
      <c r="E10" s="24">
        <f t="shared" si="1"/>
        <v>69.8</v>
      </c>
      <c r="F10" s="24">
        <f t="shared" si="0"/>
        <v>13.959999999999999</v>
      </c>
    </row>
    <row r="11" spans="1:6">
      <c r="A11" s="53" t="s">
        <v>238</v>
      </c>
      <c r="B11" s="53">
        <v>2</v>
      </c>
      <c r="C11" s="26" t="s">
        <v>233</v>
      </c>
      <c r="D11" s="24">
        <v>39.200000000000003</v>
      </c>
      <c r="E11" s="24">
        <f t="shared" si="1"/>
        <v>78.400000000000006</v>
      </c>
      <c r="F11" s="24">
        <f t="shared" si="0"/>
        <v>15.680000000000001</v>
      </c>
    </row>
    <row r="12" spans="1:6">
      <c r="A12" s="53" t="s">
        <v>240</v>
      </c>
      <c r="B12" s="53">
        <v>2</v>
      </c>
      <c r="C12" s="26" t="s">
        <v>233</v>
      </c>
      <c r="D12" s="24">
        <v>18.399999999999999</v>
      </c>
      <c r="E12" s="24">
        <f t="shared" si="1"/>
        <v>36.799999999999997</v>
      </c>
      <c r="F12" s="24">
        <f t="shared" si="0"/>
        <v>7.3599999999999994</v>
      </c>
    </row>
    <row r="13" spans="1:6">
      <c r="A13" s="53" t="s">
        <v>241</v>
      </c>
      <c r="B13" s="53">
        <v>2</v>
      </c>
      <c r="C13" s="26" t="s">
        <v>233</v>
      </c>
      <c r="D13" s="24">
        <v>24.8</v>
      </c>
      <c r="E13" s="24">
        <f t="shared" si="1"/>
        <v>49.6</v>
      </c>
      <c r="F13" s="24">
        <f t="shared" si="0"/>
        <v>9.92</v>
      </c>
    </row>
    <row r="14" spans="1:6">
      <c r="A14" s="53" t="s">
        <v>242</v>
      </c>
      <c r="B14" s="53">
        <v>20</v>
      </c>
      <c r="C14" s="26" t="s">
        <v>243</v>
      </c>
      <c r="D14" s="24">
        <v>32</v>
      </c>
      <c r="E14" s="24">
        <f t="shared" si="1"/>
        <v>640</v>
      </c>
      <c r="F14" s="24">
        <f t="shared" si="0"/>
        <v>128</v>
      </c>
    </row>
    <row r="15" spans="1:6">
      <c r="A15" s="53" t="s">
        <v>244</v>
      </c>
      <c r="B15" s="53">
        <v>12</v>
      </c>
      <c r="C15" s="26" t="s">
        <v>243</v>
      </c>
      <c r="D15" s="24">
        <v>17</v>
      </c>
      <c r="E15" s="24">
        <f t="shared" si="1"/>
        <v>204</v>
      </c>
      <c r="F15" s="24">
        <f t="shared" ref="F15:F67" si="2">E15/5</f>
        <v>40.799999999999997</v>
      </c>
    </row>
    <row r="16" spans="1:6">
      <c r="A16" s="53" t="s">
        <v>245</v>
      </c>
      <c r="B16" s="53">
        <v>12</v>
      </c>
      <c r="C16" s="26" t="s">
        <v>243</v>
      </c>
      <c r="D16" s="24">
        <v>17.8</v>
      </c>
      <c r="E16" s="24">
        <f t="shared" si="1"/>
        <v>213.60000000000002</v>
      </c>
      <c r="F16" s="24">
        <f t="shared" si="2"/>
        <v>42.720000000000006</v>
      </c>
    </row>
    <row r="17" spans="1:6">
      <c r="A17" s="53" t="s">
        <v>246</v>
      </c>
      <c r="B17" s="53">
        <v>12</v>
      </c>
      <c r="C17" s="26" t="s">
        <v>243</v>
      </c>
      <c r="D17" s="24">
        <v>59.9</v>
      </c>
      <c r="E17" s="24">
        <f t="shared" si="1"/>
        <v>718.8</v>
      </c>
      <c r="F17" s="24">
        <f t="shared" si="2"/>
        <v>143.76</v>
      </c>
    </row>
    <row r="18" spans="1:6">
      <c r="A18" s="53" t="s">
        <v>247</v>
      </c>
      <c r="B18" s="53">
        <v>2</v>
      </c>
      <c r="C18" s="26" t="s">
        <v>233</v>
      </c>
      <c r="D18" s="24">
        <v>44.5</v>
      </c>
      <c r="E18" s="24">
        <f t="shared" si="1"/>
        <v>89</v>
      </c>
      <c r="F18" s="24">
        <f t="shared" si="2"/>
        <v>17.8</v>
      </c>
    </row>
    <row r="19" spans="1:6">
      <c r="A19" s="53" t="s">
        <v>248</v>
      </c>
      <c r="B19" s="53">
        <v>20</v>
      </c>
      <c r="C19" s="26" t="s">
        <v>233</v>
      </c>
      <c r="D19" s="24">
        <v>0.99</v>
      </c>
      <c r="E19" s="24">
        <f t="shared" si="1"/>
        <v>19.8</v>
      </c>
      <c r="F19" s="24">
        <f t="shared" si="2"/>
        <v>3.96</v>
      </c>
    </row>
    <row r="20" spans="1:6">
      <c r="A20" s="53" t="s">
        <v>249</v>
      </c>
      <c r="B20" s="53">
        <v>12</v>
      </c>
      <c r="C20" s="26" t="s">
        <v>233</v>
      </c>
      <c r="D20" s="24">
        <v>138.19</v>
      </c>
      <c r="E20" s="24">
        <f t="shared" si="1"/>
        <v>1658.28</v>
      </c>
      <c r="F20" s="24">
        <f t="shared" si="2"/>
        <v>331.65600000000001</v>
      </c>
    </row>
    <row r="21" spans="1:6">
      <c r="A21" s="53" t="s">
        <v>250</v>
      </c>
      <c r="B21" s="53">
        <v>12</v>
      </c>
      <c r="C21" s="26" t="s">
        <v>243</v>
      </c>
      <c r="D21" s="24">
        <v>2.2000000000000002</v>
      </c>
      <c r="E21" s="24">
        <f t="shared" si="1"/>
        <v>26.400000000000002</v>
      </c>
      <c r="F21" s="24">
        <f t="shared" si="2"/>
        <v>5.28</v>
      </c>
    </row>
    <row r="22" spans="1:6">
      <c r="A22" s="53" t="s">
        <v>251</v>
      </c>
      <c r="B22" s="53">
        <v>2</v>
      </c>
      <c r="C22" s="26" t="s">
        <v>278</v>
      </c>
      <c r="D22" s="24">
        <v>2.9</v>
      </c>
      <c r="E22" s="24">
        <f t="shared" si="1"/>
        <v>5.8</v>
      </c>
      <c r="F22" s="24">
        <f t="shared" si="2"/>
        <v>1.1599999999999999</v>
      </c>
    </row>
    <row r="23" spans="1:6">
      <c r="A23" s="53" t="s">
        <v>252</v>
      </c>
      <c r="B23" s="53">
        <v>1</v>
      </c>
      <c r="C23" s="26" t="s">
        <v>233</v>
      </c>
      <c r="D23" s="24">
        <v>87.9</v>
      </c>
      <c r="E23" s="24">
        <f t="shared" si="1"/>
        <v>87.9</v>
      </c>
      <c r="F23" s="24">
        <f t="shared" si="2"/>
        <v>17.580000000000002</v>
      </c>
    </row>
    <row r="24" spans="1:6">
      <c r="A24" s="53" t="s">
        <v>253</v>
      </c>
      <c r="B24" s="53">
        <v>2</v>
      </c>
      <c r="C24" s="26" t="s">
        <v>233</v>
      </c>
      <c r="D24" s="24">
        <v>9.9</v>
      </c>
      <c r="E24" s="24">
        <f t="shared" si="1"/>
        <v>19.8</v>
      </c>
      <c r="F24" s="24">
        <f t="shared" si="2"/>
        <v>3.96</v>
      </c>
    </row>
    <row r="25" spans="1:6">
      <c r="A25" s="53" t="s">
        <v>254</v>
      </c>
      <c r="B25" s="53">
        <v>2</v>
      </c>
      <c r="C25" s="26" t="s">
        <v>233</v>
      </c>
      <c r="D25" s="24">
        <v>56.5</v>
      </c>
      <c r="E25" s="24">
        <f>B25*D25</f>
        <v>113</v>
      </c>
      <c r="F25" s="24">
        <f t="shared" si="2"/>
        <v>22.6</v>
      </c>
    </row>
    <row r="26" spans="1:6">
      <c r="A26" s="53" t="s">
        <v>255</v>
      </c>
      <c r="B26" s="53">
        <v>12</v>
      </c>
      <c r="C26" s="26" t="s">
        <v>243</v>
      </c>
      <c r="D26" s="24">
        <v>2.8</v>
      </c>
      <c r="E26" s="24">
        <f t="shared" si="1"/>
        <v>33.599999999999994</v>
      </c>
      <c r="F26" s="24">
        <f t="shared" si="2"/>
        <v>6.7199999999999989</v>
      </c>
    </row>
    <row r="27" spans="1:6">
      <c r="A27" s="53" t="s">
        <v>256</v>
      </c>
      <c r="B27" s="53">
        <v>5</v>
      </c>
      <c r="C27" s="26" t="s">
        <v>243</v>
      </c>
      <c r="D27" s="24">
        <v>4.99</v>
      </c>
      <c r="E27" s="24">
        <f t="shared" si="1"/>
        <v>24.950000000000003</v>
      </c>
      <c r="F27" s="24">
        <f t="shared" si="2"/>
        <v>4.99</v>
      </c>
    </row>
    <row r="28" spans="1:6">
      <c r="A28" s="53" t="s">
        <v>257</v>
      </c>
      <c r="B28" s="53">
        <v>12</v>
      </c>
      <c r="C28" s="26" t="s">
        <v>243</v>
      </c>
      <c r="D28" s="24">
        <v>17.2</v>
      </c>
      <c r="E28" s="24">
        <f t="shared" si="1"/>
        <v>206.39999999999998</v>
      </c>
      <c r="F28" s="24">
        <f t="shared" si="2"/>
        <v>41.279999999999994</v>
      </c>
    </row>
    <row r="29" spans="1:6">
      <c r="A29" s="53" t="s">
        <v>258</v>
      </c>
      <c r="B29" s="53">
        <v>1</v>
      </c>
      <c r="C29" s="26" t="s">
        <v>233</v>
      </c>
      <c r="D29" s="24">
        <v>153</v>
      </c>
      <c r="E29" s="24">
        <f t="shared" si="1"/>
        <v>153</v>
      </c>
      <c r="F29" s="24">
        <f t="shared" si="2"/>
        <v>30.6</v>
      </c>
    </row>
    <row r="30" spans="1:6">
      <c r="A30" s="53" t="s">
        <v>259</v>
      </c>
      <c r="B30" s="53">
        <v>3</v>
      </c>
      <c r="C30" s="26" t="s">
        <v>231</v>
      </c>
      <c r="D30" s="24">
        <v>57.4</v>
      </c>
      <c r="E30" s="24">
        <f t="shared" si="1"/>
        <v>172.2</v>
      </c>
      <c r="F30" s="24">
        <f t="shared" si="2"/>
        <v>34.44</v>
      </c>
    </row>
    <row r="31" spans="1:6">
      <c r="A31" s="53" t="s">
        <v>260</v>
      </c>
      <c r="B31" s="53">
        <v>3</v>
      </c>
      <c r="C31" s="26" t="s">
        <v>231</v>
      </c>
      <c r="D31" s="24">
        <v>54.3</v>
      </c>
      <c r="E31" s="24">
        <f t="shared" si="1"/>
        <v>162.89999999999998</v>
      </c>
      <c r="F31" s="24">
        <f t="shared" si="2"/>
        <v>32.58</v>
      </c>
    </row>
    <row r="32" spans="1:6">
      <c r="A32" s="53" t="s">
        <v>261</v>
      </c>
      <c r="B32" s="53">
        <v>1</v>
      </c>
      <c r="C32" s="26" t="s">
        <v>233</v>
      </c>
      <c r="D32" s="24">
        <v>17.39</v>
      </c>
      <c r="E32" s="24">
        <f t="shared" si="1"/>
        <v>17.39</v>
      </c>
      <c r="F32" s="24">
        <f t="shared" si="2"/>
        <v>3.4780000000000002</v>
      </c>
    </row>
    <row r="33" spans="1:6">
      <c r="A33" s="53" t="s">
        <v>263</v>
      </c>
      <c r="B33" s="53">
        <v>4</v>
      </c>
      <c r="C33" s="26" t="s">
        <v>233</v>
      </c>
      <c r="D33" s="24">
        <v>3.8</v>
      </c>
      <c r="E33" s="24">
        <f t="shared" si="1"/>
        <v>15.2</v>
      </c>
      <c r="F33" s="24">
        <f t="shared" si="2"/>
        <v>3.04</v>
      </c>
    </row>
    <row r="34" spans="1:6">
      <c r="A34" s="53" t="s">
        <v>265</v>
      </c>
      <c r="B34" s="53">
        <v>2</v>
      </c>
      <c r="C34" s="26" t="s">
        <v>231</v>
      </c>
      <c r="D34" s="24">
        <v>65.459999999999994</v>
      </c>
      <c r="E34" s="24">
        <f t="shared" si="1"/>
        <v>130.91999999999999</v>
      </c>
      <c r="F34" s="24">
        <f t="shared" si="2"/>
        <v>26.183999999999997</v>
      </c>
    </row>
    <row r="35" spans="1:6">
      <c r="A35" s="53" t="s">
        <v>264</v>
      </c>
      <c r="B35" s="53">
        <v>4</v>
      </c>
      <c r="C35" s="26" t="s">
        <v>233</v>
      </c>
      <c r="D35" s="24">
        <v>191.9</v>
      </c>
      <c r="E35" s="24">
        <f t="shared" si="1"/>
        <v>767.6</v>
      </c>
      <c r="F35" s="24">
        <f t="shared" si="2"/>
        <v>153.52000000000001</v>
      </c>
    </row>
    <row r="36" spans="1:6">
      <c r="A36" s="53" t="s">
        <v>266</v>
      </c>
      <c r="B36" s="53">
        <v>24</v>
      </c>
      <c r="C36" s="26" t="s">
        <v>243</v>
      </c>
      <c r="D36" s="24">
        <v>3.39</v>
      </c>
      <c r="E36" s="24">
        <f t="shared" si="1"/>
        <v>81.36</v>
      </c>
      <c r="F36" s="24">
        <f t="shared" si="2"/>
        <v>16.271999999999998</v>
      </c>
    </row>
    <row r="37" spans="1:6">
      <c r="A37" s="53" t="s">
        <v>267</v>
      </c>
      <c r="B37" s="53">
        <v>3</v>
      </c>
      <c r="C37" s="26" t="s">
        <v>243</v>
      </c>
      <c r="D37" s="24">
        <v>13.9</v>
      </c>
      <c r="E37" s="24">
        <f t="shared" si="1"/>
        <v>41.7</v>
      </c>
      <c r="F37" s="24">
        <f t="shared" si="2"/>
        <v>8.34</v>
      </c>
    </row>
    <row r="38" spans="1:6">
      <c r="A38" s="53" t="s">
        <v>268</v>
      </c>
      <c r="B38" s="53">
        <v>1</v>
      </c>
      <c r="C38" s="26" t="s">
        <v>233</v>
      </c>
      <c r="D38" s="24">
        <v>16.8</v>
      </c>
      <c r="E38" s="24">
        <f t="shared" si="1"/>
        <v>16.8</v>
      </c>
      <c r="F38" s="24">
        <f t="shared" si="2"/>
        <v>3.3600000000000003</v>
      </c>
    </row>
    <row r="39" spans="1:6">
      <c r="A39" s="53" t="s">
        <v>269</v>
      </c>
      <c r="B39" s="53">
        <v>1</v>
      </c>
      <c r="C39" s="26" t="s">
        <v>233</v>
      </c>
      <c r="D39" s="24">
        <v>25.94</v>
      </c>
      <c r="E39" s="24">
        <f t="shared" si="1"/>
        <v>25.94</v>
      </c>
      <c r="F39" s="24">
        <f t="shared" si="2"/>
        <v>5.1880000000000006</v>
      </c>
    </row>
    <row r="40" spans="1:6">
      <c r="A40" s="53" t="s">
        <v>271</v>
      </c>
      <c r="B40" s="53">
        <v>1</v>
      </c>
      <c r="C40" s="26" t="s">
        <v>233</v>
      </c>
      <c r="D40" s="24">
        <v>96.9</v>
      </c>
      <c r="E40" s="24">
        <f t="shared" si="1"/>
        <v>96.9</v>
      </c>
      <c r="F40" s="24">
        <f t="shared" si="2"/>
        <v>19.380000000000003</v>
      </c>
    </row>
    <row r="41" spans="1:6">
      <c r="A41" s="53" t="s">
        <v>270</v>
      </c>
      <c r="B41" s="53">
        <v>1</v>
      </c>
      <c r="C41" s="26" t="s">
        <v>233</v>
      </c>
      <c r="D41" s="24">
        <v>86</v>
      </c>
      <c r="E41" s="24">
        <f t="shared" si="1"/>
        <v>86</v>
      </c>
      <c r="F41" s="24">
        <f t="shared" si="2"/>
        <v>17.2</v>
      </c>
    </row>
    <row r="42" spans="1:6">
      <c r="A42" s="53" t="s">
        <v>272</v>
      </c>
      <c r="B42" s="53">
        <v>1</v>
      </c>
      <c r="C42" s="26" t="s">
        <v>231</v>
      </c>
      <c r="D42" s="24">
        <v>13.9</v>
      </c>
      <c r="E42" s="24">
        <f t="shared" si="1"/>
        <v>13.9</v>
      </c>
      <c r="F42" s="24">
        <f t="shared" si="2"/>
        <v>2.7800000000000002</v>
      </c>
    </row>
    <row r="43" spans="1:6">
      <c r="A43" s="53" t="s">
        <v>276</v>
      </c>
      <c r="B43" s="53">
        <v>2</v>
      </c>
      <c r="C43" s="26" t="s">
        <v>231</v>
      </c>
      <c r="D43" s="24">
        <v>106.99</v>
      </c>
      <c r="E43" s="24">
        <f t="shared" si="1"/>
        <v>213.98</v>
      </c>
      <c r="F43" s="24">
        <f t="shared" si="2"/>
        <v>42.795999999999999</v>
      </c>
    </row>
    <row r="44" spans="1:6">
      <c r="A44" s="53" t="s">
        <v>277</v>
      </c>
      <c r="B44" s="53">
        <v>2</v>
      </c>
      <c r="C44" s="26" t="s">
        <v>278</v>
      </c>
      <c r="D44" s="24">
        <v>12.89</v>
      </c>
      <c r="E44" s="24">
        <f>B44*D44</f>
        <v>25.78</v>
      </c>
      <c r="F44" s="24">
        <f t="shared" si="2"/>
        <v>5.1560000000000006</v>
      </c>
    </row>
    <row r="45" spans="1:6">
      <c r="A45" s="53" t="s">
        <v>275</v>
      </c>
      <c r="B45" s="53">
        <v>2</v>
      </c>
      <c r="C45" s="26" t="s">
        <v>233</v>
      </c>
      <c r="D45" s="24">
        <v>94.9</v>
      </c>
      <c r="E45" s="24">
        <f t="shared" si="1"/>
        <v>189.8</v>
      </c>
      <c r="F45" s="24">
        <f t="shared" si="2"/>
        <v>37.96</v>
      </c>
    </row>
    <row r="46" spans="1:6">
      <c r="A46" s="53" t="s">
        <v>274</v>
      </c>
      <c r="B46" s="53">
        <v>1</v>
      </c>
      <c r="C46" s="26" t="s">
        <v>233</v>
      </c>
      <c r="D46" s="24">
        <v>47.2</v>
      </c>
      <c r="E46" s="24">
        <f t="shared" si="1"/>
        <v>47.2</v>
      </c>
      <c r="F46" s="24">
        <f t="shared" si="2"/>
        <v>9.4400000000000013</v>
      </c>
    </row>
    <row r="47" spans="1:6">
      <c r="A47" s="53" t="s">
        <v>273</v>
      </c>
      <c r="B47" s="53">
        <v>1</v>
      </c>
      <c r="C47" s="26" t="s">
        <v>243</v>
      </c>
      <c r="D47" s="24">
        <v>47.99</v>
      </c>
      <c r="E47" s="24">
        <f t="shared" si="1"/>
        <v>47.99</v>
      </c>
      <c r="F47" s="24">
        <f t="shared" si="2"/>
        <v>9.5980000000000008</v>
      </c>
    </row>
    <row r="48" spans="1:6">
      <c r="A48" s="53" t="s">
        <v>300</v>
      </c>
      <c r="B48" s="53">
        <v>1</v>
      </c>
      <c r="C48" s="26" t="s">
        <v>243</v>
      </c>
      <c r="D48" s="24">
        <v>9.6999999999999993</v>
      </c>
      <c r="E48" s="24">
        <f t="shared" si="1"/>
        <v>9.6999999999999993</v>
      </c>
      <c r="F48" s="24">
        <f t="shared" si="2"/>
        <v>1.94</v>
      </c>
    </row>
    <row r="49" spans="1:6">
      <c r="A49" s="53" t="s">
        <v>301</v>
      </c>
      <c r="B49" s="53">
        <v>1</v>
      </c>
      <c r="C49" s="26" t="s">
        <v>243</v>
      </c>
      <c r="D49" s="24">
        <v>10.9</v>
      </c>
      <c r="E49" s="24">
        <f t="shared" si="1"/>
        <v>10.9</v>
      </c>
      <c r="F49" s="24">
        <f t="shared" si="2"/>
        <v>2.1800000000000002</v>
      </c>
    </row>
    <row r="50" spans="1:6">
      <c r="A50" s="53" t="s">
        <v>294</v>
      </c>
      <c r="B50" s="53">
        <v>2</v>
      </c>
      <c r="C50" s="26" t="s">
        <v>243</v>
      </c>
      <c r="D50" s="24">
        <v>13.9</v>
      </c>
      <c r="E50" s="24">
        <f t="shared" si="1"/>
        <v>27.8</v>
      </c>
      <c r="F50" s="24">
        <f t="shared" si="2"/>
        <v>5.5600000000000005</v>
      </c>
    </row>
    <row r="51" spans="1:6">
      <c r="A51" s="53" t="s">
        <v>302</v>
      </c>
      <c r="B51" s="53">
        <v>2</v>
      </c>
      <c r="C51" s="26" t="s">
        <v>231</v>
      </c>
      <c r="D51" s="24">
        <v>44.9</v>
      </c>
      <c r="E51" s="24">
        <f t="shared" si="1"/>
        <v>89.8</v>
      </c>
      <c r="F51" s="24">
        <f t="shared" si="2"/>
        <v>17.96</v>
      </c>
    </row>
    <row r="52" spans="1:6">
      <c r="A52" s="53" t="s">
        <v>303</v>
      </c>
      <c r="B52" s="53">
        <v>2</v>
      </c>
      <c r="C52" s="26" t="s">
        <v>231</v>
      </c>
      <c r="D52" s="24">
        <v>32.9</v>
      </c>
      <c r="E52" s="24">
        <f t="shared" si="1"/>
        <v>65.8</v>
      </c>
      <c r="F52" s="24">
        <f t="shared" si="2"/>
        <v>13.16</v>
      </c>
    </row>
    <row r="53" spans="1:6">
      <c r="A53" s="85" t="s">
        <v>262</v>
      </c>
      <c r="B53" s="85">
        <v>1</v>
      </c>
      <c r="C53" s="86" t="s">
        <v>243</v>
      </c>
      <c r="D53" s="80">
        <v>499.89</v>
      </c>
      <c r="E53" s="80">
        <f t="shared" ref="E53:E66" si="3">B53*D53</f>
        <v>499.89</v>
      </c>
      <c r="F53" s="80">
        <f t="shared" si="2"/>
        <v>99.977999999999994</v>
      </c>
    </row>
    <row r="54" spans="1:6" s="19" customFormat="1">
      <c r="A54" s="85" t="s">
        <v>279</v>
      </c>
      <c r="B54" s="53">
        <v>2</v>
      </c>
      <c r="C54" s="26" t="s">
        <v>278</v>
      </c>
      <c r="D54" s="24">
        <v>9.9</v>
      </c>
      <c r="E54" s="24">
        <f t="shared" si="3"/>
        <v>19.8</v>
      </c>
      <c r="F54" s="24">
        <f t="shared" si="2"/>
        <v>3.96</v>
      </c>
    </row>
    <row r="55" spans="1:6" s="19" customFormat="1">
      <c r="A55" s="85" t="s">
        <v>280</v>
      </c>
      <c r="B55" s="53">
        <v>3</v>
      </c>
      <c r="C55" s="26" t="s">
        <v>243</v>
      </c>
      <c r="D55" s="24">
        <v>10.9</v>
      </c>
      <c r="E55" s="24">
        <f t="shared" si="3"/>
        <v>32.700000000000003</v>
      </c>
      <c r="F55" s="24">
        <f t="shared" si="2"/>
        <v>6.5400000000000009</v>
      </c>
    </row>
    <row r="56" spans="1:6" s="19" customFormat="1">
      <c r="A56" s="85" t="s">
        <v>281</v>
      </c>
      <c r="B56" s="53">
        <v>2</v>
      </c>
      <c r="C56" s="26" t="s">
        <v>243</v>
      </c>
      <c r="D56" s="24">
        <v>8.99</v>
      </c>
      <c r="E56" s="24">
        <f t="shared" si="3"/>
        <v>17.98</v>
      </c>
      <c r="F56" s="24">
        <f t="shared" si="2"/>
        <v>3.5960000000000001</v>
      </c>
    </row>
    <row r="57" spans="1:6">
      <c r="A57" s="85" t="s">
        <v>282</v>
      </c>
      <c r="B57" s="53">
        <v>2</v>
      </c>
      <c r="C57" s="26" t="s">
        <v>243</v>
      </c>
      <c r="D57" s="24">
        <v>58.89</v>
      </c>
      <c r="E57" s="24">
        <f t="shared" si="3"/>
        <v>117.78</v>
      </c>
      <c r="F57" s="24">
        <f t="shared" si="2"/>
        <v>23.556000000000001</v>
      </c>
    </row>
    <row r="58" spans="1:6">
      <c r="A58" s="85" t="s">
        <v>283</v>
      </c>
      <c r="B58" s="53">
        <v>7</v>
      </c>
      <c r="C58" s="26" t="s">
        <v>243</v>
      </c>
      <c r="D58" s="24">
        <v>39.590000000000003</v>
      </c>
      <c r="E58" s="24">
        <f t="shared" si="3"/>
        <v>277.13</v>
      </c>
      <c r="F58" s="24">
        <f t="shared" si="2"/>
        <v>55.426000000000002</v>
      </c>
    </row>
    <row r="59" spans="1:6">
      <c r="A59" s="85" t="s">
        <v>284</v>
      </c>
      <c r="B59" s="53">
        <v>1</v>
      </c>
      <c r="C59" s="26" t="s">
        <v>233</v>
      </c>
      <c r="D59" s="24">
        <v>133.80000000000001</v>
      </c>
      <c r="E59" s="24">
        <f t="shared" si="3"/>
        <v>133.80000000000001</v>
      </c>
      <c r="F59" s="24">
        <f t="shared" si="2"/>
        <v>26.76</v>
      </c>
    </row>
    <row r="60" spans="1:6">
      <c r="A60" s="85" t="s">
        <v>285</v>
      </c>
      <c r="B60" s="53">
        <v>2</v>
      </c>
      <c r="C60" s="26" t="s">
        <v>243</v>
      </c>
      <c r="D60" s="24">
        <v>82.9</v>
      </c>
      <c r="E60" s="24">
        <f t="shared" si="3"/>
        <v>165.8</v>
      </c>
      <c r="F60" s="24">
        <f t="shared" si="2"/>
        <v>33.160000000000004</v>
      </c>
    </row>
    <row r="61" spans="1:6">
      <c r="A61" s="85" t="s">
        <v>286</v>
      </c>
      <c r="B61" s="53">
        <v>1</v>
      </c>
      <c r="C61" s="26" t="s">
        <v>243</v>
      </c>
      <c r="D61" s="24">
        <v>14.9</v>
      </c>
      <c r="E61" s="24">
        <f t="shared" si="3"/>
        <v>14.9</v>
      </c>
      <c r="F61" s="24">
        <f t="shared" si="2"/>
        <v>2.98</v>
      </c>
    </row>
    <row r="62" spans="1:6">
      <c r="A62" s="85" t="s">
        <v>287</v>
      </c>
      <c r="B62" s="53">
        <v>2</v>
      </c>
      <c r="C62" s="26" t="s">
        <v>231</v>
      </c>
      <c r="D62" s="24">
        <v>5.0999999999999996</v>
      </c>
      <c r="E62" s="24">
        <f t="shared" si="3"/>
        <v>10.199999999999999</v>
      </c>
      <c r="F62" s="24">
        <f t="shared" si="2"/>
        <v>2.04</v>
      </c>
    </row>
    <row r="63" spans="1:6">
      <c r="A63" s="85" t="s">
        <v>288</v>
      </c>
      <c r="B63" s="53">
        <v>2</v>
      </c>
      <c r="C63" s="26" t="s">
        <v>231</v>
      </c>
      <c r="D63" s="24">
        <v>11.89</v>
      </c>
      <c r="E63" s="24">
        <f t="shared" si="3"/>
        <v>23.78</v>
      </c>
      <c r="F63" s="24">
        <f t="shared" si="2"/>
        <v>4.7560000000000002</v>
      </c>
    </row>
    <row r="64" spans="1:6">
      <c r="A64" s="85" t="s">
        <v>289</v>
      </c>
      <c r="B64" s="53">
        <v>1</v>
      </c>
      <c r="C64" s="26" t="s">
        <v>233</v>
      </c>
      <c r="D64" s="24">
        <v>43.39</v>
      </c>
      <c r="E64" s="24">
        <f t="shared" si="3"/>
        <v>43.39</v>
      </c>
      <c r="F64" s="24">
        <f t="shared" si="2"/>
        <v>8.6780000000000008</v>
      </c>
    </row>
    <row r="65" spans="1:6">
      <c r="A65" s="85" t="s">
        <v>290</v>
      </c>
      <c r="B65" s="53">
        <v>4</v>
      </c>
      <c r="C65" s="26" t="s">
        <v>243</v>
      </c>
      <c r="D65" s="24">
        <v>19.899999999999999</v>
      </c>
      <c r="E65" s="24">
        <f t="shared" si="3"/>
        <v>79.599999999999994</v>
      </c>
      <c r="F65" s="24">
        <f t="shared" si="2"/>
        <v>15.919999999999998</v>
      </c>
    </row>
    <row r="66" spans="1:6">
      <c r="A66" s="85" t="s">
        <v>291</v>
      </c>
      <c r="B66" s="53">
        <v>3</v>
      </c>
      <c r="C66" s="26" t="s">
        <v>233</v>
      </c>
      <c r="D66" s="24">
        <v>56.4</v>
      </c>
      <c r="E66" s="24">
        <f t="shared" si="3"/>
        <v>169.2</v>
      </c>
      <c r="F66" s="24">
        <f t="shared" si="2"/>
        <v>33.839999999999996</v>
      </c>
    </row>
    <row r="67" spans="1:6">
      <c r="A67" s="85" t="s">
        <v>292</v>
      </c>
      <c r="B67" s="53">
        <v>1</v>
      </c>
      <c r="C67" s="26" t="s">
        <v>233</v>
      </c>
      <c r="D67" s="24">
        <v>73.5</v>
      </c>
      <c r="E67" s="24">
        <f t="shared" ref="E67:E85" si="4">B67*D67</f>
        <v>73.5</v>
      </c>
      <c r="F67" s="24">
        <f t="shared" si="2"/>
        <v>14.7</v>
      </c>
    </row>
    <row r="68" spans="1:6">
      <c r="A68" s="85" t="s">
        <v>293</v>
      </c>
      <c r="B68" s="53">
        <v>1</v>
      </c>
      <c r="C68" s="26" t="s">
        <v>243</v>
      </c>
      <c r="D68" s="24">
        <v>11.9</v>
      </c>
      <c r="E68" s="24">
        <f t="shared" si="4"/>
        <v>11.9</v>
      </c>
      <c r="F68" s="24">
        <f t="shared" ref="F68:F85" si="5">E68/5</f>
        <v>2.38</v>
      </c>
    </row>
    <row r="69" spans="1:6">
      <c r="A69" s="85" t="s">
        <v>295</v>
      </c>
      <c r="B69" s="53">
        <v>10</v>
      </c>
      <c r="C69" s="26" t="s">
        <v>243</v>
      </c>
      <c r="D69" s="24">
        <v>2.5</v>
      </c>
      <c r="E69" s="24">
        <f t="shared" si="4"/>
        <v>25</v>
      </c>
      <c r="F69" s="24">
        <f t="shared" si="5"/>
        <v>5</v>
      </c>
    </row>
    <row r="70" spans="1:6">
      <c r="A70" s="85" t="s">
        <v>296</v>
      </c>
      <c r="B70" s="53">
        <v>5</v>
      </c>
      <c r="C70" s="26" t="s">
        <v>243</v>
      </c>
      <c r="D70" s="24">
        <v>12.75</v>
      </c>
      <c r="E70" s="24">
        <f t="shared" si="4"/>
        <v>63.75</v>
      </c>
      <c r="F70" s="24">
        <f t="shared" si="5"/>
        <v>12.75</v>
      </c>
    </row>
    <row r="71" spans="1:6">
      <c r="A71" s="85" t="s">
        <v>297</v>
      </c>
      <c r="B71" s="53">
        <v>5</v>
      </c>
      <c r="C71" s="26" t="s">
        <v>243</v>
      </c>
      <c r="D71" s="24">
        <v>12.75</v>
      </c>
      <c r="E71" s="24">
        <f t="shared" si="4"/>
        <v>63.75</v>
      </c>
      <c r="F71" s="24">
        <f t="shared" si="5"/>
        <v>12.75</v>
      </c>
    </row>
    <row r="72" spans="1:6">
      <c r="A72" s="85" t="s">
        <v>298</v>
      </c>
      <c r="B72" s="53">
        <v>10</v>
      </c>
      <c r="C72" s="26" t="s">
        <v>243</v>
      </c>
      <c r="D72" s="24">
        <v>3.15</v>
      </c>
      <c r="E72" s="24">
        <f t="shared" si="4"/>
        <v>31.5</v>
      </c>
      <c r="F72" s="24">
        <f t="shared" si="5"/>
        <v>6.3</v>
      </c>
    </row>
    <row r="73" spans="1:6">
      <c r="A73" s="85" t="s">
        <v>299</v>
      </c>
      <c r="B73" s="53">
        <v>10</v>
      </c>
      <c r="C73" s="26" t="s">
        <v>243</v>
      </c>
      <c r="D73" s="24">
        <v>2.85</v>
      </c>
      <c r="E73" s="24">
        <f t="shared" si="4"/>
        <v>28.5</v>
      </c>
      <c r="F73" s="24">
        <f t="shared" si="5"/>
        <v>5.7</v>
      </c>
    </row>
    <row r="74" spans="1:6">
      <c r="A74" s="85" t="s">
        <v>304</v>
      </c>
      <c r="B74" s="53">
        <v>2</v>
      </c>
      <c r="C74" s="26" t="s">
        <v>243</v>
      </c>
      <c r="D74" s="24">
        <v>3.59</v>
      </c>
      <c r="E74" s="24">
        <f t="shared" si="4"/>
        <v>7.18</v>
      </c>
      <c r="F74" s="24">
        <f t="shared" si="5"/>
        <v>1.4359999999999999</v>
      </c>
    </row>
    <row r="75" spans="1:6">
      <c r="A75" s="85" t="s">
        <v>305</v>
      </c>
      <c r="B75" s="53">
        <v>1</v>
      </c>
      <c r="C75" s="26" t="s">
        <v>233</v>
      </c>
      <c r="D75" s="24">
        <v>37.200000000000003</v>
      </c>
      <c r="E75" s="24">
        <f t="shared" si="4"/>
        <v>37.200000000000003</v>
      </c>
      <c r="F75" s="24">
        <f t="shared" si="5"/>
        <v>7.44</v>
      </c>
    </row>
    <row r="76" spans="1:6">
      <c r="A76" s="85" t="s">
        <v>306</v>
      </c>
      <c r="B76" s="53">
        <v>12</v>
      </c>
      <c r="C76" s="26" t="s">
        <v>233</v>
      </c>
      <c r="D76" s="24">
        <v>126.72</v>
      </c>
      <c r="E76" s="24">
        <f t="shared" si="4"/>
        <v>1520.6399999999999</v>
      </c>
      <c r="F76" s="24">
        <f t="shared" si="5"/>
        <v>304.12799999999999</v>
      </c>
    </row>
    <row r="77" spans="1:6">
      <c r="A77" s="85" t="s">
        <v>307</v>
      </c>
      <c r="B77" s="53">
        <v>2</v>
      </c>
      <c r="C77" s="26" t="s">
        <v>233</v>
      </c>
      <c r="D77" s="24">
        <v>6.59</v>
      </c>
      <c r="E77" s="24">
        <f t="shared" si="4"/>
        <v>13.18</v>
      </c>
      <c r="F77" s="24">
        <f t="shared" si="5"/>
        <v>2.6360000000000001</v>
      </c>
    </row>
    <row r="78" spans="1:6">
      <c r="A78" s="85" t="s">
        <v>308</v>
      </c>
      <c r="B78" s="53">
        <v>2</v>
      </c>
      <c r="C78" s="26" t="s">
        <v>233</v>
      </c>
      <c r="D78" s="24">
        <v>9.39</v>
      </c>
      <c r="E78" s="24">
        <f t="shared" si="4"/>
        <v>18.78</v>
      </c>
      <c r="F78" s="24">
        <f t="shared" si="5"/>
        <v>3.7560000000000002</v>
      </c>
    </row>
    <row r="79" spans="1:6">
      <c r="A79" s="85" t="s">
        <v>309</v>
      </c>
      <c r="B79" s="53">
        <v>2</v>
      </c>
      <c r="C79" s="26" t="s">
        <v>233</v>
      </c>
      <c r="D79" s="24">
        <v>9.39</v>
      </c>
      <c r="E79" s="24">
        <f t="shared" si="4"/>
        <v>18.78</v>
      </c>
      <c r="F79" s="24">
        <f t="shared" si="5"/>
        <v>3.7560000000000002</v>
      </c>
    </row>
    <row r="80" spans="1:6">
      <c r="A80" s="85" t="s">
        <v>310</v>
      </c>
      <c r="B80" s="53">
        <v>4</v>
      </c>
      <c r="C80" s="26" t="s">
        <v>243</v>
      </c>
      <c r="D80" s="24">
        <v>9.99</v>
      </c>
      <c r="E80" s="24">
        <f t="shared" si="4"/>
        <v>39.96</v>
      </c>
      <c r="F80" s="24">
        <f t="shared" si="5"/>
        <v>7.992</v>
      </c>
    </row>
    <row r="81" spans="1:6">
      <c r="A81" s="85" t="s">
        <v>312</v>
      </c>
      <c r="B81" s="53">
        <v>1</v>
      </c>
      <c r="C81" s="26" t="s">
        <v>233</v>
      </c>
      <c r="D81" s="24">
        <v>67.8</v>
      </c>
      <c r="E81" s="24">
        <f t="shared" si="4"/>
        <v>67.8</v>
      </c>
      <c r="F81" s="24">
        <f t="shared" si="5"/>
        <v>13.559999999999999</v>
      </c>
    </row>
    <row r="82" spans="1:6">
      <c r="A82" s="85" t="s">
        <v>311</v>
      </c>
      <c r="B82" s="53">
        <v>1</v>
      </c>
      <c r="C82" s="26" t="s">
        <v>233</v>
      </c>
      <c r="D82" s="24">
        <v>39.9</v>
      </c>
      <c r="E82" s="24">
        <f t="shared" si="4"/>
        <v>39.9</v>
      </c>
      <c r="F82" s="24">
        <f t="shared" si="5"/>
        <v>7.9799999999999995</v>
      </c>
    </row>
    <row r="83" spans="1:6">
      <c r="A83" s="85" t="s">
        <v>313</v>
      </c>
      <c r="B83" s="53">
        <v>1</v>
      </c>
      <c r="C83" s="26" t="s">
        <v>233</v>
      </c>
      <c r="D83" s="24">
        <v>60.6</v>
      </c>
      <c r="E83" s="24">
        <f t="shared" si="4"/>
        <v>60.6</v>
      </c>
      <c r="F83" s="24">
        <f t="shared" si="5"/>
        <v>12.120000000000001</v>
      </c>
    </row>
    <row r="84" spans="1:6">
      <c r="A84" s="53" t="s">
        <v>314</v>
      </c>
      <c r="B84" s="53">
        <v>1</v>
      </c>
      <c r="C84" s="26" t="s">
        <v>243</v>
      </c>
      <c r="D84" s="24">
        <v>25.7</v>
      </c>
      <c r="E84" s="24">
        <f t="shared" si="4"/>
        <v>25.7</v>
      </c>
      <c r="F84" s="24">
        <f t="shared" si="5"/>
        <v>5.14</v>
      </c>
    </row>
    <row r="85" spans="1:6">
      <c r="A85" s="53" t="s">
        <v>315</v>
      </c>
      <c r="B85" s="53">
        <v>1</v>
      </c>
      <c r="C85" s="26" t="s">
        <v>233</v>
      </c>
      <c r="D85" s="24">
        <v>70.08</v>
      </c>
      <c r="E85" s="24">
        <f t="shared" si="4"/>
        <v>70.08</v>
      </c>
      <c r="F85" s="24">
        <f t="shared" si="5"/>
        <v>14.016</v>
      </c>
    </row>
    <row r="86" spans="1:6">
      <c r="A86" s="44" t="s">
        <v>9</v>
      </c>
      <c r="B86" s="44"/>
      <c r="C86" s="44"/>
      <c r="D86" s="44">
        <f>SUM(D53:D85)</f>
        <v>1582.7900000000002</v>
      </c>
      <c r="E86" s="44">
        <f>SUM(E4:E85)</f>
        <v>11317.339999999997</v>
      </c>
      <c r="F86" s="44">
        <f>SUM(F4:F85)</f>
        <v>2263.4680000000003</v>
      </c>
    </row>
    <row r="87" spans="1:6">
      <c r="C87"/>
      <c r="D87"/>
      <c r="E87"/>
    </row>
    <row r="88" spans="1:6">
      <c r="C88"/>
      <c r="D88"/>
      <c r="E88"/>
    </row>
    <row r="89" spans="1:6">
      <c r="C89"/>
      <c r="D89"/>
      <c r="E89"/>
    </row>
    <row r="90" spans="1:6">
      <c r="C90"/>
      <c r="D90"/>
      <c r="E90"/>
    </row>
    <row r="91" spans="1:6">
      <c r="C91"/>
      <c r="D91"/>
      <c r="E91"/>
    </row>
    <row r="92" spans="1:6">
      <c r="C92"/>
      <c r="D92"/>
      <c r="E92"/>
    </row>
    <row r="93" spans="1:6">
      <c r="C93"/>
      <c r="D93"/>
      <c r="E93"/>
    </row>
    <row r="94" spans="1:6">
      <c r="C94"/>
      <c r="D94"/>
      <c r="E94"/>
    </row>
    <row r="95" spans="1:6">
      <c r="C95"/>
      <c r="D95"/>
      <c r="E95"/>
    </row>
    <row r="96" spans="1:6">
      <c r="C96"/>
      <c r="D96"/>
      <c r="E96"/>
    </row>
    <row r="97" spans="3:5">
      <c r="C97"/>
      <c r="D97"/>
      <c r="E97"/>
    </row>
    <row r="98" spans="3:5">
      <c r="C98"/>
      <c r="D98"/>
      <c r="E98"/>
    </row>
    <row r="99" spans="3:5">
      <c r="C99"/>
      <c r="D99"/>
      <c r="E99"/>
    </row>
    <row r="100" spans="3:5">
      <c r="C100"/>
      <c r="D100"/>
      <c r="E100"/>
    </row>
    <row r="101" spans="3:5">
      <c r="C101"/>
      <c r="D101"/>
      <c r="E101"/>
    </row>
    <row r="102" spans="3:5">
      <c r="C102"/>
      <c r="D102"/>
      <c r="E102"/>
    </row>
    <row r="103" spans="3:5">
      <c r="C103"/>
      <c r="D103"/>
      <c r="E103"/>
    </row>
    <row r="104" spans="3:5">
      <c r="C104"/>
      <c r="D104"/>
      <c r="E104"/>
    </row>
    <row r="105" spans="3:5">
      <c r="C105"/>
      <c r="D105"/>
      <c r="E105"/>
    </row>
    <row r="106" spans="3:5">
      <c r="C106"/>
      <c r="D106"/>
      <c r="E106"/>
    </row>
    <row r="107" spans="3:5">
      <c r="C107"/>
      <c r="D107"/>
      <c r="E107"/>
    </row>
    <row r="108" spans="3:5">
      <c r="C108"/>
      <c r="D108"/>
      <c r="E108"/>
    </row>
    <row r="109" spans="3:5">
      <c r="C109"/>
      <c r="D109"/>
      <c r="E109"/>
    </row>
    <row r="110" spans="3:5">
      <c r="C110"/>
      <c r="D110"/>
      <c r="E110"/>
    </row>
    <row r="111" spans="3:5">
      <c r="C111"/>
      <c r="D111"/>
      <c r="E111"/>
    </row>
    <row r="112" spans="3:5">
      <c r="C112"/>
      <c r="D112"/>
      <c r="E112"/>
    </row>
    <row r="113" spans="3:5">
      <c r="C113"/>
      <c r="D113"/>
      <c r="E113"/>
    </row>
    <row r="114" spans="3:5">
      <c r="C114"/>
      <c r="D114"/>
      <c r="E114"/>
    </row>
    <row r="115" spans="3:5">
      <c r="C115"/>
      <c r="D115"/>
      <c r="E115"/>
    </row>
    <row r="116" spans="3:5">
      <c r="C116"/>
      <c r="D116"/>
      <c r="E116"/>
    </row>
    <row r="117" spans="3:5">
      <c r="C117"/>
      <c r="D117"/>
      <c r="E117"/>
    </row>
    <row r="118" spans="3:5">
      <c r="C118"/>
      <c r="D118"/>
      <c r="E118"/>
    </row>
    <row r="119" spans="3:5">
      <c r="C119"/>
      <c r="D119"/>
      <c r="E119"/>
    </row>
    <row r="120" spans="3:5">
      <c r="C120"/>
      <c r="D120"/>
      <c r="E120"/>
    </row>
    <row r="121" spans="3:5">
      <c r="C121"/>
      <c r="D121"/>
      <c r="E121"/>
    </row>
    <row r="122" spans="3:5">
      <c r="C122"/>
      <c r="D122"/>
      <c r="E122"/>
    </row>
    <row r="123" spans="3:5">
      <c r="C123"/>
      <c r="D123"/>
      <c r="E123"/>
    </row>
    <row r="124" spans="3:5">
      <c r="C124"/>
      <c r="D124"/>
      <c r="E124"/>
    </row>
    <row r="125" spans="3:5">
      <c r="C125"/>
      <c r="D125"/>
      <c r="E125"/>
    </row>
    <row r="126" spans="3:5">
      <c r="C126"/>
      <c r="D126"/>
      <c r="E126"/>
    </row>
    <row r="127" spans="3:5">
      <c r="C127"/>
      <c r="D127"/>
      <c r="E127"/>
    </row>
    <row r="128" spans="3:5">
      <c r="C128"/>
      <c r="D128"/>
      <c r="E128"/>
    </row>
    <row r="129" spans="3:5">
      <c r="C129"/>
      <c r="D129"/>
      <c r="E129"/>
    </row>
    <row r="130" spans="3:5">
      <c r="C130"/>
      <c r="D130"/>
      <c r="E130"/>
    </row>
    <row r="131" spans="3:5">
      <c r="C131"/>
      <c r="D131"/>
      <c r="E131"/>
    </row>
    <row r="132" spans="3:5">
      <c r="C132"/>
      <c r="D132"/>
      <c r="E132"/>
    </row>
    <row r="133" spans="3:5">
      <c r="C133"/>
      <c r="D133"/>
      <c r="E133"/>
    </row>
    <row r="134" spans="3:5">
      <c r="C134"/>
      <c r="D134"/>
      <c r="E134"/>
    </row>
    <row r="135" spans="3:5">
      <c r="C135"/>
      <c r="D135"/>
      <c r="E135"/>
    </row>
    <row r="136" spans="3:5">
      <c r="C136"/>
      <c r="D136"/>
      <c r="E136"/>
    </row>
    <row r="137" spans="3:5">
      <c r="C137"/>
      <c r="D137"/>
      <c r="E137"/>
    </row>
    <row r="138" spans="3:5">
      <c r="C138"/>
      <c r="D138"/>
      <c r="E138"/>
    </row>
    <row r="139" spans="3:5">
      <c r="C139"/>
      <c r="D139"/>
      <c r="E139"/>
    </row>
    <row r="140" spans="3:5">
      <c r="C140"/>
      <c r="D140"/>
      <c r="E140"/>
    </row>
    <row r="141" spans="3:5">
      <c r="C141"/>
      <c r="D141"/>
      <c r="E141"/>
    </row>
    <row r="142" spans="3:5">
      <c r="C142"/>
      <c r="D142"/>
      <c r="E142"/>
    </row>
    <row r="143" spans="3:5">
      <c r="C143"/>
      <c r="D143"/>
      <c r="E143"/>
    </row>
    <row r="144" spans="3:5">
      <c r="C144"/>
      <c r="D144"/>
      <c r="E144"/>
    </row>
    <row r="145" spans="3:5">
      <c r="C145"/>
      <c r="D145"/>
      <c r="E145"/>
    </row>
    <row r="146" spans="3:5">
      <c r="C146"/>
      <c r="D146"/>
      <c r="E146"/>
    </row>
    <row r="147" spans="3:5">
      <c r="C147"/>
      <c r="D147"/>
      <c r="E147"/>
    </row>
    <row r="148" spans="3:5">
      <c r="C148"/>
      <c r="D148"/>
      <c r="E148"/>
    </row>
    <row r="149" spans="3:5">
      <c r="C149"/>
      <c r="D149"/>
      <c r="E149"/>
    </row>
    <row r="150" spans="3:5">
      <c r="C150"/>
      <c r="D150"/>
      <c r="E150"/>
    </row>
    <row r="151" spans="3:5">
      <c r="C151"/>
      <c r="D151"/>
      <c r="E151"/>
    </row>
    <row r="152" spans="3:5">
      <c r="C152"/>
      <c r="D152"/>
      <c r="E152"/>
    </row>
    <row r="153" spans="3:5">
      <c r="C153"/>
      <c r="D153"/>
      <c r="E153"/>
    </row>
    <row r="154" spans="3:5">
      <c r="C154"/>
      <c r="D154"/>
      <c r="E154"/>
    </row>
    <row r="155" spans="3:5">
      <c r="C155"/>
      <c r="D155"/>
      <c r="E155"/>
    </row>
    <row r="156" spans="3:5">
      <c r="C156"/>
      <c r="D156"/>
      <c r="E156"/>
    </row>
    <row r="157" spans="3:5">
      <c r="C157"/>
      <c r="D157"/>
      <c r="E157"/>
    </row>
    <row r="158" spans="3:5">
      <c r="C158"/>
      <c r="D158"/>
      <c r="E158"/>
    </row>
    <row r="159" spans="3:5">
      <c r="C159"/>
      <c r="D159"/>
      <c r="E159"/>
    </row>
    <row r="160" spans="3:5">
      <c r="C160"/>
      <c r="D160"/>
      <c r="E160"/>
    </row>
    <row r="161" spans="3:5">
      <c r="C161"/>
      <c r="D161"/>
      <c r="E161"/>
    </row>
    <row r="162" spans="3:5">
      <c r="C162"/>
      <c r="D162"/>
      <c r="E162"/>
    </row>
    <row r="163" spans="3:5">
      <c r="C163"/>
      <c r="D163"/>
      <c r="E163"/>
    </row>
    <row r="164" spans="3:5">
      <c r="C164"/>
      <c r="D164"/>
      <c r="E164"/>
    </row>
    <row r="165" spans="3:5">
      <c r="C165"/>
      <c r="D165"/>
      <c r="E165"/>
    </row>
    <row r="166" spans="3:5">
      <c r="C166"/>
      <c r="D166"/>
      <c r="E166"/>
    </row>
    <row r="167" spans="3:5">
      <c r="C167"/>
      <c r="D167"/>
      <c r="E167"/>
    </row>
    <row r="168" spans="3:5">
      <c r="C168"/>
      <c r="D168"/>
      <c r="E168"/>
    </row>
    <row r="169" spans="3:5">
      <c r="C169"/>
      <c r="D169"/>
      <c r="E169"/>
    </row>
    <row r="170" spans="3:5">
      <c r="C170"/>
      <c r="D170"/>
      <c r="E170"/>
    </row>
    <row r="171" spans="3:5">
      <c r="C171"/>
      <c r="D171"/>
      <c r="E171"/>
    </row>
    <row r="172" spans="3:5">
      <c r="C172"/>
      <c r="D172"/>
      <c r="E172"/>
    </row>
    <row r="173" spans="3:5">
      <c r="C173"/>
      <c r="D173"/>
      <c r="E173"/>
    </row>
    <row r="174" spans="3:5">
      <c r="C174"/>
      <c r="D174"/>
      <c r="E174"/>
    </row>
    <row r="175" spans="3:5">
      <c r="C175"/>
      <c r="D175"/>
      <c r="E175"/>
    </row>
    <row r="176" spans="3:5">
      <c r="C176"/>
      <c r="D176"/>
      <c r="E176"/>
    </row>
    <row r="177" spans="3:5">
      <c r="C177"/>
      <c r="D177"/>
      <c r="E177"/>
    </row>
    <row r="178" spans="3:5">
      <c r="C178"/>
      <c r="D178"/>
      <c r="E178"/>
    </row>
    <row r="179" spans="3:5">
      <c r="C179"/>
      <c r="D179"/>
      <c r="E179"/>
    </row>
    <row r="180" spans="3:5">
      <c r="C180"/>
      <c r="D180"/>
      <c r="E180"/>
    </row>
    <row r="181" spans="3:5">
      <c r="C181"/>
      <c r="D181"/>
      <c r="E181"/>
    </row>
    <row r="182" spans="3:5">
      <c r="C182"/>
      <c r="D182"/>
      <c r="E182"/>
    </row>
    <row r="183" spans="3:5">
      <c r="C183"/>
      <c r="D183"/>
      <c r="E183"/>
    </row>
    <row r="184" spans="3:5">
      <c r="C184"/>
      <c r="D184"/>
      <c r="E184"/>
    </row>
    <row r="185" spans="3:5">
      <c r="C185"/>
      <c r="D185"/>
      <c r="E185"/>
    </row>
    <row r="186" spans="3:5">
      <c r="C186"/>
      <c r="D186"/>
      <c r="E186"/>
    </row>
    <row r="187" spans="3:5">
      <c r="C187"/>
      <c r="D187"/>
      <c r="E187"/>
    </row>
    <row r="188" spans="3:5">
      <c r="C188"/>
      <c r="D188"/>
      <c r="E188"/>
    </row>
    <row r="189" spans="3:5">
      <c r="C189"/>
      <c r="D189"/>
      <c r="E189"/>
    </row>
    <row r="190" spans="3:5">
      <c r="C190"/>
      <c r="D190"/>
      <c r="E190"/>
    </row>
    <row r="191" spans="3:5">
      <c r="C191"/>
      <c r="D191"/>
      <c r="E191"/>
    </row>
    <row r="192" spans="3:5">
      <c r="C192"/>
      <c r="D192"/>
      <c r="E192"/>
    </row>
    <row r="193" spans="3:5">
      <c r="C193"/>
      <c r="D193"/>
      <c r="E193"/>
    </row>
    <row r="194" spans="3:5">
      <c r="C194"/>
      <c r="D194"/>
      <c r="E194"/>
    </row>
    <row r="195" spans="3:5">
      <c r="C195"/>
      <c r="D195"/>
      <c r="E195"/>
    </row>
    <row r="196" spans="3:5">
      <c r="C196"/>
      <c r="D196"/>
      <c r="E196"/>
    </row>
    <row r="197" spans="3:5">
      <c r="C197"/>
      <c r="D197"/>
      <c r="E197"/>
    </row>
    <row r="198" spans="3:5">
      <c r="C198"/>
      <c r="D198"/>
      <c r="E198"/>
    </row>
    <row r="199" spans="3:5">
      <c r="C199"/>
      <c r="D199"/>
      <c r="E199"/>
    </row>
    <row r="200" spans="3:5">
      <c r="C200"/>
      <c r="D200"/>
      <c r="E200"/>
    </row>
    <row r="201" spans="3:5">
      <c r="C201"/>
      <c r="D201"/>
      <c r="E201"/>
    </row>
    <row r="202" spans="3:5">
      <c r="C202"/>
      <c r="D202"/>
      <c r="E202"/>
    </row>
    <row r="203" spans="3:5">
      <c r="C203"/>
      <c r="D203"/>
      <c r="E203"/>
    </row>
    <row r="204" spans="3:5">
      <c r="C204"/>
      <c r="D204"/>
      <c r="E204"/>
    </row>
    <row r="205" spans="3:5">
      <c r="C205"/>
      <c r="D205"/>
      <c r="E205"/>
    </row>
    <row r="206" spans="3:5">
      <c r="C206"/>
      <c r="D206"/>
      <c r="E206"/>
    </row>
    <row r="207" spans="3:5">
      <c r="C207"/>
      <c r="D207"/>
      <c r="E207"/>
    </row>
    <row r="208" spans="3:5">
      <c r="C208"/>
      <c r="D208"/>
      <c r="E208"/>
    </row>
    <row r="209" spans="3:5">
      <c r="C209"/>
      <c r="D209"/>
      <c r="E209"/>
    </row>
    <row r="210" spans="3:5">
      <c r="C210"/>
      <c r="D210"/>
      <c r="E210"/>
    </row>
    <row r="211" spans="3:5">
      <c r="C211"/>
      <c r="D211"/>
      <c r="E211"/>
    </row>
    <row r="212" spans="3:5">
      <c r="C212"/>
      <c r="D212"/>
      <c r="E212"/>
    </row>
    <row r="213" spans="3:5">
      <c r="C213"/>
      <c r="D213"/>
      <c r="E213"/>
    </row>
    <row r="214" spans="3:5">
      <c r="C214"/>
      <c r="D214"/>
      <c r="E214"/>
    </row>
    <row r="215" spans="3:5">
      <c r="C215"/>
      <c r="D215"/>
      <c r="E215"/>
    </row>
    <row r="216" spans="3:5">
      <c r="C216"/>
      <c r="D216"/>
      <c r="E216"/>
    </row>
    <row r="217" spans="3:5">
      <c r="C217"/>
      <c r="D217"/>
      <c r="E217"/>
    </row>
    <row r="218" spans="3:5">
      <c r="C218"/>
      <c r="D218"/>
      <c r="E218"/>
    </row>
    <row r="219" spans="3:5">
      <c r="C219"/>
      <c r="D219"/>
      <c r="E219"/>
    </row>
    <row r="220" spans="3:5">
      <c r="C220"/>
      <c r="D220"/>
      <c r="E220"/>
    </row>
    <row r="221" spans="3:5">
      <c r="C221"/>
      <c r="D221"/>
      <c r="E221"/>
    </row>
    <row r="222" spans="3:5">
      <c r="C222"/>
      <c r="D222"/>
      <c r="E222"/>
    </row>
    <row r="223" spans="3:5">
      <c r="C223"/>
      <c r="D223"/>
      <c r="E223"/>
    </row>
    <row r="224" spans="3:5">
      <c r="C224"/>
      <c r="D224"/>
      <c r="E224"/>
    </row>
    <row r="225" spans="3:5">
      <c r="C225"/>
      <c r="D225"/>
      <c r="E225"/>
    </row>
    <row r="226" spans="3:5">
      <c r="C226"/>
      <c r="D226"/>
      <c r="E226"/>
    </row>
    <row r="227" spans="3:5">
      <c r="C227"/>
      <c r="D227"/>
      <c r="E227"/>
    </row>
    <row r="228" spans="3:5">
      <c r="C228"/>
      <c r="D228"/>
      <c r="E228"/>
    </row>
    <row r="229" spans="3:5">
      <c r="C229"/>
      <c r="D229"/>
      <c r="E229"/>
    </row>
    <row r="230" spans="3:5">
      <c r="C230"/>
      <c r="D230"/>
      <c r="E230"/>
    </row>
    <row r="231" spans="3:5">
      <c r="C231"/>
      <c r="D231"/>
      <c r="E231"/>
    </row>
    <row r="232" spans="3:5">
      <c r="C232"/>
      <c r="D232"/>
      <c r="E232"/>
    </row>
    <row r="233" spans="3:5">
      <c r="C233"/>
      <c r="D233"/>
      <c r="E233"/>
    </row>
    <row r="234" spans="3:5">
      <c r="C234"/>
      <c r="D234"/>
      <c r="E234"/>
    </row>
    <row r="235" spans="3:5">
      <c r="C235"/>
      <c r="D235"/>
      <c r="E235"/>
    </row>
    <row r="236" spans="3:5">
      <c r="C236"/>
      <c r="D236"/>
      <c r="E236"/>
    </row>
    <row r="237" spans="3:5">
      <c r="C237"/>
      <c r="D237"/>
      <c r="E237"/>
    </row>
    <row r="238" spans="3:5">
      <c r="C238"/>
      <c r="D238"/>
      <c r="E238"/>
    </row>
    <row r="239" spans="3:5">
      <c r="C239"/>
      <c r="D239"/>
      <c r="E239"/>
    </row>
    <row r="240" spans="3:5">
      <c r="C240"/>
      <c r="D240"/>
      <c r="E240"/>
    </row>
    <row r="241" spans="3:5">
      <c r="C241"/>
      <c r="D241"/>
      <c r="E241"/>
    </row>
    <row r="242" spans="3:5">
      <c r="C242"/>
      <c r="D242"/>
      <c r="E242"/>
    </row>
    <row r="243" spans="3:5">
      <c r="C243"/>
      <c r="D243"/>
      <c r="E243"/>
    </row>
    <row r="244" spans="3:5">
      <c r="C244"/>
      <c r="D244"/>
      <c r="E244"/>
    </row>
    <row r="245" spans="3:5">
      <c r="C245"/>
      <c r="D245"/>
      <c r="E245"/>
    </row>
    <row r="246" spans="3:5">
      <c r="C246"/>
      <c r="D246"/>
      <c r="E246"/>
    </row>
    <row r="247" spans="3:5">
      <c r="C247"/>
      <c r="D247"/>
      <c r="E247"/>
    </row>
    <row r="248" spans="3:5">
      <c r="C248"/>
      <c r="D248"/>
      <c r="E248"/>
    </row>
    <row r="249" spans="3:5">
      <c r="C249"/>
      <c r="D249"/>
      <c r="E249"/>
    </row>
    <row r="250" spans="3:5">
      <c r="C250"/>
      <c r="D250"/>
      <c r="E250"/>
    </row>
    <row r="251" spans="3:5">
      <c r="C251"/>
      <c r="D251"/>
      <c r="E251"/>
    </row>
    <row r="252" spans="3:5">
      <c r="C252"/>
      <c r="D252"/>
      <c r="E252"/>
    </row>
    <row r="253" spans="3:5">
      <c r="C253"/>
      <c r="D253"/>
      <c r="E253"/>
    </row>
    <row r="254" spans="3:5">
      <c r="C254"/>
      <c r="D254"/>
      <c r="E254"/>
    </row>
    <row r="255" spans="3:5">
      <c r="C255"/>
      <c r="D255"/>
      <c r="E255"/>
    </row>
    <row r="256" spans="3:5">
      <c r="C256"/>
      <c r="D256"/>
      <c r="E256"/>
    </row>
  </sheetData>
  <mergeCells count="1">
    <mergeCell ref="A1:F2"/>
  </mergeCells>
  <hyperlinks>
    <hyperlink ref="A34" r:id="rId1" display="https://www.google.com.br/aclk?sa=l&amp;ai=DChcSEwi-lvLMionbAhUHjcgKHQJ7AmIYABATGgJxdQ&amp;sig=AOD64_3-b9BpVN2bZd_nNvKwLHTZohRnXg&amp;ctype=5&amp;q=&amp;ved=0ahUKEwjBu-nMionbAhWxq1kKHaXdDmEQwzwIZQ&amp;adurl=" xr:uid="{44A42DC6-F592-0343-9982-A8FD0F147880}"/>
  </hyperlinks>
  <pageMargins left="0.27559055119999998" right="0.27559055119999998" top="0.29527559060000003" bottom="0.29527559060000003" header="0.1181102362" footer="0.118110236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7CF5-F068-0C40-A085-017244D5AC8D}">
  <dimension ref="A1:P11"/>
  <sheetViews>
    <sheetView workbookViewId="0">
      <selection sqref="A1:P11"/>
    </sheetView>
  </sheetViews>
  <sheetFormatPr baseColWidth="10" defaultRowHeight="16"/>
  <cols>
    <col min="4" max="4" width="12.33203125" bestFit="1" customWidth="1"/>
    <col min="5" max="6" width="12.5" bestFit="1" customWidth="1"/>
    <col min="7" max="7" width="12.5" style="61" bestFit="1" customWidth="1"/>
    <col min="8" max="15" width="12.5" bestFit="1" customWidth="1"/>
    <col min="16" max="16" width="13.6640625" bestFit="1" customWidth="1"/>
  </cols>
  <sheetData>
    <row r="1" spans="1:16">
      <c r="A1" s="185" t="s">
        <v>77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</row>
    <row r="2" spans="1:16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</row>
    <row r="3" spans="1:16" ht="19">
      <c r="A3" s="178" t="s">
        <v>78</v>
      </c>
      <c r="B3" s="178"/>
      <c r="C3" s="178"/>
      <c r="D3" s="57" t="s">
        <v>85</v>
      </c>
      <c r="E3" s="57" t="s">
        <v>86</v>
      </c>
      <c r="F3" s="97" t="s">
        <v>87</v>
      </c>
      <c r="G3" s="97" t="s">
        <v>88</v>
      </c>
      <c r="H3" s="97" t="s">
        <v>89</v>
      </c>
      <c r="I3" s="97" t="s">
        <v>90</v>
      </c>
      <c r="J3" s="97" t="s">
        <v>91</v>
      </c>
      <c r="K3" s="97" t="s">
        <v>92</v>
      </c>
      <c r="L3" s="97" t="s">
        <v>93</v>
      </c>
      <c r="M3" s="97" t="s">
        <v>94</v>
      </c>
      <c r="N3" s="97" t="s">
        <v>95</v>
      </c>
      <c r="O3" s="97" t="s">
        <v>96</v>
      </c>
      <c r="P3" s="15" t="s">
        <v>97</v>
      </c>
    </row>
    <row r="4" spans="1:16">
      <c r="A4" s="183" t="s">
        <v>79</v>
      </c>
      <c r="B4" s="183"/>
      <c r="C4" s="183"/>
      <c r="D4" s="24">
        <v>59136.1</v>
      </c>
      <c r="E4" s="24">
        <v>59136.1</v>
      </c>
      <c r="F4" s="24">
        <v>59136.1</v>
      </c>
      <c r="G4" s="24">
        <v>59136.1</v>
      </c>
      <c r="H4" s="24">
        <v>59136.1</v>
      </c>
      <c r="I4" s="24">
        <v>59136.1</v>
      </c>
      <c r="J4" s="24">
        <v>59136.1</v>
      </c>
      <c r="K4" s="24">
        <v>59136.1</v>
      </c>
      <c r="L4" s="24">
        <v>59136.1</v>
      </c>
      <c r="M4" s="24">
        <v>59136.1</v>
      </c>
      <c r="N4" s="24">
        <v>59136.1</v>
      </c>
      <c r="O4" s="24">
        <v>59136.1</v>
      </c>
      <c r="P4" s="44">
        <f>SUM(D4:O4)</f>
        <v>709633.19999999984</v>
      </c>
    </row>
    <row r="5" spans="1:16">
      <c r="A5" s="183" t="s">
        <v>80</v>
      </c>
      <c r="B5" s="183"/>
      <c r="C5" s="183"/>
      <c r="D5" s="24">
        <v>19150.990000000002</v>
      </c>
      <c r="E5" s="24">
        <v>19150.990000000002</v>
      </c>
      <c r="F5" s="24">
        <v>19150.990000000002</v>
      </c>
      <c r="G5" s="24">
        <v>19150.990000000002</v>
      </c>
      <c r="H5" s="24">
        <v>19150.990000000002</v>
      </c>
      <c r="I5" s="24">
        <v>19150.990000000002</v>
      </c>
      <c r="J5" s="24">
        <v>19150.990000000002</v>
      </c>
      <c r="K5" s="24">
        <v>19150.990000000002</v>
      </c>
      <c r="L5" s="24">
        <v>19150.990000000002</v>
      </c>
      <c r="M5" s="24">
        <v>19150.990000000002</v>
      </c>
      <c r="N5" s="24">
        <v>19150.990000000002</v>
      </c>
      <c r="O5" s="24">
        <v>19150.990000000002</v>
      </c>
      <c r="P5" s="44">
        <f t="shared" ref="P5:P10" si="0">SUM(D5:O5)</f>
        <v>229811.87999999998</v>
      </c>
    </row>
    <row r="6" spans="1:16">
      <c r="A6" s="186" t="s">
        <v>81</v>
      </c>
      <c r="B6" s="187"/>
      <c r="C6" s="188"/>
      <c r="D6" s="24">
        <v>1197.05</v>
      </c>
      <c r="E6" s="24">
        <v>1197.05</v>
      </c>
      <c r="F6" s="24">
        <v>1197.05</v>
      </c>
      <c r="G6" s="24">
        <v>1197.05</v>
      </c>
      <c r="H6" s="24">
        <v>1197.05</v>
      </c>
      <c r="I6" s="24">
        <v>1197.05</v>
      </c>
      <c r="J6" s="24">
        <v>1197.05</v>
      </c>
      <c r="K6" s="24">
        <v>1197.05</v>
      </c>
      <c r="L6" s="24">
        <v>1197.05</v>
      </c>
      <c r="M6" s="24">
        <v>1197.05</v>
      </c>
      <c r="N6" s="24">
        <v>1197.05</v>
      </c>
      <c r="O6" s="24">
        <v>1197.05</v>
      </c>
      <c r="P6" s="44">
        <f t="shared" si="0"/>
        <v>14364.599999999997</v>
      </c>
    </row>
    <row r="7" spans="1:16">
      <c r="A7" s="186" t="s">
        <v>82</v>
      </c>
      <c r="B7" s="187"/>
      <c r="C7" s="188"/>
      <c r="D7" s="24">
        <v>5444.04</v>
      </c>
      <c r="E7" s="24">
        <v>5444.04</v>
      </c>
      <c r="F7" s="24">
        <v>5444.04</v>
      </c>
      <c r="G7" s="24">
        <v>5444.04</v>
      </c>
      <c r="H7" s="24">
        <v>5444.04</v>
      </c>
      <c r="I7" s="24">
        <v>5444.04</v>
      </c>
      <c r="J7" s="24">
        <v>5444.04</v>
      </c>
      <c r="K7" s="24">
        <v>5444.04</v>
      </c>
      <c r="L7" s="24">
        <v>5444.04</v>
      </c>
      <c r="M7" s="24">
        <v>5444.04</v>
      </c>
      <c r="N7" s="24">
        <v>5444.04</v>
      </c>
      <c r="O7" s="24">
        <v>5444.04</v>
      </c>
      <c r="P7" s="44">
        <f t="shared" si="0"/>
        <v>65328.480000000003</v>
      </c>
    </row>
    <row r="8" spans="1:16">
      <c r="A8" s="183" t="s">
        <v>98</v>
      </c>
      <c r="B8" s="183"/>
      <c r="C8" s="183"/>
      <c r="D8" s="24">
        <v>331.46</v>
      </c>
      <c r="E8" s="24">
        <v>331.46</v>
      </c>
      <c r="F8" s="24">
        <v>331.46</v>
      </c>
      <c r="G8" s="24">
        <v>331.46</v>
      </c>
      <c r="H8" s="24">
        <v>331.46</v>
      </c>
      <c r="I8" s="24">
        <v>331.46</v>
      </c>
      <c r="J8" s="24">
        <v>331.46</v>
      </c>
      <c r="K8" s="24">
        <v>331.46</v>
      </c>
      <c r="L8" s="24">
        <v>331.46</v>
      </c>
      <c r="M8" s="24">
        <v>331.46</v>
      </c>
      <c r="N8" s="24">
        <v>331.46</v>
      </c>
      <c r="O8" s="24">
        <v>331.46</v>
      </c>
      <c r="P8" s="44">
        <f t="shared" si="0"/>
        <v>3977.52</v>
      </c>
    </row>
    <row r="9" spans="1:16">
      <c r="A9" s="183" t="s">
        <v>83</v>
      </c>
      <c r="B9" s="183"/>
      <c r="C9" s="183"/>
      <c r="D9" s="24">
        <v>11317.34</v>
      </c>
      <c r="E9" s="24">
        <v>11317.34</v>
      </c>
      <c r="F9" s="24">
        <v>11317.34</v>
      </c>
      <c r="G9" s="24">
        <v>11317.34</v>
      </c>
      <c r="H9" s="24">
        <v>11317.34</v>
      </c>
      <c r="I9" s="24">
        <v>11317.34</v>
      </c>
      <c r="J9" s="24">
        <v>11317.34</v>
      </c>
      <c r="K9" s="24">
        <v>11317.34</v>
      </c>
      <c r="L9" s="24">
        <v>11317.34</v>
      </c>
      <c r="M9" s="24">
        <v>11317.34</v>
      </c>
      <c r="N9" s="24">
        <v>11317.34</v>
      </c>
      <c r="O9" s="24">
        <v>11317.34</v>
      </c>
      <c r="P9" s="44">
        <f t="shared" si="0"/>
        <v>135808.07999999999</v>
      </c>
    </row>
    <row r="10" spans="1:16">
      <c r="A10" s="183" t="s">
        <v>62</v>
      </c>
      <c r="B10" s="183"/>
      <c r="C10" s="183"/>
      <c r="D10" s="24">
        <v>7968</v>
      </c>
      <c r="E10" s="24">
        <v>7968</v>
      </c>
      <c r="F10" s="24">
        <v>7968</v>
      </c>
      <c r="G10" s="24">
        <v>7968</v>
      </c>
      <c r="H10" s="24">
        <v>7968</v>
      </c>
      <c r="I10" s="24">
        <v>7968</v>
      </c>
      <c r="J10" s="24">
        <v>7968</v>
      </c>
      <c r="K10" s="24">
        <v>7968</v>
      </c>
      <c r="L10" s="24">
        <v>7968</v>
      </c>
      <c r="M10" s="24">
        <v>7968</v>
      </c>
      <c r="N10" s="24">
        <v>7968</v>
      </c>
      <c r="O10" s="24">
        <v>7968</v>
      </c>
      <c r="P10" s="44">
        <f t="shared" si="0"/>
        <v>95616</v>
      </c>
    </row>
    <row r="11" spans="1:16" ht="19">
      <c r="A11" s="184" t="s">
        <v>84</v>
      </c>
      <c r="B11" s="184"/>
      <c r="C11" s="184"/>
      <c r="D11" s="59">
        <f>SUM(D4:D10)</f>
        <v>104544.98</v>
      </c>
      <c r="E11" s="59">
        <f t="shared" ref="E11:P11" si="1">SUM(E4:E10)</f>
        <v>104544.98</v>
      </c>
      <c r="F11" s="59">
        <f t="shared" si="1"/>
        <v>104544.98</v>
      </c>
      <c r="G11" s="59">
        <f t="shared" si="1"/>
        <v>104544.98</v>
      </c>
      <c r="H11" s="59">
        <f t="shared" si="1"/>
        <v>104544.98</v>
      </c>
      <c r="I11" s="59">
        <f t="shared" si="1"/>
        <v>104544.98</v>
      </c>
      <c r="J11" s="59">
        <f t="shared" si="1"/>
        <v>104544.98</v>
      </c>
      <c r="K11" s="59">
        <f t="shared" si="1"/>
        <v>104544.98</v>
      </c>
      <c r="L11" s="59">
        <f t="shared" si="1"/>
        <v>104544.98</v>
      </c>
      <c r="M11" s="59">
        <f t="shared" si="1"/>
        <v>104544.98</v>
      </c>
      <c r="N11" s="59">
        <f t="shared" si="1"/>
        <v>104544.98</v>
      </c>
      <c r="O11" s="59">
        <f t="shared" si="1"/>
        <v>104544.98</v>
      </c>
      <c r="P11" s="44">
        <f t="shared" si="1"/>
        <v>1254539.7599999998</v>
      </c>
    </row>
  </sheetData>
  <mergeCells count="10">
    <mergeCell ref="A8:C8"/>
    <mergeCell ref="A9:C9"/>
    <mergeCell ref="A10:C10"/>
    <mergeCell ref="A11:C11"/>
    <mergeCell ref="A1:P2"/>
    <mergeCell ref="A3:C3"/>
    <mergeCell ref="A4:C4"/>
    <mergeCell ref="A5:C5"/>
    <mergeCell ref="A6:C6"/>
    <mergeCell ref="A7:C7"/>
  </mergeCells>
  <pageMargins left="0.27559055119999998" right="0.27559055119999998" top="0.29527559060000003" bottom="0.29527559060000003" header="0.1181102362" footer="0.118110236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0273-39F3-D045-A43E-4EB3B5177990}">
  <dimension ref="A1:U76"/>
  <sheetViews>
    <sheetView tabSelected="1" topLeftCell="A58" workbookViewId="0">
      <selection activeCell="Q76" sqref="Q76"/>
    </sheetView>
  </sheetViews>
  <sheetFormatPr baseColWidth="10" defaultRowHeight="16"/>
  <cols>
    <col min="1" max="1" width="17.1640625" bestFit="1" customWidth="1"/>
    <col min="4" max="15" width="13.83203125" bestFit="1" customWidth="1"/>
    <col min="16" max="16" width="13.6640625" bestFit="1" customWidth="1"/>
  </cols>
  <sheetData>
    <row r="1" spans="1:21" ht="16" customHeight="1">
      <c r="A1" s="185" t="s">
        <v>77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55"/>
      <c r="R1" s="55"/>
      <c r="S1" s="55"/>
      <c r="T1" s="55"/>
      <c r="U1" s="55"/>
    </row>
    <row r="2" spans="1:21" ht="16" customHeight="1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55"/>
      <c r="R2" s="55"/>
      <c r="S2" s="55"/>
      <c r="T2" s="55"/>
      <c r="U2" s="55"/>
    </row>
    <row r="3" spans="1:21" s="58" customFormat="1" ht="19">
      <c r="A3" s="178" t="s">
        <v>78</v>
      </c>
      <c r="B3" s="178"/>
      <c r="C3" s="178"/>
      <c r="D3" s="57" t="s">
        <v>85</v>
      </c>
      <c r="E3" s="57" t="s">
        <v>86</v>
      </c>
      <c r="F3" s="97" t="s">
        <v>87</v>
      </c>
      <c r="G3" s="97" t="s">
        <v>88</v>
      </c>
      <c r="H3" s="97" t="s">
        <v>89</v>
      </c>
      <c r="I3" s="97" t="s">
        <v>90</v>
      </c>
      <c r="J3" s="97" t="s">
        <v>91</v>
      </c>
      <c r="K3" s="97" t="s">
        <v>92</v>
      </c>
      <c r="L3" s="97" t="s">
        <v>93</v>
      </c>
      <c r="M3" s="97" t="s">
        <v>94</v>
      </c>
      <c r="N3" s="97" t="s">
        <v>95</v>
      </c>
      <c r="O3" s="97" t="s">
        <v>96</v>
      </c>
      <c r="P3" s="15" t="s">
        <v>97</v>
      </c>
    </row>
    <row r="4" spans="1:21">
      <c r="A4" s="183" t="s">
        <v>79</v>
      </c>
      <c r="B4" s="183"/>
      <c r="C4" s="183"/>
      <c r="D4" s="24">
        <v>59136.1</v>
      </c>
      <c r="E4" s="24">
        <v>59136.1</v>
      </c>
      <c r="F4" s="24">
        <v>59136.1</v>
      </c>
      <c r="G4" s="24">
        <v>59136.1</v>
      </c>
      <c r="H4" s="24">
        <v>59136.1</v>
      </c>
      <c r="I4" s="24">
        <v>59136.1</v>
      </c>
      <c r="J4" s="24">
        <v>59136.1</v>
      </c>
      <c r="K4" s="24">
        <v>59136.1</v>
      </c>
      <c r="L4" s="24">
        <v>59136.1</v>
      </c>
      <c r="M4" s="24">
        <v>59136.1</v>
      </c>
      <c r="N4" s="24">
        <v>59136.1</v>
      </c>
      <c r="O4" s="24">
        <v>59136.1</v>
      </c>
      <c r="P4" s="44">
        <f>SUM(D4:O4)</f>
        <v>709633.19999999984</v>
      </c>
    </row>
    <row r="5" spans="1:21">
      <c r="A5" s="183" t="s">
        <v>80</v>
      </c>
      <c r="B5" s="183"/>
      <c r="C5" s="183"/>
      <c r="D5" s="24">
        <v>19150.990000000002</v>
      </c>
      <c r="E5" s="24">
        <v>19150.990000000002</v>
      </c>
      <c r="F5" s="24">
        <v>19150.990000000002</v>
      </c>
      <c r="G5" s="24">
        <v>19150.990000000002</v>
      </c>
      <c r="H5" s="24">
        <v>19150.990000000002</v>
      </c>
      <c r="I5" s="24">
        <v>19150.990000000002</v>
      </c>
      <c r="J5" s="24">
        <v>19150.990000000002</v>
      </c>
      <c r="K5" s="24">
        <v>19150.990000000002</v>
      </c>
      <c r="L5" s="24">
        <v>19150.990000000002</v>
      </c>
      <c r="M5" s="24">
        <v>19150.990000000002</v>
      </c>
      <c r="N5" s="24">
        <v>19150.990000000002</v>
      </c>
      <c r="O5" s="24">
        <v>19150.990000000002</v>
      </c>
      <c r="P5" s="44">
        <f t="shared" ref="P5:P10" si="0">SUM(D5:O5)</f>
        <v>229811.87999999998</v>
      </c>
    </row>
    <row r="6" spans="1:21">
      <c r="A6" s="186" t="s">
        <v>81</v>
      </c>
      <c r="B6" s="187"/>
      <c r="C6" s="188"/>
      <c r="D6" s="24">
        <v>1197.05</v>
      </c>
      <c r="E6" s="24">
        <v>1197.05</v>
      </c>
      <c r="F6" s="24">
        <v>1197.05</v>
      </c>
      <c r="G6" s="24">
        <v>1197.05</v>
      </c>
      <c r="H6" s="24">
        <v>1197.05</v>
      </c>
      <c r="I6" s="24">
        <v>1197.05</v>
      </c>
      <c r="J6" s="24">
        <v>1197.05</v>
      </c>
      <c r="K6" s="24">
        <v>1197.05</v>
      </c>
      <c r="L6" s="24">
        <v>1197.05</v>
      </c>
      <c r="M6" s="24">
        <v>1197.05</v>
      </c>
      <c r="N6" s="24">
        <v>1197.05</v>
      </c>
      <c r="O6" s="24">
        <v>1197.05</v>
      </c>
      <c r="P6" s="44">
        <f t="shared" si="0"/>
        <v>14364.599999999997</v>
      </c>
    </row>
    <row r="7" spans="1:21">
      <c r="A7" s="186" t="s">
        <v>82</v>
      </c>
      <c r="B7" s="187"/>
      <c r="C7" s="188"/>
      <c r="D7" s="24">
        <v>5444.04</v>
      </c>
      <c r="E7" s="24">
        <v>5444.04</v>
      </c>
      <c r="F7" s="24">
        <v>5444.04</v>
      </c>
      <c r="G7" s="24">
        <v>5444.04</v>
      </c>
      <c r="H7" s="24">
        <v>5444.04</v>
      </c>
      <c r="I7" s="24">
        <v>5444.04</v>
      </c>
      <c r="J7" s="24">
        <v>5444.04</v>
      </c>
      <c r="K7" s="24">
        <v>5444.04</v>
      </c>
      <c r="L7" s="24">
        <v>5444.04</v>
      </c>
      <c r="M7" s="24">
        <v>5444.04</v>
      </c>
      <c r="N7" s="24">
        <v>5444.04</v>
      </c>
      <c r="O7" s="24">
        <v>5444.04</v>
      </c>
      <c r="P7" s="44">
        <f t="shared" si="0"/>
        <v>65328.480000000003</v>
      </c>
    </row>
    <row r="8" spans="1:21">
      <c r="A8" s="183" t="s">
        <v>98</v>
      </c>
      <c r="B8" s="183"/>
      <c r="C8" s="183"/>
      <c r="D8" s="24">
        <v>331.46</v>
      </c>
      <c r="E8" s="24">
        <v>331.46</v>
      </c>
      <c r="F8" s="24">
        <v>331.46</v>
      </c>
      <c r="G8" s="24">
        <v>331.46</v>
      </c>
      <c r="H8" s="24">
        <v>331.46</v>
      </c>
      <c r="I8" s="24">
        <v>331.46</v>
      </c>
      <c r="J8" s="24">
        <v>331.46</v>
      </c>
      <c r="K8" s="24">
        <v>331.46</v>
      </c>
      <c r="L8" s="24">
        <v>331.46</v>
      </c>
      <c r="M8" s="24">
        <v>331.46</v>
      </c>
      <c r="N8" s="24">
        <v>331.46</v>
      </c>
      <c r="O8" s="24">
        <v>331.46</v>
      </c>
      <c r="P8" s="44">
        <f t="shared" si="0"/>
        <v>3977.52</v>
      </c>
    </row>
    <row r="9" spans="1:21">
      <c r="A9" s="183" t="s">
        <v>83</v>
      </c>
      <c r="B9" s="183"/>
      <c r="C9" s="183"/>
      <c r="D9" s="24">
        <v>11317.34</v>
      </c>
      <c r="E9" s="24">
        <v>11317.34</v>
      </c>
      <c r="F9" s="24">
        <v>11317.34</v>
      </c>
      <c r="G9" s="24">
        <v>11317.34</v>
      </c>
      <c r="H9" s="24">
        <v>11317.34</v>
      </c>
      <c r="I9" s="24">
        <v>11317.34</v>
      </c>
      <c r="J9" s="24">
        <v>11317.34</v>
      </c>
      <c r="K9" s="24">
        <v>11317.34</v>
      </c>
      <c r="L9" s="24">
        <v>11317.34</v>
      </c>
      <c r="M9" s="24">
        <v>11317.34</v>
      </c>
      <c r="N9" s="24">
        <v>11317.34</v>
      </c>
      <c r="O9" s="24">
        <v>11317.34</v>
      </c>
      <c r="P9" s="44">
        <f t="shared" si="0"/>
        <v>135808.07999999999</v>
      </c>
    </row>
    <row r="10" spans="1:21">
      <c r="A10" s="183" t="s">
        <v>62</v>
      </c>
      <c r="B10" s="183"/>
      <c r="C10" s="183"/>
      <c r="D10" s="24">
        <v>7968</v>
      </c>
      <c r="E10" s="24">
        <v>7968</v>
      </c>
      <c r="F10" s="24">
        <v>7968</v>
      </c>
      <c r="G10" s="24">
        <v>7968</v>
      </c>
      <c r="H10" s="24">
        <v>7968</v>
      </c>
      <c r="I10" s="24">
        <v>7968</v>
      </c>
      <c r="J10" s="24">
        <v>7968</v>
      </c>
      <c r="K10" s="24">
        <v>7968</v>
      </c>
      <c r="L10" s="24">
        <v>7968</v>
      </c>
      <c r="M10" s="24">
        <v>7968</v>
      </c>
      <c r="N10" s="24">
        <v>7968</v>
      </c>
      <c r="O10" s="24">
        <v>7968</v>
      </c>
      <c r="P10" s="44">
        <f t="shared" si="0"/>
        <v>95616</v>
      </c>
    </row>
    <row r="11" spans="1:21" ht="19">
      <c r="A11" s="184" t="s">
        <v>84</v>
      </c>
      <c r="B11" s="184"/>
      <c r="C11" s="184"/>
      <c r="D11" s="59">
        <f>SUM(D4:D10)</f>
        <v>104544.98</v>
      </c>
      <c r="E11" s="59">
        <f t="shared" ref="E11:P11" si="1">SUM(E4:E10)</f>
        <v>104544.98</v>
      </c>
      <c r="F11" s="59">
        <f t="shared" si="1"/>
        <v>104544.98</v>
      </c>
      <c r="G11" s="59">
        <f t="shared" si="1"/>
        <v>104544.98</v>
      </c>
      <c r="H11" s="59">
        <f t="shared" si="1"/>
        <v>104544.98</v>
      </c>
      <c r="I11" s="59">
        <f t="shared" si="1"/>
        <v>104544.98</v>
      </c>
      <c r="J11" s="59">
        <f t="shared" si="1"/>
        <v>104544.98</v>
      </c>
      <c r="K11" s="59">
        <f t="shared" si="1"/>
        <v>104544.98</v>
      </c>
      <c r="L11" s="59">
        <f t="shared" si="1"/>
        <v>104544.98</v>
      </c>
      <c r="M11" s="59">
        <f t="shared" si="1"/>
        <v>104544.98</v>
      </c>
      <c r="N11" s="59">
        <f t="shared" si="1"/>
        <v>104544.98</v>
      </c>
      <c r="O11" s="59">
        <f t="shared" si="1"/>
        <v>104544.98</v>
      </c>
      <c r="P11" s="44">
        <f t="shared" si="1"/>
        <v>1254539.7599999998</v>
      </c>
    </row>
    <row r="13" spans="1:21">
      <c r="A13" s="140" t="s">
        <v>99</v>
      </c>
      <c r="B13" s="152"/>
      <c r="C13" s="141"/>
      <c r="D13" s="20">
        <v>5</v>
      </c>
      <c r="E13" s="20">
        <v>5</v>
      </c>
      <c r="F13" s="20">
        <v>7</v>
      </c>
      <c r="G13" s="20">
        <v>7</v>
      </c>
      <c r="H13" s="20">
        <v>8</v>
      </c>
      <c r="I13" s="20">
        <v>5</v>
      </c>
      <c r="J13" s="20">
        <v>7</v>
      </c>
      <c r="K13" s="20">
        <v>5</v>
      </c>
      <c r="L13" s="20">
        <v>5</v>
      </c>
      <c r="M13" s="20">
        <v>7</v>
      </c>
      <c r="N13" s="20">
        <v>5</v>
      </c>
      <c r="O13" s="20">
        <v>8</v>
      </c>
      <c r="P13" s="20"/>
    </row>
    <row r="14" spans="1:21">
      <c r="A14" s="178" t="s">
        <v>100</v>
      </c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</row>
    <row r="15" spans="1:21">
      <c r="A15" s="178"/>
      <c r="B15" s="178"/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</row>
    <row r="16" spans="1:21" ht="19">
      <c r="A16" s="178" t="s">
        <v>101</v>
      </c>
      <c r="B16" s="178"/>
      <c r="C16" s="178"/>
      <c r="D16" s="57" t="s">
        <v>85</v>
      </c>
      <c r="E16" s="57" t="s">
        <v>86</v>
      </c>
      <c r="F16" s="57" t="s">
        <v>87</v>
      </c>
      <c r="G16" s="57" t="s">
        <v>88</v>
      </c>
      <c r="H16" s="57" t="s">
        <v>89</v>
      </c>
      <c r="I16" s="57" t="s">
        <v>90</v>
      </c>
      <c r="J16" s="57" t="s">
        <v>91</v>
      </c>
      <c r="K16" s="57" t="s">
        <v>92</v>
      </c>
      <c r="L16" s="57" t="s">
        <v>93</v>
      </c>
      <c r="M16" s="57" t="s">
        <v>94</v>
      </c>
      <c r="N16" s="57" t="s">
        <v>95</v>
      </c>
      <c r="O16" s="57" t="s">
        <v>96</v>
      </c>
      <c r="P16" s="60" t="s">
        <v>97</v>
      </c>
    </row>
    <row r="17" spans="1:16">
      <c r="A17" s="183" t="s">
        <v>102</v>
      </c>
      <c r="B17" s="183"/>
      <c r="C17" s="183"/>
      <c r="D17" s="24">
        <v>131075.5</v>
      </c>
      <c r="E17" s="24">
        <v>131075.5</v>
      </c>
      <c r="F17" s="24">
        <v>216022.7</v>
      </c>
      <c r="G17" s="24">
        <v>216022.7</v>
      </c>
      <c r="H17" s="24">
        <v>258496.3</v>
      </c>
      <c r="I17" s="24">
        <v>131075.5</v>
      </c>
      <c r="J17" s="24">
        <v>216022.7</v>
      </c>
      <c r="K17" s="24">
        <v>131075.5</v>
      </c>
      <c r="L17" s="24">
        <v>131075.5</v>
      </c>
      <c r="M17" s="24">
        <v>216022.7</v>
      </c>
      <c r="N17" s="24">
        <v>131075.5</v>
      </c>
      <c r="O17" s="24">
        <v>258496.3</v>
      </c>
      <c r="P17" s="44">
        <f>SUM(D17:O17)</f>
        <v>2167536.4</v>
      </c>
    </row>
    <row r="18" spans="1:16">
      <c r="A18" s="183" t="s">
        <v>103</v>
      </c>
      <c r="B18" s="183"/>
      <c r="C18" s="183"/>
      <c r="D18" s="24">
        <v>104544.98</v>
      </c>
      <c r="E18" s="24">
        <v>104544.98</v>
      </c>
      <c r="F18" s="24">
        <v>104544.98</v>
      </c>
      <c r="G18" s="24">
        <v>104544.98</v>
      </c>
      <c r="H18" s="24">
        <v>104544.98</v>
      </c>
      <c r="I18" s="24">
        <v>104544.98</v>
      </c>
      <c r="J18" s="24">
        <v>104544.98</v>
      </c>
      <c r="K18" s="24">
        <v>104544.98</v>
      </c>
      <c r="L18" s="24">
        <v>104544.98</v>
      </c>
      <c r="M18" s="24">
        <v>104544.98</v>
      </c>
      <c r="N18" s="24">
        <v>104544.98</v>
      </c>
      <c r="O18" s="24">
        <v>104544.98</v>
      </c>
      <c r="P18" s="44">
        <f>SUM(D18:O18)</f>
        <v>1254539.76</v>
      </c>
    </row>
    <row r="19" spans="1:16">
      <c r="A19" s="183" t="s">
        <v>316</v>
      </c>
      <c r="B19" s="183"/>
      <c r="C19" s="183"/>
      <c r="D19" s="24">
        <f>D17*0.23</f>
        <v>30147.365000000002</v>
      </c>
      <c r="E19" s="24">
        <f t="shared" ref="E19:O19" si="2">E17*0.23</f>
        <v>30147.365000000002</v>
      </c>
      <c r="F19" s="24">
        <f t="shared" si="2"/>
        <v>49685.221000000005</v>
      </c>
      <c r="G19" s="24">
        <f t="shared" si="2"/>
        <v>49685.221000000005</v>
      </c>
      <c r="H19" s="24">
        <f t="shared" si="2"/>
        <v>59454.148999999998</v>
      </c>
      <c r="I19" s="24">
        <f t="shared" si="2"/>
        <v>30147.365000000002</v>
      </c>
      <c r="J19" s="24">
        <f t="shared" si="2"/>
        <v>49685.221000000005</v>
      </c>
      <c r="K19" s="24">
        <f t="shared" si="2"/>
        <v>30147.365000000002</v>
      </c>
      <c r="L19" s="24">
        <f t="shared" si="2"/>
        <v>30147.365000000002</v>
      </c>
      <c r="M19" s="24">
        <f t="shared" si="2"/>
        <v>49685.221000000005</v>
      </c>
      <c r="N19" s="24">
        <f t="shared" si="2"/>
        <v>30147.365000000002</v>
      </c>
      <c r="O19" s="24">
        <f t="shared" si="2"/>
        <v>59454.148999999998</v>
      </c>
      <c r="P19" s="44">
        <f>SUM(D19:O19)</f>
        <v>498533.37199999997</v>
      </c>
    </row>
    <row r="20" spans="1:16">
      <c r="A20" s="183" t="s">
        <v>104</v>
      </c>
      <c r="B20" s="183"/>
      <c r="C20" s="183"/>
      <c r="D20" s="61">
        <f>D17-D18-D19</f>
        <v>-3616.8449999999975</v>
      </c>
      <c r="E20" s="61">
        <f t="shared" ref="E20:O20" si="3">E17-E18-E19</f>
        <v>-3616.8449999999975</v>
      </c>
      <c r="F20" s="61">
        <f t="shared" si="3"/>
        <v>61792.499000000011</v>
      </c>
      <c r="G20" s="61">
        <f t="shared" si="3"/>
        <v>61792.499000000011</v>
      </c>
      <c r="H20" s="61">
        <f t="shared" si="3"/>
        <v>94497.171000000002</v>
      </c>
      <c r="I20" s="61">
        <f t="shared" si="3"/>
        <v>-3616.8449999999975</v>
      </c>
      <c r="J20" s="61">
        <f t="shared" si="3"/>
        <v>61792.499000000011</v>
      </c>
      <c r="K20" s="61">
        <f t="shared" si="3"/>
        <v>-3616.8449999999975</v>
      </c>
      <c r="L20" s="61">
        <f t="shared" si="3"/>
        <v>-3616.8449999999975</v>
      </c>
      <c r="M20" s="61">
        <f t="shared" si="3"/>
        <v>61792.499000000011</v>
      </c>
      <c r="N20" s="61">
        <f t="shared" si="3"/>
        <v>-3616.8449999999975</v>
      </c>
      <c r="O20" s="61">
        <f t="shared" si="3"/>
        <v>94497.171000000002</v>
      </c>
      <c r="P20" s="44">
        <f>SUM(D20:O20)</f>
        <v>414463.26800000004</v>
      </c>
    </row>
    <row r="21" spans="1:16">
      <c r="A21" s="183" t="s">
        <v>105</v>
      </c>
      <c r="B21" s="183"/>
      <c r="C21" s="183"/>
      <c r="D21" s="24" t="s">
        <v>111</v>
      </c>
      <c r="E21" s="24" t="s">
        <v>111</v>
      </c>
      <c r="F21" s="24" t="s">
        <v>111</v>
      </c>
      <c r="G21" s="24" t="s">
        <v>111</v>
      </c>
      <c r="H21" s="24" t="s">
        <v>111</v>
      </c>
      <c r="I21" s="24" t="s">
        <v>111</v>
      </c>
      <c r="J21" s="24" t="s">
        <v>111</v>
      </c>
      <c r="K21" s="24" t="s">
        <v>111</v>
      </c>
      <c r="L21" s="24" t="s">
        <v>111</v>
      </c>
      <c r="M21" s="24" t="s">
        <v>111</v>
      </c>
      <c r="N21" s="24" t="s">
        <v>111</v>
      </c>
      <c r="O21" s="24" t="s">
        <v>111</v>
      </c>
      <c r="P21" s="44">
        <f>SUM(D21:O21)</f>
        <v>0</v>
      </c>
    </row>
    <row r="22" spans="1:16">
      <c r="A22" s="183" t="s">
        <v>106</v>
      </c>
      <c r="B22" s="183"/>
      <c r="C22" s="183"/>
      <c r="D22" s="24">
        <v>500000</v>
      </c>
      <c r="E22" s="24" t="s">
        <v>111</v>
      </c>
      <c r="F22" s="24" t="s">
        <v>111</v>
      </c>
      <c r="G22" s="24" t="s">
        <v>111</v>
      </c>
      <c r="H22" s="24" t="s">
        <v>111</v>
      </c>
      <c r="I22" s="24" t="s">
        <v>111</v>
      </c>
      <c r="J22" s="24" t="s">
        <v>111</v>
      </c>
      <c r="K22" s="24" t="s">
        <v>111</v>
      </c>
      <c r="L22" s="24" t="s">
        <v>111</v>
      </c>
      <c r="M22" s="24" t="s">
        <v>111</v>
      </c>
      <c r="N22" s="24" t="s">
        <v>111</v>
      </c>
      <c r="O22" s="24" t="s">
        <v>111</v>
      </c>
      <c r="P22" s="71" t="s">
        <v>111</v>
      </c>
    </row>
    <row r="23" spans="1:16">
      <c r="A23" s="183" t="s">
        <v>107</v>
      </c>
      <c r="B23" s="183"/>
      <c r="C23" s="183"/>
      <c r="D23" s="24">
        <v>0</v>
      </c>
      <c r="E23" s="24">
        <v>0</v>
      </c>
      <c r="F23" s="24">
        <v>61792.5</v>
      </c>
      <c r="G23" s="24">
        <v>61792.5</v>
      </c>
      <c r="H23" s="24">
        <v>94497.17</v>
      </c>
      <c r="I23" s="24">
        <f>H23+I20</f>
        <v>90880.324999999997</v>
      </c>
      <c r="J23" s="24">
        <f>I23+J20</f>
        <v>152672.82400000002</v>
      </c>
      <c r="K23" s="24">
        <f>J23+K20</f>
        <v>149055.97900000002</v>
      </c>
      <c r="L23" s="24">
        <f>K23+L20</f>
        <v>145439.13400000002</v>
      </c>
      <c r="M23" s="24">
        <f>L23+M20</f>
        <v>207231.63300000003</v>
      </c>
      <c r="N23" s="24">
        <f>M23+N20</f>
        <v>203614.78800000003</v>
      </c>
      <c r="O23" s="24">
        <f>N23+O20</f>
        <v>298111.95900000003</v>
      </c>
      <c r="P23" s="44">
        <f>SUM(D23:O23)</f>
        <v>1465088.8120000002</v>
      </c>
    </row>
    <row r="24" spans="1:16">
      <c r="A24" s="183" t="s">
        <v>108</v>
      </c>
      <c r="B24" s="183"/>
      <c r="C24" s="183"/>
      <c r="D24" s="24">
        <f>D22+D20</f>
        <v>496383.15500000003</v>
      </c>
      <c r="E24" s="24">
        <f>D24+E20</f>
        <v>492766.31000000006</v>
      </c>
      <c r="F24" s="24">
        <v>492766.31</v>
      </c>
      <c r="G24" s="24">
        <v>492766.31</v>
      </c>
      <c r="H24" s="24">
        <v>492766.31</v>
      </c>
      <c r="I24" s="24">
        <v>492766.31</v>
      </c>
      <c r="J24" s="24">
        <v>492766.31</v>
      </c>
      <c r="K24" s="24">
        <v>492766.31</v>
      </c>
      <c r="L24" s="24">
        <v>492766.31</v>
      </c>
      <c r="M24" s="24">
        <v>492766.31</v>
      </c>
      <c r="N24" s="24">
        <v>492766.31</v>
      </c>
      <c r="O24" s="24">
        <v>492766.31</v>
      </c>
      <c r="P24" s="76"/>
    </row>
    <row r="26" spans="1:16">
      <c r="A26" s="185" t="s">
        <v>317</v>
      </c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</row>
    <row r="27" spans="1:16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</row>
    <row r="28" spans="1:16" ht="19">
      <c r="A28" s="178" t="s">
        <v>78</v>
      </c>
      <c r="B28" s="178"/>
      <c r="C28" s="178"/>
      <c r="D28" s="57" t="s">
        <v>85</v>
      </c>
      <c r="E28" s="57" t="s">
        <v>86</v>
      </c>
      <c r="F28" s="97" t="s">
        <v>87</v>
      </c>
      <c r="G28" s="97" t="s">
        <v>88</v>
      </c>
      <c r="H28" s="97" t="s">
        <v>89</v>
      </c>
      <c r="I28" s="97" t="s">
        <v>90</v>
      </c>
      <c r="J28" s="97" t="s">
        <v>91</v>
      </c>
      <c r="K28" s="97" t="s">
        <v>92</v>
      </c>
      <c r="L28" s="97" t="s">
        <v>93</v>
      </c>
      <c r="M28" s="97" t="s">
        <v>94</v>
      </c>
      <c r="N28" s="97" t="s">
        <v>95</v>
      </c>
      <c r="O28" s="97" t="s">
        <v>96</v>
      </c>
      <c r="P28" s="15" t="s">
        <v>97</v>
      </c>
    </row>
    <row r="29" spans="1:16">
      <c r="A29" s="186" t="s">
        <v>79</v>
      </c>
      <c r="B29" s="187"/>
      <c r="C29" s="188"/>
      <c r="D29" s="24">
        <f>D4*1.0425</f>
        <v>61649.384249999996</v>
      </c>
      <c r="E29" s="24">
        <f t="shared" ref="E29:O29" si="4">E4*1.0425</f>
        <v>61649.384249999996</v>
      </c>
      <c r="F29" s="24">
        <f t="shared" si="4"/>
        <v>61649.384249999996</v>
      </c>
      <c r="G29" s="24">
        <f t="shared" si="4"/>
        <v>61649.384249999996</v>
      </c>
      <c r="H29" s="24">
        <f t="shared" si="4"/>
        <v>61649.384249999996</v>
      </c>
      <c r="I29" s="24">
        <f t="shared" si="4"/>
        <v>61649.384249999996</v>
      </c>
      <c r="J29" s="24">
        <f t="shared" si="4"/>
        <v>61649.384249999996</v>
      </c>
      <c r="K29" s="24">
        <f t="shared" si="4"/>
        <v>61649.384249999996</v>
      </c>
      <c r="L29" s="24">
        <f t="shared" si="4"/>
        <v>61649.384249999996</v>
      </c>
      <c r="M29" s="24">
        <f t="shared" si="4"/>
        <v>61649.384249999996</v>
      </c>
      <c r="N29" s="24">
        <f t="shared" si="4"/>
        <v>61649.384249999996</v>
      </c>
      <c r="O29" s="24">
        <f t="shared" si="4"/>
        <v>61649.384249999996</v>
      </c>
      <c r="P29" s="44">
        <f>SUM(D29:O29)</f>
        <v>739792.61099999992</v>
      </c>
    </row>
    <row r="30" spans="1:16">
      <c r="A30" s="186" t="s">
        <v>80</v>
      </c>
      <c r="B30" s="187"/>
      <c r="C30" s="188"/>
      <c r="D30" s="24">
        <f t="shared" ref="D30:O35" si="5">D5*1.0425</f>
        <v>19964.907075000003</v>
      </c>
      <c r="E30" s="24">
        <f t="shared" si="5"/>
        <v>19964.907075000003</v>
      </c>
      <c r="F30" s="24">
        <f t="shared" si="5"/>
        <v>19964.907075000003</v>
      </c>
      <c r="G30" s="24">
        <f t="shared" si="5"/>
        <v>19964.907075000003</v>
      </c>
      <c r="H30" s="24">
        <f t="shared" si="5"/>
        <v>19964.907075000003</v>
      </c>
      <c r="I30" s="24">
        <f t="shared" si="5"/>
        <v>19964.907075000003</v>
      </c>
      <c r="J30" s="24">
        <f t="shared" si="5"/>
        <v>19964.907075000003</v>
      </c>
      <c r="K30" s="24">
        <f t="shared" si="5"/>
        <v>19964.907075000003</v>
      </c>
      <c r="L30" s="24">
        <f t="shared" si="5"/>
        <v>19964.907075000003</v>
      </c>
      <c r="M30" s="24">
        <f t="shared" si="5"/>
        <v>19964.907075000003</v>
      </c>
      <c r="N30" s="24">
        <f t="shared" si="5"/>
        <v>19964.907075000003</v>
      </c>
      <c r="O30" s="24">
        <f t="shared" si="5"/>
        <v>19964.907075000003</v>
      </c>
      <c r="P30" s="44">
        <f t="shared" ref="P30:P35" si="6">SUM(D30:O30)</f>
        <v>239578.88489999998</v>
      </c>
    </row>
    <row r="31" spans="1:16">
      <c r="A31" s="186" t="s">
        <v>81</v>
      </c>
      <c r="B31" s="187"/>
      <c r="C31" s="188"/>
      <c r="D31" s="24">
        <f t="shared" si="5"/>
        <v>1247.9246249999999</v>
      </c>
      <c r="E31" s="24">
        <f t="shared" si="5"/>
        <v>1247.9246249999999</v>
      </c>
      <c r="F31" s="24">
        <f t="shared" si="5"/>
        <v>1247.9246249999999</v>
      </c>
      <c r="G31" s="24">
        <f t="shared" si="5"/>
        <v>1247.9246249999999</v>
      </c>
      <c r="H31" s="24">
        <f t="shared" si="5"/>
        <v>1247.9246249999999</v>
      </c>
      <c r="I31" s="24">
        <f t="shared" si="5"/>
        <v>1247.9246249999999</v>
      </c>
      <c r="J31" s="24">
        <f t="shared" si="5"/>
        <v>1247.9246249999999</v>
      </c>
      <c r="K31" s="24">
        <f t="shared" si="5"/>
        <v>1247.9246249999999</v>
      </c>
      <c r="L31" s="24">
        <f t="shared" si="5"/>
        <v>1247.9246249999999</v>
      </c>
      <c r="M31" s="24">
        <f t="shared" si="5"/>
        <v>1247.9246249999999</v>
      </c>
      <c r="N31" s="24">
        <f t="shared" si="5"/>
        <v>1247.9246249999999</v>
      </c>
      <c r="O31" s="24">
        <f t="shared" si="5"/>
        <v>1247.9246249999999</v>
      </c>
      <c r="P31" s="44">
        <f t="shared" si="6"/>
        <v>14975.095499999998</v>
      </c>
    </row>
    <row r="32" spans="1:16">
      <c r="A32" s="186" t="s">
        <v>82</v>
      </c>
      <c r="B32" s="187"/>
      <c r="C32" s="188"/>
      <c r="D32" s="24">
        <f t="shared" si="5"/>
        <v>5675.4116999999997</v>
      </c>
      <c r="E32" s="24">
        <f t="shared" si="5"/>
        <v>5675.4116999999997</v>
      </c>
      <c r="F32" s="24">
        <f t="shared" si="5"/>
        <v>5675.4116999999997</v>
      </c>
      <c r="G32" s="24">
        <f t="shared" si="5"/>
        <v>5675.4116999999997</v>
      </c>
      <c r="H32" s="24">
        <f t="shared" si="5"/>
        <v>5675.4116999999997</v>
      </c>
      <c r="I32" s="24">
        <f t="shared" si="5"/>
        <v>5675.4116999999997</v>
      </c>
      <c r="J32" s="24">
        <f t="shared" si="5"/>
        <v>5675.4116999999997</v>
      </c>
      <c r="K32" s="24">
        <f t="shared" si="5"/>
        <v>5675.4116999999997</v>
      </c>
      <c r="L32" s="24">
        <f t="shared" si="5"/>
        <v>5675.4116999999997</v>
      </c>
      <c r="M32" s="24">
        <f t="shared" si="5"/>
        <v>5675.4116999999997</v>
      </c>
      <c r="N32" s="24">
        <f t="shared" si="5"/>
        <v>5675.4116999999997</v>
      </c>
      <c r="O32" s="24">
        <f t="shared" si="5"/>
        <v>5675.4116999999997</v>
      </c>
      <c r="P32" s="44">
        <f t="shared" si="6"/>
        <v>68104.940399999978</v>
      </c>
    </row>
    <row r="33" spans="1:17">
      <c r="A33" s="186" t="s">
        <v>98</v>
      </c>
      <c r="B33" s="187"/>
      <c r="C33" s="188"/>
      <c r="D33" s="24">
        <f t="shared" si="5"/>
        <v>345.54704999999996</v>
      </c>
      <c r="E33" s="24">
        <f t="shared" si="5"/>
        <v>345.54704999999996</v>
      </c>
      <c r="F33" s="24">
        <f t="shared" si="5"/>
        <v>345.54704999999996</v>
      </c>
      <c r="G33" s="24">
        <f t="shared" si="5"/>
        <v>345.54704999999996</v>
      </c>
      <c r="H33" s="24">
        <f t="shared" si="5"/>
        <v>345.54704999999996</v>
      </c>
      <c r="I33" s="24">
        <f t="shared" si="5"/>
        <v>345.54704999999996</v>
      </c>
      <c r="J33" s="24">
        <f t="shared" si="5"/>
        <v>345.54704999999996</v>
      </c>
      <c r="K33" s="24">
        <f t="shared" si="5"/>
        <v>345.54704999999996</v>
      </c>
      <c r="L33" s="24">
        <f t="shared" si="5"/>
        <v>345.54704999999996</v>
      </c>
      <c r="M33" s="24">
        <f t="shared" si="5"/>
        <v>345.54704999999996</v>
      </c>
      <c r="N33" s="24">
        <f t="shared" si="5"/>
        <v>345.54704999999996</v>
      </c>
      <c r="O33" s="24">
        <f t="shared" si="5"/>
        <v>345.54704999999996</v>
      </c>
      <c r="P33" s="44">
        <f t="shared" si="6"/>
        <v>4146.5646000000006</v>
      </c>
    </row>
    <row r="34" spans="1:17">
      <c r="A34" s="186" t="s">
        <v>83</v>
      </c>
      <c r="B34" s="187"/>
      <c r="C34" s="188"/>
      <c r="D34" s="24">
        <f t="shared" si="5"/>
        <v>11798.326950000001</v>
      </c>
      <c r="E34" s="24">
        <f t="shared" si="5"/>
        <v>11798.326950000001</v>
      </c>
      <c r="F34" s="24">
        <f t="shared" si="5"/>
        <v>11798.326950000001</v>
      </c>
      <c r="G34" s="24">
        <f t="shared" si="5"/>
        <v>11798.326950000001</v>
      </c>
      <c r="H34" s="24">
        <f t="shared" si="5"/>
        <v>11798.326950000001</v>
      </c>
      <c r="I34" s="24">
        <f t="shared" si="5"/>
        <v>11798.326950000001</v>
      </c>
      <c r="J34" s="24">
        <f t="shared" si="5"/>
        <v>11798.326950000001</v>
      </c>
      <c r="K34" s="24">
        <f t="shared" si="5"/>
        <v>11798.326950000001</v>
      </c>
      <c r="L34" s="24">
        <f t="shared" si="5"/>
        <v>11798.326950000001</v>
      </c>
      <c r="M34" s="24">
        <f t="shared" si="5"/>
        <v>11798.326950000001</v>
      </c>
      <c r="N34" s="24">
        <f t="shared" si="5"/>
        <v>11798.326950000001</v>
      </c>
      <c r="O34" s="24">
        <f t="shared" si="5"/>
        <v>11798.326950000001</v>
      </c>
      <c r="P34" s="44">
        <f t="shared" si="6"/>
        <v>141579.9234</v>
      </c>
    </row>
    <row r="35" spans="1:17">
      <c r="A35" s="186" t="s">
        <v>62</v>
      </c>
      <c r="B35" s="187"/>
      <c r="C35" s="188"/>
      <c r="D35" s="24">
        <f t="shared" si="5"/>
        <v>8306.64</v>
      </c>
      <c r="E35" s="24">
        <f t="shared" si="5"/>
        <v>8306.64</v>
      </c>
      <c r="F35" s="24">
        <f t="shared" si="5"/>
        <v>8306.64</v>
      </c>
      <c r="G35" s="24">
        <f t="shared" si="5"/>
        <v>8306.64</v>
      </c>
      <c r="H35" s="24">
        <f t="shared" si="5"/>
        <v>8306.64</v>
      </c>
      <c r="I35" s="24">
        <f t="shared" si="5"/>
        <v>8306.64</v>
      </c>
      <c r="J35" s="24">
        <f t="shared" si="5"/>
        <v>8306.64</v>
      </c>
      <c r="K35" s="24">
        <f t="shared" si="5"/>
        <v>8306.64</v>
      </c>
      <c r="L35" s="24">
        <f t="shared" si="5"/>
        <v>8306.64</v>
      </c>
      <c r="M35" s="24">
        <f t="shared" si="5"/>
        <v>8306.64</v>
      </c>
      <c r="N35" s="24">
        <f t="shared" si="5"/>
        <v>8306.64</v>
      </c>
      <c r="O35" s="24">
        <f t="shared" si="5"/>
        <v>8306.64</v>
      </c>
      <c r="P35" s="44">
        <f t="shared" si="6"/>
        <v>99679.679999999993</v>
      </c>
    </row>
    <row r="36" spans="1:17" ht="19">
      <c r="A36" s="189" t="s">
        <v>84</v>
      </c>
      <c r="B36" s="190"/>
      <c r="C36" s="191"/>
      <c r="D36" s="59">
        <f>SUM(D29:D35)</f>
        <v>108988.14164999999</v>
      </c>
      <c r="E36" s="59">
        <f t="shared" ref="E36:P36" si="7">SUM(E29:E35)</f>
        <v>108988.14164999999</v>
      </c>
      <c r="F36" s="59">
        <f t="shared" si="7"/>
        <v>108988.14164999999</v>
      </c>
      <c r="G36" s="59">
        <f t="shared" si="7"/>
        <v>108988.14164999999</v>
      </c>
      <c r="H36" s="59">
        <f t="shared" si="7"/>
        <v>108988.14164999999</v>
      </c>
      <c r="I36" s="59">
        <f t="shared" si="7"/>
        <v>108988.14164999999</v>
      </c>
      <c r="J36" s="59">
        <f t="shared" si="7"/>
        <v>108988.14164999999</v>
      </c>
      <c r="K36" s="59">
        <f t="shared" si="7"/>
        <v>108988.14164999999</v>
      </c>
      <c r="L36" s="59">
        <f t="shared" si="7"/>
        <v>108988.14164999999</v>
      </c>
      <c r="M36" s="59">
        <f t="shared" si="7"/>
        <v>108988.14164999999</v>
      </c>
      <c r="N36" s="59">
        <f t="shared" si="7"/>
        <v>108988.14164999999</v>
      </c>
      <c r="O36" s="59">
        <f t="shared" si="7"/>
        <v>108988.14164999999</v>
      </c>
      <c r="P36" s="44">
        <f t="shared" si="7"/>
        <v>1307857.6997999998</v>
      </c>
    </row>
    <row r="38" spans="1:17">
      <c r="A38" s="210" t="s">
        <v>109</v>
      </c>
      <c r="B38" s="211"/>
      <c r="C38" s="211"/>
      <c r="D38" s="211"/>
      <c r="E38" s="211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2"/>
    </row>
    <row r="39" spans="1:17">
      <c r="A39" s="213"/>
      <c r="B39" s="214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5"/>
    </row>
    <row r="40" spans="1:17">
      <c r="A40" s="219" t="s">
        <v>99</v>
      </c>
      <c r="B40" s="219"/>
      <c r="C40" s="219"/>
      <c r="D40" s="65">
        <v>5</v>
      </c>
      <c r="E40" s="65">
        <v>5</v>
      </c>
      <c r="F40" s="65">
        <v>6</v>
      </c>
      <c r="G40" s="65">
        <v>6</v>
      </c>
      <c r="H40" s="65">
        <v>8</v>
      </c>
      <c r="I40" s="65">
        <v>5</v>
      </c>
      <c r="J40" s="65">
        <v>6</v>
      </c>
      <c r="K40" s="65">
        <v>5</v>
      </c>
      <c r="L40" s="65">
        <v>5</v>
      </c>
      <c r="M40" s="65">
        <v>7</v>
      </c>
      <c r="N40" s="65">
        <v>8</v>
      </c>
      <c r="O40" s="65">
        <v>8</v>
      </c>
      <c r="P40" s="65"/>
    </row>
    <row r="41" spans="1:17" ht="19">
      <c r="A41" s="216" t="s">
        <v>101</v>
      </c>
      <c r="B41" s="216"/>
      <c r="C41" s="216"/>
      <c r="D41" s="217" t="s">
        <v>85</v>
      </c>
      <c r="E41" s="217" t="s">
        <v>86</v>
      </c>
      <c r="F41" s="217" t="s">
        <v>87</v>
      </c>
      <c r="G41" s="217" t="s">
        <v>88</v>
      </c>
      <c r="H41" s="217" t="s">
        <v>89</v>
      </c>
      <c r="I41" s="217" t="s">
        <v>90</v>
      </c>
      <c r="J41" s="217" t="s">
        <v>91</v>
      </c>
      <c r="K41" s="217" t="s">
        <v>92</v>
      </c>
      <c r="L41" s="217" t="s">
        <v>93</v>
      </c>
      <c r="M41" s="217" t="s">
        <v>94</v>
      </c>
      <c r="N41" s="217" t="s">
        <v>95</v>
      </c>
      <c r="O41" s="217" t="s">
        <v>96</v>
      </c>
      <c r="P41" s="218" t="s">
        <v>97</v>
      </c>
    </row>
    <row r="42" spans="1:17">
      <c r="A42" s="209" t="s">
        <v>102</v>
      </c>
      <c r="B42" s="209"/>
      <c r="C42" s="209"/>
      <c r="D42" s="24">
        <v>136646.20000000001</v>
      </c>
      <c r="E42" s="24">
        <v>136646.20000000001</v>
      </c>
      <c r="F42" s="24">
        <v>107411.95</v>
      </c>
      <c r="G42" s="24">
        <v>107411.95</v>
      </c>
      <c r="H42" s="24">
        <v>269482.39</v>
      </c>
      <c r="I42" s="24">
        <v>136646.20000000001</v>
      </c>
      <c r="J42" s="24">
        <v>107411.95</v>
      </c>
      <c r="K42" s="24">
        <v>136646.20000000001</v>
      </c>
      <c r="L42" s="24">
        <v>136646.20000000001</v>
      </c>
      <c r="M42" s="24">
        <v>225203.66</v>
      </c>
      <c r="N42" s="24">
        <v>269482.39</v>
      </c>
      <c r="O42" s="24">
        <v>269482.39</v>
      </c>
      <c r="P42" s="44">
        <f t="shared" ref="P42:P49" si="8">SUM(D42:O42)</f>
        <v>2039117.6800000002</v>
      </c>
    </row>
    <row r="43" spans="1:17" ht="17">
      <c r="A43" s="209" t="s">
        <v>103</v>
      </c>
      <c r="B43" s="209"/>
      <c r="C43" s="209"/>
      <c r="D43" s="24">
        <v>108988.14</v>
      </c>
      <c r="E43" s="24">
        <v>108988.14</v>
      </c>
      <c r="F43" s="24">
        <v>108988.14</v>
      </c>
      <c r="G43" s="24">
        <v>108988.14</v>
      </c>
      <c r="H43" s="24">
        <v>108988.14</v>
      </c>
      <c r="I43" s="24">
        <v>108988.14</v>
      </c>
      <c r="J43" s="24">
        <v>108988.14</v>
      </c>
      <c r="K43" s="24">
        <v>108988.14</v>
      </c>
      <c r="L43" s="24">
        <v>108988.14</v>
      </c>
      <c r="M43" s="24">
        <v>108988.14</v>
      </c>
      <c r="N43" s="24">
        <v>108988.14</v>
      </c>
      <c r="O43" s="24">
        <v>108988.14</v>
      </c>
      <c r="P43" s="44">
        <f t="shared" si="8"/>
        <v>1307857.6799999997</v>
      </c>
      <c r="Q43" s="208"/>
    </row>
    <row r="44" spans="1:17">
      <c r="A44" s="209" t="s">
        <v>316</v>
      </c>
      <c r="B44" s="209"/>
      <c r="C44" s="209"/>
      <c r="D44" s="24">
        <f>D42*0.23</f>
        <v>31428.626000000004</v>
      </c>
      <c r="E44" s="24">
        <f t="shared" ref="E44:O44" si="9">E42*0.23</f>
        <v>31428.626000000004</v>
      </c>
      <c r="F44" s="24">
        <f t="shared" si="9"/>
        <v>24704.748500000002</v>
      </c>
      <c r="G44" s="24">
        <f t="shared" si="9"/>
        <v>24704.748500000002</v>
      </c>
      <c r="H44" s="24">
        <f t="shared" si="9"/>
        <v>61980.949700000005</v>
      </c>
      <c r="I44" s="24">
        <f t="shared" si="9"/>
        <v>31428.626000000004</v>
      </c>
      <c r="J44" s="24">
        <f t="shared" si="9"/>
        <v>24704.748500000002</v>
      </c>
      <c r="K44" s="24">
        <f t="shared" si="9"/>
        <v>31428.626000000004</v>
      </c>
      <c r="L44" s="24">
        <f t="shared" si="9"/>
        <v>31428.626000000004</v>
      </c>
      <c r="M44" s="24">
        <f t="shared" si="9"/>
        <v>51796.841800000002</v>
      </c>
      <c r="N44" s="24">
        <f t="shared" si="9"/>
        <v>61980.949700000005</v>
      </c>
      <c r="O44" s="24">
        <f t="shared" si="9"/>
        <v>61980.949700000005</v>
      </c>
      <c r="P44" s="44">
        <f t="shared" si="8"/>
        <v>468997.06639999995</v>
      </c>
    </row>
    <row r="45" spans="1:17">
      <c r="A45" s="209" t="s">
        <v>104</v>
      </c>
      <c r="B45" s="209"/>
      <c r="C45" s="209"/>
      <c r="D45" s="24">
        <f>D42-D43-D44</f>
        <v>-3770.5659999999916</v>
      </c>
      <c r="E45" s="24">
        <f>E42-E43-E44</f>
        <v>-3770.5659999999916</v>
      </c>
      <c r="F45" s="24">
        <f>F42-F43-F44</f>
        <v>-26280.938500000004</v>
      </c>
      <c r="G45" s="24">
        <f>G42-G43-G44</f>
        <v>-26280.938500000004</v>
      </c>
      <c r="H45" s="24">
        <f>H42-H43-H44</f>
        <v>98513.300300000003</v>
      </c>
      <c r="I45" s="24">
        <f t="shared" ref="I45:O45" si="10">I42-I43-I44</f>
        <v>-3770.5659999999916</v>
      </c>
      <c r="J45" s="24">
        <f t="shared" si="10"/>
        <v>-26280.938500000004</v>
      </c>
      <c r="K45" s="24">
        <f t="shared" si="10"/>
        <v>-3770.5659999999916</v>
      </c>
      <c r="L45" s="24">
        <f t="shared" si="10"/>
        <v>-3770.5659999999916</v>
      </c>
      <c r="M45" s="24">
        <f t="shared" si="10"/>
        <v>64418.678200000002</v>
      </c>
      <c r="N45" s="24">
        <f t="shared" si="10"/>
        <v>98513.300300000003</v>
      </c>
      <c r="O45" s="24">
        <f t="shared" si="10"/>
        <v>98513.300300000003</v>
      </c>
      <c r="P45" s="44">
        <f t="shared" si="8"/>
        <v>262262.93360000005</v>
      </c>
    </row>
    <row r="46" spans="1:17">
      <c r="A46" s="209" t="s">
        <v>105</v>
      </c>
      <c r="B46" s="209"/>
      <c r="C46" s="209"/>
      <c r="D46" s="24" t="s">
        <v>111</v>
      </c>
      <c r="E46" s="24" t="s">
        <v>111</v>
      </c>
      <c r="F46" s="24" t="s">
        <v>111</v>
      </c>
      <c r="G46" s="24" t="s">
        <v>111</v>
      </c>
      <c r="H46" s="24" t="s">
        <v>111</v>
      </c>
      <c r="I46" s="24" t="s">
        <v>111</v>
      </c>
      <c r="J46" s="24" t="s">
        <v>111</v>
      </c>
      <c r="K46" s="24" t="s">
        <v>111</v>
      </c>
      <c r="L46" s="24" t="s">
        <v>111</v>
      </c>
      <c r="M46" s="24" t="s">
        <v>111</v>
      </c>
      <c r="N46" s="24" t="s">
        <v>111</v>
      </c>
      <c r="O46" s="24"/>
      <c r="P46" s="44">
        <f t="shared" si="8"/>
        <v>0</v>
      </c>
    </row>
    <row r="47" spans="1:17" ht="17">
      <c r="A47" s="209" t="s">
        <v>106</v>
      </c>
      <c r="B47" s="209"/>
      <c r="C47" s="209"/>
      <c r="D47" s="24">
        <v>500000</v>
      </c>
      <c r="E47" s="24" t="s">
        <v>111</v>
      </c>
      <c r="F47" s="24" t="s">
        <v>111</v>
      </c>
      <c r="G47" s="24" t="s">
        <v>111</v>
      </c>
      <c r="H47" s="24" t="s">
        <v>111</v>
      </c>
      <c r="I47" s="24" t="s">
        <v>111</v>
      </c>
      <c r="J47" s="24" t="s">
        <v>111</v>
      </c>
      <c r="K47" s="24" t="s">
        <v>111</v>
      </c>
      <c r="L47" s="24" t="s">
        <v>111</v>
      </c>
      <c r="M47" s="24" t="s">
        <v>111</v>
      </c>
      <c r="N47" s="24" t="s">
        <v>111</v>
      </c>
      <c r="O47" s="24"/>
      <c r="P47" s="44">
        <f t="shared" si="8"/>
        <v>500000</v>
      </c>
      <c r="Q47" s="208"/>
    </row>
    <row r="48" spans="1:17">
      <c r="A48" s="209" t="s">
        <v>107</v>
      </c>
      <c r="B48" s="209"/>
      <c r="C48" s="209"/>
      <c r="D48" s="24">
        <v>454084.43</v>
      </c>
      <c r="E48" s="24">
        <f>D48+E45</f>
        <v>450313.864</v>
      </c>
      <c r="F48" s="24">
        <f t="shared" ref="F48:O48" si="11">E48+F45</f>
        <v>424032.92550000001</v>
      </c>
      <c r="G48" s="24">
        <f t="shared" si="11"/>
        <v>397751.98700000002</v>
      </c>
      <c r="H48" s="24">
        <f t="shared" si="11"/>
        <v>496265.28730000003</v>
      </c>
      <c r="I48" s="24">
        <f t="shared" si="11"/>
        <v>492494.72130000003</v>
      </c>
      <c r="J48" s="24">
        <f t="shared" si="11"/>
        <v>466213.78280000004</v>
      </c>
      <c r="K48" s="24">
        <f t="shared" si="11"/>
        <v>462443.21680000005</v>
      </c>
      <c r="L48" s="24">
        <f t="shared" si="11"/>
        <v>458672.65080000006</v>
      </c>
      <c r="M48" s="24">
        <f t="shared" si="11"/>
        <v>523091.32900000009</v>
      </c>
      <c r="N48" s="24">
        <f t="shared" si="11"/>
        <v>621604.62930000015</v>
      </c>
      <c r="O48" s="24">
        <f t="shared" si="11"/>
        <v>720117.92960000015</v>
      </c>
      <c r="P48" s="44">
        <f t="shared" si="8"/>
        <v>5967086.7534000007</v>
      </c>
    </row>
    <row r="49" spans="1:16">
      <c r="A49" s="209" t="s">
        <v>108</v>
      </c>
      <c r="B49" s="209"/>
      <c r="C49" s="209"/>
      <c r="D49" s="24">
        <v>1000000</v>
      </c>
      <c r="E49" s="24">
        <v>1000000</v>
      </c>
      <c r="F49" s="24">
        <v>1000000</v>
      </c>
      <c r="G49" s="24">
        <v>1000000</v>
      </c>
      <c r="H49" s="24">
        <v>1000000</v>
      </c>
      <c r="I49" s="24">
        <v>1000000</v>
      </c>
      <c r="J49" s="24">
        <v>1000000</v>
      </c>
      <c r="K49" s="24">
        <v>1000000</v>
      </c>
      <c r="L49" s="24">
        <v>1000000</v>
      </c>
      <c r="M49" s="24">
        <v>1000000</v>
      </c>
      <c r="N49" s="24">
        <v>1000000</v>
      </c>
      <c r="O49" s="24">
        <v>1000000</v>
      </c>
    </row>
    <row r="52" spans="1:16">
      <c r="A52" s="185" t="s">
        <v>318</v>
      </c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</row>
    <row r="53" spans="1:16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</row>
    <row r="54" spans="1:16" ht="19">
      <c r="A54" s="178" t="s">
        <v>78</v>
      </c>
      <c r="B54" s="178"/>
      <c r="C54" s="178"/>
      <c r="D54" s="57" t="s">
        <v>85</v>
      </c>
      <c r="E54" s="57" t="s">
        <v>86</v>
      </c>
      <c r="F54" s="97" t="s">
        <v>87</v>
      </c>
      <c r="G54" s="97" t="s">
        <v>88</v>
      </c>
      <c r="H54" s="97" t="s">
        <v>89</v>
      </c>
      <c r="I54" s="97" t="s">
        <v>90</v>
      </c>
      <c r="J54" s="97" t="s">
        <v>91</v>
      </c>
      <c r="K54" s="97" t="s">
        <v>92</v>
      </c>
      <c r="L54" s="97" t="s">
        <v>93</v>
      </c>
      <c r="M54" s="97" t="s">
        <v>94</v>
      </c>
      <c r="N54" s="97" t="s">
        <v>95</v>
      </c>
      <c r="O54" s="97" t="s">
        <v>96</v>
      </c>
      <c r="P54" s="15" t="s">
        <v>97</v>
      </c>
    </row>
    <row r="55" spans="1:16">
      <c r="A55" s="186" t="s">
        <v>79</v>
      </c>
      <c r="B55" s="187"/>
      <c r="C55" s="188"/>
      <c r="D55" s="24">
        <f>D29*1.0425</f>
        <v>64269.483080624996</v>
      </c>
      <c r="E55" s="24">
        <f t="shared" ref="E55:O55" si="12">E29*1.0425</f>
        <v>64269.483080624996</v>
      </c>
      <c r="F55" s="24">
        <f t="shared" si="12"/>
        <v>64269.483080624996</v>
      </c>
      <c r="G55" s="24">
        <f t="shared" si="12"/>
        <v>64269.483080624996</v>
      </c>
      <c r="H55" s="24">
        <f t="shared" si="12"/>
        <v>64269.483080624996</v>
      </c>
      <c r="I55" s="24">
        <f t="shared" si="12"/>
        <v>64269.483080624996</v>
      </c>
      <c r="J55" s="24">
        <f t="shared" si="12"/>
        <v>64269.483080624996</v>
      </c>
      <c r="K55" s="24">
        <f t="shared" si="12"/>
        <v>64269.483080624996</v>
      </c>
      <c r="L55" s="24">
        <f t="shared" si="12"/>
        <v>64269.483080624996</v>
      </c>
      <c r="M55" s="24">
        <f t="shared" si="12"/>
        <v>64269.483080624996</v>
      </c>
      <c r="N55" s="24">
        <f t="shared" si="12"/>
        <v>64269.483080624996</v>
      </c>
      <c r="O55" s="24">
        <f t="shared" si="12"/>
        <v>64269.483080624996</v>
      </c>
      <c r="P55" s="44">
        <f>SUM(D55:O55)</f>
        <v>771233.79696749989</v>
      </c>
    </row>
    <row r="56" spans="1:16">
      <c r="A56" s="186" t="s">
        <v>80</v>
      </c>
      <c r="B56" s="187"/>
      <c r="C56" s="188"/>
      <c r="D56" s="24">
        <f t="shared" ref="D56:O60" si="13">D30*1.0425</f>
        <v>20813.415625687503</v>
      </c>
      <c r="E56" s="24">
        <f t="shared" si="13"/>
        <v>20813.415625687503</v>
      </c>
      <c r="F56" s="24">
        <f t="shared" si="13"/>
        <v>20813.415625687503</v>
      </c>
      <c r="G56" s="24">
        <f t="shared" si="13"/>
        <v>20813.415625687503</v>
      </c>
      <c r="H56" s="24">
        <f t="shared" si="13"/>
        <v>20813.415625687503</v>
      </c>
      <c r="I56" s="24">
        <f t="shared" si="13"/>
        <v>20813.415625687503</v>
      </c>
      <c r="J56" s="24">
        <f t="shared" si="13"/>
        <v>20813.415625687503</v>
      </c>
      <c r="K56" s="24">
        <f t="shared" si="13"/>
        <v>20813.415625687503</v>
      </c>
      <c r="L56" s="24">
        <f t="shared" si="13"/>
        <v>20813.415625687503</v>
      </c>
      <c r="M56" s="24">
        <f t="shared" si="13"/>
        <v>20813.415625687503</v>
      </c>
      <c r="N56" s="24">
        <f t="shared" si="13"/>
        <v>20813.415625687503</v>
      </c>
      <c r="O56" s="24">
        <f t="shared" si="13"/>
        <v>20813.415625687503</v>
      </c>
      <c r="P56" s="44">
        <f t="shared" ref="P56:P61" si="14">SUM(D56:O56)</f>
        <v>249760.98750825008</v>
      </c>
    </row>
    <row r="57" spans="1:16">
      <c r="A57" s="186" t="s">
        <v>81</v>
      </c>
      <c r="B57" s="187"/>
      <c r="C57" s="188"/>
      <c r="D57" s="24">
        <f t="shared" si="13"/>
        <v>1300.9614215624999</v>
      </c>
      <c r="E57" s="24">
        <f t="shared" si="13"/>
        <v>1300.9614215624999</v>
      </c>
      <c r="F57" s="24">
        <f t="shared" si="13"/>
        <v>1300.9614215624999</v>
      </c>
      <c r="G57" s="24">
        <f t="shared" si="13"/>
        <v>1300.9614215624999</v>
      </c>
      <c r="H57" s="24">
        <f t="shared" si="13"/>
        <v>1300.9614215624999</v>
      </c>
      <c r="I57" s="24">
        <f t="shared" si="13"/>
        <v>1300.9614215624999</v>
      </c>
      <c r="J57" s="24">
        <f t="shared" si="13"/>
        <v>1300.9614215624999</v>
      </c>
      <c r="K57" s="24">
        <f t="shared" si="13"/>
        <v>1300.9614215624999</v>
      </c>
      <c r="L57" s="24">
        <f t="shared" si="13"/>
        <v>1300.9614215624999</v>
      </c>
      <c r="M57" s="24">
        <f t="shared" si="13"/>
        <v>1300.9614215624999</v>
      </c>
      <c r="N57" s="24">
        <f t="shared" si="13"/>
        <v>1300.9614215624999</v>
      </c>
      <c r="O57" s="24">
        <f t="shared" si="13"/>
        <v>1300.9614215624999</v>
      </c>
      <c r="P57" s="44">
        <f t="shared" si="14"/>
        <v>15611.537058750002</v>
      </c>
    </row>
    <row r="58" spans="1:16">
      <c r="A58" s="186" t="s">
        <v>82</v>
      </c>
      <c r="B58" s="187"/>
      <c r="C58" s="188"/>
      <c r="D58" s="24">
        <f t="shared" si="13"/>
        <v>5916.6166972499996</v>
      </c>
      <c r="E58" s="24">
        <f t="shared" si="13"/>
        <v>5916.6166972499996</v>
      </c>
      <c r="F58" s="24">
        <f t="shared" si="13"/>
        <v>5916.6166972499996</v>
      </c>
      <c r="G58" s="24">
        <f t="shared" si="13"/>
        <v>5916.6166972499996</v>
      </c>
      <c r="H58" s="24">
        <f t="shared" si="13"/>
        <v>5916.6166972499996</v>
      </c>
      <c r="I58" s="24">
        <f t="shared" si="13"/>
        <v>5916.6166972499996</v>
      </c>
      <c r="J58" s="24">
        <f t="shared" si="13"/>
        <v>5916.6166972499996</v>
      </c>
      <c r="K58" s="24">
        <f t="shared" si="13"/>
        <v>5916.6166972499996</v>
      </c>
      <c r="L58" s="24">
        <f t="shared" si="13"/>
        <v>5916.6166972499996</v>
      </c>
      <c r="M58" s="24">
        <f t="shared" si="13"/>
        <v>5916.6166972499996</v>
      </c>
      <c r="N58" s="24">
        <f t="shared" si="13"/>
        <v>5916.6166972499996</v>
      </c>
      <c r="O58" s="24">
        <f t="shared" si="13"/>
        <v>5916.6166972499996</v>
      </c>
      <c r="P58" s="44">
        <f t="shared" si="14"/>
        <v>70999.400366999995</v>
      </c>
    </row>
    <row r="59" spans="1:16">
      <c r="A59" s="186" t="s">
        <v>98</v>
      </c>
      <c r="B59" s="187"/>
      <c r="C59" s="188"/>
      <c r="D59" s="24">
        <f t="shared" si="13"/>
        <v>360.23279962499993</v>
      </c>
      <c r="E59" s="24">
        <f t="shared" si="13"/>
        <v>360.23279962499993</v>
      </c>
      <c r="F59" s="24">
        <f t="shared" si="13"/>
        <v>360.23279962499993</v>
      </c>
      <c r="G59" s="24">
        <f t="shared" si="13"/>
        <v>360.23279962499993</v>
      </c>
      <c r="H59" s="24">
        <f t="shared" si="13"/>
        <v>360.23279962499993</v>
      </c>
      <c r="I59" s="24">
        <f t="shared" si="13"/>
        <v>360.23279962499993</v>
      </c>
      <c r="J59" s="24">
        <f t="shared" si="13"/>
        <v>360.23279962499993</v>
      </c>
      <c r="K59" s="24">
        <f t="shared" si="13"/>
        <v>360.23279962499993</v>
      </c>
      <c r="L59" s="24">
        <f t="shared" si="13"/>
        <v>360.23279962499993</v>
      </c>
      <c r="M59" s="24">
        <f t="shared" si="13"/>
        <v>360.23279962499993</v>
      </c>
      <c r="N59" s="24">
        <f t="shared" si="13"/>
        <v>360.23279962499993</v>
      </c>
      <c r="O59" s="24">
        <f t="shared" si="13"/>
        <v>360.23279962499993</v>
      </c>
      <c r="P59" s="44">
        <f t="shared" si="14"/>
        <v>4322.7935955000003</v>
      </c>
    </row>
    <row r="60" spans="1:16">
      <c r="A60" s="186" t="s">
        <v>83</v>
      </c>
      <c r="B60" s="187"/>
      <c r="C60" s="188"/>
      <c r="D60" s="24">
        <f t="shared" si="13"/>
        <v>12299.755845375001</v>
      </c>
      <c r="E60" s="24">
        <f t="shared" si="13"/>
        <v>12299.755845375001</v>
      </c>
      <c r="F60" s="24">
        <f t="shared" si="13"/>
        <v>12299.755845375001</v>
      </c>
      <c r="G60" s="24">
        <f t="shared" si="13"/>
        <v>12299.755845375001</v>
      </c>
      <c r="H60" s="24">
        <f t="shared" si="13"/>
        <v>12299.755845375001</v>
      </c>
      <c r="I60" s="24">
        <f t="shared" si="13"/>
        <v>12299.755845375001</v>
      </c>
      <c r="J60" s="24">
        <f t="shared" si="13"/>
        <v>12299.755845375001</v>
      </c>
      <c r="K60" s="24">
        <f t="shared" si="13"/>
        <v>12299.755845375001</v>
      </c>
      <c r="L60" s="24">
        <f t="shared" si="13"/>
        <v>12299.755845375001</v>
      </c>
      <c r="M60" s="24">
        <f t="shared" si="13"/>
        <v>12299.755845375001</v>
      </c>
      <c r="N60" s="24">
        <f t="shared" si="13"/>
        <v>12299.755845375001</v>
      </c>
      <c r="O60" s="24">
        <f t="shared" si="13"/>
        <v>12299.755845375001</v>
      </c>
      <c r="P60" s="44">
        <f t="shared" si="14"/>
        <v>147597.0701445</v>
      </c>
    </row>
    <row r="61" spans="1:16">
      <c r="A61" s="186" t="s">
        <v>62</v>
      </c>
      <c r="B61" s="187"/>
      <c r="C61" s="188"/>
      <c r="D61" s="24">
        <f>D35*1.0425</f>
        <v>8659.6721999999991</v>
      </c>
      <c r="E61" s="24">
        <f t="shared" ref="E61:O61" si="15">E35*1.0425</f>
        <v>8659.6721999999991</v>
      </c>
      <c r="F61" s="24">
        <f t="shared" si="15"/>
        <v>8659.6721999999991</v>
      </c>
      <c r="G61" s="24">
        <f t="shared" si="15"/>
        <v>8659.6721999999991</v>
      </c>
      <c r="H61" s="24">
        <f t="shared" si="15"/>
        <v>8659.6721999999991</v>
      </c>
      <c r="I61" s="24">
        <f t="shared" si="15"/>
        <v>8659.6721999999991</v>
      </c>
      <c r="J61" s="24">
        <f t="shared" si="15"/>
        <v>8659.6721999999991</v>
      </c>
      <c r="K61" s="24">
        <f t="shared" si="15"/>
        <v>8659.6721999999991</v>
      </c>
      <c r="L61" s="24">
        <f t="shared" si="15"/>
        <v>8659.6721999999991</v>
      </c>
      <c r="M61" s="24">
        <f t="shared" si="15"/>
        <v>8659.6721999999991</v>
      </c>
      <c r="N61" s="24">
        <f t="shared" si="15"/>
        <v>8659.6721999999991</v>
      </c>
      <c r="O61" s="24">
        <f t="shared" si="15"/>
        <v>8659.6721999999991</v>
      </c>
      <c r="P61" s="44">
        <f t="shared" si="14"/>
        <v>103916.0664</v>
      </c>
    </row>
    <row r="62" spans="1:16" ht="19">
      <c r="A62" s="189" t="s">
        <v>84</v>
      </c>
      <c r="B62" s="190"/>
      <c r="C62" s="191"/>
      <c r="D62" s="59">
        <f>SUM(D55:D61)</f>
        <v>113620.13767012498</v>
      </c>
      <c r="E62" s="59">
        <f t="shared" ref="E62:P62" si="16">SUM(E55:E61)</f>
        <v>113620.13767012498</v>
      </c>
      <c r="F62" s="59">
        <f t="shared" si="16"/>
        <v>113620.13767012498</v>
      </c>
      <c r="G62" s="59">
        <f t="shared" si="16"/>
        <v>113620.13767012498</v>
      </c>
      <c r="H62" s="59">
        <f t="shared" si="16"/>
        <v>113620.13767012498</v>
      </c>
      <c r="I62" s="59">
        <f t="shared" si="16"/>
        <v>113620.13767012498</v>
      </c>
      <c r="J62" s="59">
        <f t="shared" si="16"/>
        <v>113620.13767012498</v>
      </c>
      <c r="K62" s="59">
        <f t="shared" si="16"/>
        <v>113620.13767012498</v>
      </c>
      <c r="L62" s="59">
        <f t="shared" si="16"/>
        <v>113620.13767012498</v>
      </c>
      <c r="M62" s="59">
        <f t="shared" si="16"/>
        <v>113620.13767012498</v>
      </c>
      <c r="N62" s="59">
        <f t="shared" si="16"/>
        <v>113620.13767012498</v>
      </c>
      <c r="O62" s="59">
        <f t="shared" si="16"/>
        <v>113620.13767012498</v>
      </c>
      <c r="P62" s="44">
        <f t="shared" si="16"/>
        <v>1363441.6520415</v>
      </c>
    </row>
    <row r="65" spans="1:16">
      <c r="A65" s="210" t="s">
        <v>110</v>
      </c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2"/>
    </row>
    <row r="66" spans="1:16">
      <c r="A66" s="213"/>
      <c r="B66" s="214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5"/>
    </row>
    <row r="67" spans="1:16">
      <c r="A67" s="219" t="s">
        <v>99</v>
      </c>
      <c r="B67" s="219"/>
      <c r="C67" s="219"/>
      <c r="D67" s="65">
        <v>6</v>
      </c>
      <c r="E67" s="65">
        <v>6</v>
      </c>
      <c r="F67" s="65">
        <v>7</v>
      </c>
      <c r="G67" s="65">
        <v>6</v>
      </c>
      <c r="H67" s="65">
        <v>8</v>
      </c>
      <c r="I67" s="65">
        <v>5</v>
      </c>
      <c r="J67" s="65">
        <v>8</v>
      </c>
      <c r="K67" s="65">
        <v>6</v>
      </c>
      <c r="L67" s="65">
        <v>6</v>
      </c>
      <c r="M67" s="65">
        <v>6</v>
      </c>
      <c r="N67" s="65">
        <v>8</v>
      </c>
      <c r="O67" s="65">
        <v>8</v>
      </c>
      <c r="P67" s="65"/>
    </row>
    <row r="68" spans="1:16" ht="19">
      <c r="A68" s="216" t="s">
        <v>101</v>
      </c>
      <c r="B68" s="216"/>
      <c r="C68" s="216"/>
      <c r="D68" s="217" t="s">
        <v>85</v>
      </c>
      <c r="E68" s="217" t="s">
        <v>86</v>
      </c>
      <c r="F68" s="217" t="s">
        <v>87</v>
      </c>
      <c r="G68" s="217" t="s">
        <v>88</v>
      </c>
      <c r="H68" s="217" t="s">
        <v>89</v>
      </c>
      <c r="I68" s="217" t="s">
        <v>90</v>
      </c>
      <c r="J68" s="217" t="s">
        <v>91</v>
      </c>
      <c r="K68" s="217" t="s">
        <v>92</v>
      </c>
      <c r="L68" s="217" t="s">
        <v>93</v>
      </c>
      <c r="M68" s="217" t="s">
        <v>94</v>
      </c>
      <c r="N68" s="217" t="s">
        <v>95</v>
      </c>
      <c r="O68" s="217" t="s">
        <v>96</v>
      </c>
      <c r="P68" s="218" t="s">
        <v>97</v>
      </c>
    </row>
    <row r="69" spans="1:16">
      <c r="A69" s="209" t="s">
        <v>102</v>
      </c>
      <c r="B69" s="209"/>
      <c r="C69" s="209"/>
      <c r="D69" s="24">
        <f>F42*1.0425</f>
        <v>111976.95787499999</v>
      </c>
      <c r="E69" s="24">
        <f>F42*1.0425</f>
        <v>111976.95787499999</v>
      </c>
      <c r="F69" s="24">
        <f>M42*1.0425</f>
        <v>234774.81555</v>
      </c>
      <c r="G69" s="24">
        <f>K69</f>
        <v>111976.95787499999</v>
      </c>
      <c r="H69" s="24">
        <f>H42*1.0425</f>
        <v>280935.39157500002</v>
      </c>
      <c r="I69" s="24">
        <f>I42*1.0425</f>
        <v>142453.66350000002</v>
      </c>
      <c r="J69" s="24">
        <f>H42*1.0425</f>
        <v>280935.39157500002</v>
      </c>
      <c r="K69" s="24">
        <f>F42*1.0425</f>
        <v>111976.95787499999</v>
      </c>
      <c r="L69" s="24">
        <f>F42*1.0425</f>
        <v>111976.95787499999</v>
      </c>
      <c r="M69" s="24">
        <f>F42*1.0425</f>
        <v>111976.95787499999</v>
      </c>
      <c r="N69" s="24">
        <f>H42*1.0425</f>
        <v>280935.39157500002</v>
      </c>
      <c r="O69" s="24">
        <f>H42*1.0425</f>
        <v>280935.39157500002</v>
      </c>
      <c r="P69" s="44">
        <f t="shared" ref="P69:P76" si="17">SUM(D69:O69)</f>
        <v>2172831.7926000003</v>
      </c>
    </row>
    <row r="70" spans="1:16">
      <c r="A70" s="209" t="s">
        <v>103</v>
      </c>
      <c r="B70" s="209"/>
      <c r="C70" s="209"/>
      <c r="D70" s="24">
        <v>113620.14</v>
      </c>
      <c r="E70" s="24">
        <v>113620.14</v>
      </c>
      <c r="F70" s="24">
        <v>113620.14</v>
      </c>
      <c r="G70" s="24">
        <v>113620.14</v>
      </c>
      <c r="H70" s="24">
        <v>113620.14</v>
      </c>
      <c r="I70" s="24">
        <v>113620.14</v>
      </c>
      <c r="J70" s="24">
        <v>113620.14</v>
      </c>
      <c r="K70" s="24">
        <v>113620.14</v>
      </c>
      <c r="L70" s="24">
        <v>113620.14</v>
      </c>
      <c r="M70" s="24">
        <v>113620.14</v>
      </c>
      <c r="N70" s="24">
        <v>113620.14</v>
      </c>
      <c r="O70" s="24">
        <v>113620.14</v>
      </c>
      <c r="P70" s="44">
        <f t="shared" si="17"/>
        <v>1363441.6799999997</v>
      </c>
    </row>
    <row r="71" spans="1:16">
      <c r="A71" s="209" t="s">
        <v>316</v>
      </c>
      <c r="B71" s="209"/>
      <c r="C71" s="209"/>
      <c r="D71" s="24">
        <f>D69*0.23</f>
        <v>25754.700311249999</v>
      </c>
      <c r="E71" s="24">
        <f t="shared" ref="E71:O71" si="18">E69*0.23</f>
        <v>25754.700311249999</v>
      </c>
      <c r="F71" s="24">
        <f t="shared" si="18"/>
        <v>53998.207576500005</v>
      </c>
      <c r="G71" s="24">
        <f t="shared" si="18"/>
        <v>25754.700311249999</v>
      </c>
      <c r="H71" s="24">
        <f t="shared" si="18"/>
        <v>64615.140062250008</v>
      </c>
      <c r="I71" s="24">
        <f t="shared" si="18"/>
        <v>32764.342605000005</v>
      </c>
      <c r="J71" s="24">
        <f t="shared" si="18"/>
        <v>64615.140062250008</v>
      </c>
      <c r="K71" s="24">
        <f t="shared" si="18"/>
        <v>25754.700311249999</v>
      </c>
      <c r="L71" s="24">
        <f t="shared" si="18"/>
        <v>25754.700311249999</v>
      </c>
      <c r="M71" s="24">
        <f t="shared" si="18"/>
        <v>25754.700311249999</v>
      </c>
      <c r="N71" s="24">
        <f t="shared" si="18"/>
        <v>64615.140062250008</v>
      </c>
      <c r="O71" s="24">
        <f t="shared" si="18"/>
        <v>64615.140062250008</v>
      </c>
      <c r="P71" s="44">
        <f t="shared" si="17"/>
        <v>499751.31229800009</v>
      </c>
    </row>
    <row r="72" spans="1:16">
      <c r="A72" s="209" t="s">
        <v>104</v>
      </c>
      <c r="B72" s="209"/>
      <c r="C72" s="209"/>
      <c r="D72" s="24">
        <f>D69-D70-D71</f>
        <v>-27397.882436250005</v>
      </c>
      <c r="E72" s="24">
        <f t="shared" ref="E72:O72" si="19">E69-E70-E71</f>
        <v>-27397.882436250005</v>
      </c>
      <c r="F72" s="24">
        <f t="shared" si="19"/>
        <v>67156.467973499995</v>
      </c>
      <c r="G72" s="24">
        <f t="shared" si="19"/>
        <v>-27397.882436250005</v>
      </c>
      <c r="H72" s="24">
        <f t="shared" si="19"/>
        <v>102700.11151274999</v>
      </c>
      <c r="I72" s="24">
        <f t="shared" si="19"/>
        <v>-3930.8191049999805</v>
      </c>
      <c r="J72" s="24">
        <f t="shared" si="19"/>
        <v>102700.11151274999</v>
      </c>
      <c r="K72" s="24">
        <f t="shared" si="19"/>
        <v>-27397.882436250005</v>
      </c>
      <c r="L72" s="24">
        <f t="shared" si="19"/>
        <v>-27397.882436250005</v>
      </c>
      <c r="M72" s="24">
        <f t="shared" si="19"/>
        <v>-27397.882436250005</v>
      </c>
      <c r="N72" s="24">
        <f t="shared" si="19"/>
        <v>102700.11151274999</v>
      </c>
      <c r="O72" s="24">
        <f t="shared" si="19"/>
        <v>102700.11151274999</v>
      </c>
      <c r="P72" s="44">
        <f t="shared" si="17"/>
        <v>309638.8003019999</v>
      </c>
    </row>
    <row r="73" spans="1:16">
      <c r="A73" s="209" t="s">
        <v>105</v>
      </c>
      <c r="B73" s="209"/>
      <c r="C73" s="209"/>
      <c r="D73" s="24" t="s">
        <v>111</v>
      </c>
      <c r="E73" s="24" t="s">
        <v>111</v>
      </c>
      <c r="F73" s="24" t="s">
        <v>111</v>
      </c>
      <c r="G73" s="24" t="s">
        <v>111</v>
      </c>
      <c r="H73" s="24" t="s">
        <v>111</v>
      </c>
      <c r="I73" s="24" t="s">
        <v>111</v>
      </c>
      <c r="J73" s="24" t="s">
        <v>111</v>
      </c>
      <c r="K73" s="24" t="s">
        <v>111</v>
      </c>
      <c r="L73" s="24" t="s">
        <v>111</v>
      </c>
      <c r="M73" s="24" t="s">
        <v>111</v>
      </c>
      <c r="N73" s="24" t="s">
        <v>111</v>
      </c>
      <c r="O73" s="24"/>
      <c r="P73" s="44">
        <f t="shared" si="17"/>
        <v>0</v>
      </c>
    </row>
    <row r="74" spans="1:16">
      <c r="A74" s="209" t="s">
        <v>106</v>
      </c>
      <c r="B74" s="209"/>
      <c r="C74" s="209"/>
      <c r="D74" s="24">
        <v>500000</v>
      </c>
      <c r="E74" s="24" t="s">
        <v>111</v>
      </c>
      <c r="F74" s="24" t="s">
        <v>111</v>
      </c>
      <c r="G74" s="24" t="s">
        <v>111</v>
      </c>
      <c r="H74" s="24" t="s">
        <v>111</v>
      </c>
      <c r="I74" s="24" t="s">
        <v>111</v>
      </c>
      <c r="J74" s="24" t="s">
        <v>111</v>
      </c>
      <c r="K74" s="24" t="s">
        <v>111</v>
      </c>
      <c r="L74" s="24" t="s">
        <v>111</v>
      </c>
      <c r="M74" s="24" t="s">
        <v>111</v>
      </c>
      <c r="N74" s="24" t="s">
        <v>111</v>
      </c>
      <c r="O74" s="24"/>
      <c r="P74" s="44">
        <f t="shared" si="17"/>
        <v>500000</v>
      </c>
    </row>
    <row r="75" spans="1:16">
      <c r="A75" s="209" t="s">
        <v>107</v>
      </c>
      <c r="B75" s="209"/>
      <c r="C75" s="209"/>
      <c r="D75" s="24">
        <v>472602.12</v>
      </c>
      <c r="E75" s="24">
        <f>D75+E72</f>
        <v>445204.23756375001</v>
      </c>
      <c r="F75" s="24">
        <f t="shared" ref="F75:O75" si="20">E75+F72</f>
        <v>512360.70553725003</v>
      </c>
      <c r="G75" s="24">
        <f t="shared" si="20"/>
        <v>484962.82310100005</v>
      </c>
      <c r="H75" s="24">
        <f t="shared" si="20"/>
        <v>587662.93461375008</v>
      </c>
      <c r="I75" s="24">
        <f t="shared" si="20"/>
        <v>583732.11550875008</v>
      </c>
      <c r="J75" s="24">
        <f t="shared" si="20"/>
        <v>686432.22702150012</v>
      </c>
      <c r="K75" s="24">
        <f t="shared" si="20"/>
        <v>659034.34458525013</v>
      </c>
      <c r="L75" s="24">
        <f t="shared" si="20"/>
        <v>631636.46214900014</v>
      </c>
      <c r="M75" s="24">
        <f t="shared" si="20"/>
        <v>604238.57971275016</v>
      </c>
      <c r="N75" s="24">
        <f t="shared" si="20"/>
        <v>706938.6912255002</v>
      </c>
      <c r="O75" s="24">
        <f t="shared" si="20"/>
        <v>809638.80273825023</v>
      </c>
      <c r="P75" s="44">
        <f t="shared" si="17"/>
        <v>7184444.0437567513</v>
      </c>
    </row>
    <row r="76" spans="1:16">
      <c r="A76" s="209" t="s">
        <v>108</v>
      </c>
      <c r="B76" s="209"/>
      <c r="C76" s="209"/>
      <c r="D76" s="24">
        <v>1220117.93</v>
      </c>
      <c r="E76" s="24">
        <v>1220117.93</v>
      </c>
      <c r="F76" s="24">
        <v>1220117.93</v>
      </c>
      <c r="G76" s="24">
        <v>1220117.93</v>
      </c>
      <c r="H76" s="24">
        <v>1220117.93</v>
      </c>
      <c r="I76" s="24">
        <v>1220117.93</v>
      </c>
      <c r="J76" s="24">
        <v>1220117.93</v>
      </c>
      <c r="K76" s="24">
        <v>1220117.93</v>
      </c>
      <c r="L76" s="24">
        <v>1220117.93</v>
      </c>
      <c r="M76" s="24">
        <v>1220117.93</v>
      </c>
      <c r="N76" s="24">
        <v>1220117.93</v>
      </c>
      <c r="O76" s="24">
        <v>1220117.93</v>
      </c>
    </row>
  </sheetData>
  <mergeCells count="63">
    <mergeCell ref="A75:C75"/>
    <mergeCell ref="A76:C76"/>
    <mergeCell ref="A70:C70"/>
    <mergeCell ref="A71:C71"/>
    <mergeCell ref="A72:C72"/>
    <mergeCell ref="A73:C73"/>
    <mergeCell ref="A74:C74"/>
    <mergeCell ref="A62:C62"/>
    <mergeCell ref="A65:P66"/>
    <mergeCell ref="A67:C67"/>
    <mergeCell ref="A68:C68"/>
    <mergeCell ref="A69:C69"/>
    <mergeCell ref="A57:C57"/>
    <mergeCell ref="A58:C58"/>
    <mergeCell ref="A59:C59"/>
    <mergeCell ref="A60:C60"/>
    <mergeCell ref="A61:C61"/>
    <mergeCell ref="A49:C49"/>
    <mergeCell ref="A52:P53"/>
    <mergeCell ref="A54:C54"/>
    <mergeCell ref="A55:C55"/>
    <mergeCell ref="A56:C56"/>
    <mergeCell ref="A44:C44"/>
    <mergeCell ref="A45:C45"/>
    <mergeCell ref="A46:C46"/>
    <mergeCell ref="A47:C47"/>
    <mergeCell ref="A48:C48"/>
    <mergeCell ref="A38:P39"/>
    <mergeCell ref="A40:C40"/>
    <mergeCell ref="A41:C41"/>
    <mergeCell ref="A42:C42"/>
    <mergeCell ref="A43:C43"/>
    <mergeCell ref="A32:C32"/>
    <mergeCell ref="A33:C33"/>
    <mergeCell ref="A34:C34"/>
    <mergeCell ref="A35:C35"/>
    <mergeCell ref="A36:C36"/>
    <mergeCell ref="A26:P27"/>
    <mergeCell ref="A28:C28"/>
    <mergeCell ref="A29:C29"/>
    <mergeCell ref="A30:C30"/>
    <mergeCell ref="A31:C31"/>
    <mergeCell ref="A1:P2"/>
    <mergeCell ref="A22:C22"/>
    <mergeCell ref="A23:C23"/>
    <mergeCell ref="A24:C24"/>
    <mergeCell ref="A16:C16"/>
    <mergeCell ref="A17:C17"/>
    <mergeCell ref="A18:C18"/>
    <mergeCell ref="A19:C19"/>
    <mergeCell ref="A20:C20"/>
    <mergeCell ref="A21:C21"/>
    <mergeCell ref="A13:C13"/>
    <mergeCell ref="A14:P15"/>
    <mergeCell ref="A3:C3"/>
    <mergeCell ref="A4:C4"/>
    <mergeCell ref="A5:C5"/>
    <mergeCell ref="A6:C6"/>
    <mergeCell ref="A7:C7"/>
    <mergeCell ref="A8:C8"/>
    <mergeCell ref="A9:C9"/>
    <mergeCell ref="A10:C10"/>
    <mergeCell ref="A11:C11"/>
  </mergeCells>
  <pageMargins left="0.27559055119999998" right="0.27559055119999998" top="0.29527559060000003" bottom="0.29527559060000003" header="0.1181102362" footer="0.118110236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Pro-labore</vt:lpstr>
      <vt:lpstr>Plano de venda da Empresa</vt:lpstr>
      <vt:lpstr>Sede</vt:lpstr>
      <vt:lpstr>Terceiros</vt:lpstr>
      <vt:lpstr>Kits, Conforto,Softwares</vt:lpstr>
      <vt:lpstr>Matérias Expediente</vt:lpstr>
      <vt:lpstr>Consolidação</vt:lpstr>
      <vt:lpstr>Receitas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2017-05-11T13:45:43Z</dcterms:created>
  <dcterms:modified xsi:type="dcterms:W3CDTF">2018-05-21T03:28:22Z</dcterms:modified>
</cp:coreProperties>
</file>