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Hexadecimal instructions genera" sheetId="5" r:id="rId1"/>
    <sheet name="Description of special byte Set" sheetId="4" r:id="rId2"/>
  </sheets>
  <definedNames>
    <definedName name="EPROM解锁指令">'Hexadecimal instructions genera'!$C$26</definedName>
    <definedName name="PING_总线上舵机指令生成">'Hexadecimal instructions genera'!$C$14</definedName>
    <definedName name="读当前位置指令">'Hexadecimal instructions genera'!$C$124</definedName>
    <definedName name="恒速正反转速度指令">'Hexadecimal instructions genera'!$C$111</definedName>
    <definedName name="清除当前圈数指令">'Hexadecimal instructions genera'!$C$137</definedName>
    <definedName name="输出扭矩使能与自动较正指令">'Hexadecimal instructions genera'!$C$53</definedName>
    <definedName name="位置模式控制转动指令_含加速度">'Hexadecimal instructions genera'!$C$82</definedName>
    <definedName name="位置模式控制转动指令_无加速度">'Hexadecimal instructions genera'!$C$66</definedName>
    <definedName name="修改ID号指令">'Hexadecimal instructions genera'!$C$40</definedName>
    <definedName name="修改舵机工作模式指令">'Hexadecimal instructions genera'!$C$98</definedName>
  </definedNames>
  <calcPr calcId="144525" concurrentCalc="0"/>
</workbook>
</file>

<file path=xl/sharedStrings.xml><?xml version="1.0" encoding="utf-8"?>
<sst xmlns="http://schemas.openxmlformats.org/spreadsheetml/2006/main" count="367" uniqueCount="178">
  <si>
    <t>1、</t>
  </si>
  <si>
    <t>PING 总线上舵机指令生成</t>
  </si>
  <si>
    <t>1. Servo command generation on PING bus</t>
  </si>
  <si>
    <t>2、</t>
  </si>
  <si>
    <t>EPROM解锁指令</t>
  </si>
  <si>
    <t>2. EPROM unlock command</t>
  </si>
  <si>
    <t>3、</t>
  </si>
  <si>
    <t>修改ID号指令</t>
  </si>
  <si>
    <t>3. Modify ID number command</t>
  </si>
  <si>
    <t>4、</t>
  </si>
  <si>
    <t>输出扭矩使能与自动较正指令</t>
  </si>
  <si>
    <t>4. Output torque enable and auto-correction command</t>
  </si>
  <si>
    <t>5、</t>
  </si>
  <si>
    <t>位置模式控制转动指令(无加速度)</t>
  </si>
  <si>
    <t>5. Position mode control rotation command (no acceleration)</t>
  </si>
  <si>
    <t>6、</t>
  </si>
  <si>
    <t>位置模式控制转动指令(含加速度)</t>
  </si>
  <si>
    <t>6. Position mode control rotation command (including acceleration)</t>
  </si>
  <si>
    <t>7、</t>
  </si>
  <si>
    <t>修改舵机工作模式指令</t>
  </si>
  <si>
    <t>7. Modify the working mode command of the servo</t>
  </si>
  <si>
    <t>8、</t>
  </si>
  <si>
    <t>恒速正反转速度指令</t>
  </si>
  <si>
    <t>8. Constant speed forward and reverse speed command</t>
  </si>
  <si>
    <t>9、</t>
  </si>
  <si>
    <t>读当前位置指令</t>
  </si>
  <si>
    <t>9. Read current position command</t>
  </si>
  <si>
    <t>10、</t>
  </si>
  <si>
    <t>清除当前圈数指令</t>
  </si>
  <si>
    <t>10. Clear current lap command</t>
  </si>
  <si>
    <t>The above instructions are for the first quick use of freeter serial steering gear and help users understand the serial protocol instruction package format</t>
  </si>
  <si>
    <t>Copy the following generated hexadecimal instructions into a TXT document to clear the format, and then copy to the serial assistant to send</t>
  </si>
  <si>
    <t>PING bus steering gear command generation</t>
  </si>
  <si>
    <t>input range</t>
  </si>
  <si>
    <t>Input control parameter</t>
  </si>
  <si>
    <t>Decimal input</t>
  </si>
  <si>
    <t>STS</t>
  </si>
  <si>
    <t>ID</t>
  </si>
  <si>
    <t>0-253</t>
  </si>
  <si>
    <t>PING order</t>
  </si>
  <si>
    <t>SCS-STS-SMS serial</t>
  </si>
  <si>
    <t>head of contracted labour</t>
  </si>
  <si>
    <t>Instruction packet data length</t>
  </si>
  <si>
    <t>Instruction</t>
  </si>
  <si>
    <t>check code</t>
  </si>
  <si>
    <t>hexadecimal</t>
  </si>
  <si>
    <t>decimalism</t>
  </si>
  <si>
    <t>Generate hex instructions</t>
  </si>
  <si>
    <t>Before changing the ID, send this unlock command; otherwise, the ID will not be saved during power failure</t>
  </si>
  <si>
    <t>0-254</t>
  </si>
  <si>
    <t>The broadcast ID is 2544</t>
  </si>
  <si>
    <t>write instruction</t>
  </si>
  <si>
    <t>Lock flag header address</t>
  </si>
  <si>
    <t>SCS 48</t>
  </si>
  <si>
    <t>STS SMS 55</t>
  </si>
  <si>
    <t>write value</t>
  </si>
  <si>
    <t>1-lock</t>
  </si>
  <si>
    <t>0-unlock</t>
  </si>
  <si>
    <t>Change the ID unlock write command</t>
  </si>
  <si>
    <t>STS-SMS serial</t>
  </si>
  <si>
    <t>write first address</t>
  </si>
  <si>
    <t>Generates hexadecimal instructions</t>
  </si>
  <si>
    <t>Modify the ID number instruction</t>
  </si>
  <si>
    <t>ID first address</t>
  </si>
  <si>
    <t>Modify the ID write command</t>
  </si>
  <si>
    <t>Output torque enable and automatic correction command (automatic correction of any current position is 2048)</t>
  </si>
  <si>
    <t>Current position is more positive at 2048The current position is more positive at 2048</t>
  </si>
  <si>
    <t>input decimalism</t>
  </si>
  <si>
    <t xml:space="preserve">SCS-STS-SMS serial </t>
  </si>
  <si>
    <t>First address</t>
  </si>
  <si>
    <t>The switch force is enabled</t>
  </si>
  <si>
    <t>1-open</t>
  </si>
  <si>
    <t>0-close</t>
  </si>
  <si>
    <t>128-Mid auto alignment (can only be used in operation mode 0 position servo mode)</t>
  </si>
  <si>
    <t>The current position is more positive at 2048</t>
  </si>
  <si>
    <t>STS-SMS swrial</t>
  </si>
  <si>
    <t>Position mode control rotation instruction (no acceleration)</t>
  </si>
  <si>
    <t>(Unit)</t>
  </si>
  <si>
    <t>target location</t>
  </si>
  <si>
    <t>0-4095</t>
  </si>
  <si>
    <t>0.088度</t>
  </si>
  <si>
    <t>time</t>
  </si>
  <si>
    <t>This parameter has no function in position mode</t>
  </si>
  <si>
    <t>target speed</t>
  </si>
  <si>
    <t>0-3400</t>
  </si>
  <si>
    <t>50=0.732rpm</t>
  </si>
  <si>
    <t>3400*0.732/50=</t>
  </si>
  <si>
    <t>rpm</t>
  </si>
  <si>
    <t>non-function</t>
  </si>
  <si>
    <t>Position low byte</t>
  </si>
  <si>
    <t>Position height byte</t>
  </si>
  <si>
    <t>Time low byte</t>
  </si>
  <si>
    <t>Time high byte</t>
  </si>
  <si>
    <t>Speed low byte</t>
  </si>
  <si>
    <t>Speed high byte</t>
  </si>
  <si>
    <t>Position mode control rotation instruction (including acceleration)</t>
  </si>
  <si>
    <t>Multiple loop control</t>
  </si>
  <si>
    <t>accelerated speed</t>
  </si>
  <si>
    <t>0-255</t>
  </si>
  <si>
    <t xml:space="preserve">8.878 °/s2 </t>
  </si>
  <si>
    <t>0.088°</t>
  </si>
  <si>
    <t>-30719~+30719  (plus or minus 7.5 laps)</t>
  </si>
  <si>
    <t>Empty set0</t>
  </si>
  <si>
    <t>Acceleration byte</t>
  </si>
  <si>
    <t>Modify steering gear working mode instruction</t>
  </si>
  <si>
    <t>Modify steering gear working mode</t>
  </si>
  <si>
    <t>read instruction</t>
  </si>
  <si>
    <t>read-in data</t>
  </si>
  <si>
    <t>0-position</t>
  </si>
  <si>
    <t>1-constant speed</t>
  </si>
  <si>
    <t>2-PWM</t>
  </si>
  <si>
    <t>3-step</t>
  </si>
  <si>
    <t>恒速正反转速度指令 Constant speed forward and reverse speed command</t>
  </si>
  <si>
    <t>STS-SMS系列</t>
  </si>
  <si>
    <t>CW</t>
  </si>
  <si>
    <t>CCW</t>
  </si>
  <si>
    <t>stop</t>
  </si>
  <si>
    <t>running speed</t>
  </si>
  <si>
    <t>50~3400</t>
  </si>
  <si>
    <t>（50~3400）+32768</t>
  </si>
  <si>
    <t>Constant speed forward and reverse speed instruction (working mode 1, used in constant speed mode)</t>
  </si>
  <si>
    <t>low byte</t>
  </si>
  <si>
    <t>high type</t>
  </si>
  <si>
    <t>Read the current position instruction</t>
  </si>
  <si>
    <t>number of bytes</t>
  </si>
  <si>
    <t>Multiple contiguous address data can be read as required with reference to memory table addresses</t>
  </si>
  <si>
    <t>Read position instruction</t>
  </si>
  <si>
    <t>Clears the current winding instruction</t>
  </si>
  <si>
    <t>Winding number clear instruction</t>
  </si>
  <si>
    <t xml:space="preserve">STS-SMS serial </t>
  </si>
  <si>
    <t>Turns to remove</t>
  </si>
  <si>
    <t>指令包数据长Instruction packet data length度</t>
  </si>
  <si>
    <t>instructions</t>
  </si>
  <si>
    <t>Phase set</t>
  </si>
  <si>
    <t>byte bit</t>
  </si>
  <si>
    <t>BIT7</t>
  </si>
  <si>
    <t>BIT6</t>
  </si>
  <si>
    <t>BIT5</t>
  </si>
  <si>
    <t>BIT4</t>
  </si>
  <si>
    <t>BIT3</t>
  </si>
  <si>
    <t>BIT2</t>
  </si>
  <si>
    <t>BIT1</t>
  </si>
  <si>
    <t>BIT0</t>
  </si>
  <si>
    <t>bit weight</t>
  </si>
  <si>
    <t>phase position</t>
  </si>
  <si>
    <t>Servo direction</t>
  </si>
  <si>
    <t>PWM mode</t>
  </si>
  <si>
    <t>Voltage sampling</t>
  </si>
  <si>
    <t>feedback mode</t>
  </si>
  <si>
    <t>speed mode</t>
  </si>
  <si>
    <t>speed unit</t>
  </si>
  <si>
    <t>Drive axle status</t>
  </si>
  <si>
    <t>address18</t>
  </si>
  <si>
    <t>PWM mode：</t>
  </si>
  <si>
    <r>
      <rPr>
        <sz val="10"/>
        <color rgb="FF000000"/>
        <rFont val="黑体"/>
        <charset val="134"/>
      </rPr>
      <t>(0)</t>
    </r>
    <r>
      <rPr>
        <sz val="10"/>
        <color rgb="FF000000"/>
        <rFont val="Calibri"/>
        <charset val="134"/>
      </rPr>
      <t xml:space="preserve">1.5K </t>
    </r>
    <r>
      <rPr>
        <sz val="10"/>
        <color rgb="FF000000"/>
        <rFont val="黑体"/>
        <charset val="134"/>
      </rPr>
      <t>Low voltage sampling</t>
    </r>
  </si>
  <si>
    <t>(0)Feedback loop Angle</t>
  </si>
  <si>
    <t>(0)Speed 0 stop</t>
  </si>
  <si>
    <t>(0)50 step/s</t>
  </si>
  <si>
    <t>Servo steering coefficient</t>
  </si>
  <si>
    <t>(0)High frequency no dead zone</t>
  </si>
  <si>
    <r>
      <rPr>
        <sz val="10"/>
        <color rgb="FF000000"/>
        <rFont val="黑体"/>
        <charset val="134"/>
      </rPr>
      <t>(1)</t>
    </r>
    <r>
      <rPr>
        <sz val="10"/>
        <color rgb="FF000000"/>
        <rFont val="Calibri"/>
        <charset val="134"/>
      </rPr>
      <t xml:space="preserve">1K </t>
    </r>
    <r>
      <rPr>
        <sz val="10"/>
        <color rgb="FF000000"/>
        <rFont val="黑体"/>
        <charset val="134"/>
      </rPr>
      <t>High voltage sampling</t>
    </r>
  </si>
  <si>
    <t>(1)Feedback full Angle</t>
  </si>
  <si>
    <t>(1)Velocity 0 is the highest</t>
  </si>
  <si>
    <t>(1)step/s</t>
  </si>
  <si>
    <t>(1)Low frequencies have dead zones</t>
  </si>
  <si>
    <t>STS20</t>
  </si>
  <si>
    <t>NO</t>
  </si>
  <si>
    <t>YES</t>
  </si>
  <si>
    <t>protection equipment</t>
  </si>
  <si>
    <t>unloading
Address the 19th</t>
  </si>
  <si>
    <t>defensive function</t>
  </si>
  <si>
    <t>--</t>
  </si>
  <si>
    <t>Load overload</t>
  </si>
  <si>
    <t>overcurrent</t>
  </si>
  <si>
    <t>overheating</t>
  </si>
  <si>
    <t>Magnetically coded sensor</t>
  </si>
  <si>
    <t>Function for owe and over voltage protection</t>
  </si>
  <si>
    <t>SMS/STS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</si>
</sst>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等线"/>
      <charset val="134"/>
      <scheme val="minor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Calibri"/>
      <charset val="134"/>
    </font>
    <font>
      <sz val="10"/>
      <color rgb="FF000000"/>
      <name val="黑体"/>
      <charset val="134"/>
    </font>
    <font>
      <sz val="10"/>
      <color rgb="FF000000"/>
      <name val="SimHei"/>
      <charset val="134"/>
    </font>
    <font>
      <sz val="10"/>
      <color rgb="FF000000"/>
      <name val="SimSun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indexed="8"/>
      <name val="宋体"/>
      <charset val="134"/>
    </font>
    <font>
      <sz val="10.2"/>
      <color rgb="FF2E3033"/>
      <name val="Arial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/>
      <right/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17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5" fillId="13" borderId="20" applyNumberFormat="0" applyAlignment="0" applyProtection="0">
      <alignment vertical="center"/>
    </xf>
    <xf numFmtId="0" fontId="26" fillId="13" borderId="16" applyNumberFormat="0" applyAlignment="0" applyProtection="0">
      <alignment vertical="center"/>
    </xf>
    <xf numFmtId="0" fontId="27" fillId="14" borderId="21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0" fillId="0" borderId="0"/>
  </cellStyleXfs>
  <cellXfs count="9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49" applyAlignment="1">
      <alignment vertical="center"/>
    </xf>
    <xf numFmtId="0" fontId="8" fillId="0" borderId="0" xfId="49" applyFont="1"/>
    <xf numFmtId="0" fontId="0" fillId="0" borderId="0" xfId="49" applyAlignment="1">
      <alignment horizontal="left" wrapText="1"/>
    </xf>
    <xf numFmtId="0" fontId="8" fillId="0" borderId="0" xfId="49" applyFont="1" applyAlignment="1">
      <alignment horizontal="left" vertical="center" wrapText="1"/>
    </xf>
    <xf numFmtId="0" fontId="0" fillId="0" borderId="0" xfId="49"/>
    <xf numFmtId="0" fontId="0" fillId="0" borderId="0" xfId="49" applyAlignment="1">
      <alignment horizontal="right"/>
    </xf>
    <xf numFmtId="0" fontId="9" fillId="0" borderId="0" xfId="10" applyFont="1" applyAlignment="1"/>
    <xf numFmtId="0" fontId="10" fillId="0" borderId="0" xfId="10" applyAlignment="1"/>
    <xf numFmtId="0" fontId="11" fillId="3" borderId="0" xfId="49" applyFont="1" applyFill="1" applyAlignment="1">
      <alignment horizontal="left" vertical="center" wrapText="1"/>
    </xf>
    <xf numFmtId="0" fontId="8" fillId="3" borderId="0" xfId="49" applyFont="1" applyFill="1" applyBorder="1" applyAlignment="1"/>
    <xf numFmtId="0" fontId="0" fillId="3" borderId="0" xfId="49" applyFill="1"/>
    <xf numFmtId="0" fontId="0" fillId="0" borderId="0" xfId="49" applyAlignment="1">
      <alignment horizontal="center"/>
    </xf>
    <xf numFmtId="0" fontId="0" fillId="0" borderId="10" xfId="49" applyBorder="1" applyAlignment="1">
      <alignment horizontal="center" wrapText="1"/>
    </xf>
    <xf numFmtId="0" fontId="0" fillId="0" borderId="10" xfId="49" applyBorder="1" applyAlignment="1">
      <alignment horizontal="center"/>
    </xf>
    <xf numFmtId="0" fontId="0" fillId="0" borderId="10" xfId="49" applyBorder="1" applyAlignment="1">
      <alignment horizontal="right"/>
    </xf>
    <xf numFmtId="0" fontId="0" fillId="2" borderId="10" xfId="49" applyFill="1" applyBorder="1" applyAlignment="1">
      <alignment horizontal="center"/>
    </xf>
    <xf numFmtId="0" fontId="0" fillId="3" borderId="10" xfId="49" applyFill="1" applyBorder="1" applyAlignment="1">
      <alignment horizontal="center"/>
    </xf>
    <xf numFmtId="0" fontId="12" fillId="0" borderId="10" xfId="49" applyFont="1" applyBorder="1" applyAlignment="1">
      <alignment horizontal="center" vertical="center"/>
    </xf>
    <xf numFmtId="0" fontId="0" fillId="0" borderId="10" xfId="49" applyBorder="1" applyAlignment="1">
      <alignment horizontal="center" vertical="center" wrapText="1"/>
    </xf>
    <xf numFmtId="0" fontId="0" fillId="0" borderId="10" xfId="49" applyBorder="1" applyAlignment="1">
      <alignment horizontal="center" vertical="center"/>
    </xf>
    <xf numFmtId="0" fontId="0" fillId="0" borderId="10" xfId="49" applyBorder="1"/>
    <xf numFmtId="0" fontId="0" fillId="0" borderId="10" xfId="49" applyBorder="1" applyAlignment="1"/>
    <xf numFmtId="0" fontId="0" fillId="0" borderId="0" xfId="49" applyBorder="1"/>
    <xf numFmtId="0" fontId="0" fillId="0" borderId="0" xfId="49" applyBorder="1" applyAlignment="1"/>
    <xf numFmtId="0" fontId="8" fillId="3" borderId="0" xfId="49" applyFont="1" applyFill="1" applyAlignment="1">
      <alignment horizontal="left" vertical="center"/>
    </xf>
    <xf numFmtId="0" fontId="8" fillId="0" borderId="0" xfId="49" applyFont="1" applyAlignment="1">
      <alignment horizontal="center"/>
    </xf>
    <xf numFmtId="0" fontId="8" fillId="0" borderId="10" xfId="49" applyFont="1" applyBorder="1" applyAlignment="1">
      <alignment horizontal="center" wrapText="1"/>
    </xf>
    <xf numFmtId="0" fontId="8" fillId="0" borderId="10" xfId="49" applyFont="1" applyBorder="1" applyAlignment="1">
      <alignment horizontal="center"/>
    </xf>
    <xf numFmtId="0" fontId="8" fillId="0" borderId="10" xfId="49" applyFont="1" applyBorder="1" applyAlignment="1">
      <alignment horizontal="right"/>
    </xf>
    <xf numFmtId="0" fontId="8" fillId="2" borderId="10" xfId="49" applyFont="1" applyFill="1" applyBorder="1" applyAlignment="1">
      <alignment horizontal="center"/>
    </xf>
    <xf numFmtId="0" fontId="8" fillId="0" borderId="10" xfId="49" applyFont="1" applyBorder="1" applyAlignment="1">
      <alignment horizontal="left" wrapText="1"/>
    </xf>
    <xf numFmtId="0" fontId="8" fillId="3" borderId="10" xfId="49" applyFont="1" applyFill="1" applyBorder="1" applyAlignment="1">
      <alignment horizontal="center"/>
    </xf>
    <xf numFmtId="0" fontId="8" fillId="0" borderId="11" xfId="49" applyFont="1" applyBorder="1" applyAlignment="1">
      <alignment horizontal="center"/>
    </xf>
    <xf numFmtId="0" fontId="8" fillId="0" borderId="12" xfId="49" applyFont="1" applyBorder="1" applyAlignment="1">
      <alignment horizontal="left" vertical="center" wrapText="1"/>
    </xf>
    <xf numFmtId="0" fontId="8" fillId="0" borderId="13" xfId="49" applyFont="1" applyBorder="1" applyAlignment="1">
      <alignment horizontal="left" vertical="center" wrapText="1"/>
    </xf>
    <xf numFmtId="0" fontId="8" fillId="0" borderId="10" xfId="49" applyFont="1" applyBorder="1" applyAlignment="1">
      <alignment horizontal="center" vertical="center"/>
    </xf>
    <xf numFmtId="0" fontId="8" fillId="0" borderId="10" xfId="49" applyFont="1" applyBorder="1" applyAlignment="1">
      <alignment wrapText="1"/>
    </xf>
    <xf numFmtId="0" fontId="8" fillId="0" borderId="10" xfId="49" applyFont="1" applyBorder="1"/>
    <xf numFmtId="0" fontId="8" fillId="0" borderId="12" xfId="49" applyFont="1" applyBorder="1" applyAlignment="1">
      <alignment horizontal="left" wrapText="1"/>
    </xf>
    <xf numFmtId="0" fontId="8" fillId="0" borderId="13" xfId="49" applyFont="1" applyBorder="1" applyAlignment="1">
      <alignment horizontal="left" wrapText="1"/>
    </xf>
    <xf numFmtId="0" fontId="8" fillId="0" borderId="0" xfId="49" applyFont="1" applyBorder="1"/>
    <xf numFmtId="0" fontId="8" fillId="3" borderId="0" xfId="49" applyFont="1" applyFill="1" applyAlignment="1">
      <alignment horizontal="center" wrapText="1"/>
    </xf>
    <xf numFmtId="0" fontId="8" fillId="0" borderId="11" xfId="49" applyFont="1" applyBorder="1" applyAlignment="1">
      <alignment horizontal="left" wrapText="1"/>
    </xf>
    <xf numFmtId="0" fontId="8" fillId="0" borderId="14" xfId="49" applyFont="1" applyBorder="1" applyAlignment="1">
      <alignment horizontal="center"/>
    </xf>
    <xf numFmtId="0" fontId="8" fillId="0" borderId="0" xfId="49" applyFont="1" applyAlignment="1">
      <alignment horizontal="center" wrapText="1"/>
    </xf>
    <xf numFmtId="0" fontId="8" fillId="3" borderId="10" xfId="49" applyFont="1" applyFill="1" applyBorder="1" applyAlignment="1">
      <alignment horizontal="center" wrapText="1"/>
    </xf>
    <xf numFmtId="0" fontId="8" fillId="0" borderId="0" xfId="49" applyFont="1" applyAlignment="1">
      <alignment horizontal="left"/>
    </xf>
    <xf numFmtId="0" fontId="8" fillId="3" borderId="10" xfId="49" applyFont="1" applyFill="1" applyBorder="1" applyAlignment="1">
      <alignment horizontal="left" wrapText="1"/>
    </xf>
    <xf numFmtId="0" fontId="0" fillId="0" borderId="10" xfId="49" applyBorder="1" applyAlignment="1">
      <alignment horizontal="left" vertical="center" wrapText="1"/>
    </xf>
    <xf numFmtId="0" fontId="0" fillId="0" borderId="0" xfId="49" applyAlignment="1"/>
    <xf numFmtId="0" fontId="8" fillId="0" borderId="10" xfId="49" applyFont="1" applyBorder="1" applyAlignment="1">
      <alignment horizontal="left" vertical="center" wrapText="1"/>
    </xf>
    <xf numFmtId="0" fontId="0" fillId="0" borderId="10" xfId="49" applyBorder="1" applyAlignment="1">
      <alignment horizontal="left"/>
    </xf>
    <xf numFmtId="0" fontId="0" fillId="0" borderId="0" xfId="49" applyBorder="1" applyAlignment="1">
      <alignment horizontal="left"/>
    </xf>
    <xf numFmtId="0" fontId="0" fillId="0" borderId="10" xfId="49" applyBorder="1" applyAlignment="1">
      <alignment horizontal="left" wrapText="1"/>
    </xf>
    <xf numFmtId="0" fontId="12" fillId="0" borderId="10" xfId="49" applyFont="1" applyBorder="1" applyAlignment="1">
      <alignment horizontal="left" vertical="center" wrapText="1"/>
    </xf>
    <xf numFmtId="0" fontId="0" fillId="0" borderId="12" xfId="49" applyBorder="1" applyAlignment="1"/>
    <xf numFmtId="0" fontId="0" fillId="0" borderId="15" xfId="49" applyBorder="1" applyAlignment="1"/>
    <xf numFmtId="0" fontId="8" fillId="0" borderId="14" xfId="49" applyFont="1" applyBorder="1" applyAlignment="1">
      <alignment horizontal="left" vertical="center" wrapText="1"/>
    </xf>
    <xf numFmtId="0" fontId="8" fillId="2" borderId="10" xfId="49" applyFont="1" applyFill="1" applyBorder="1" applyAlignment="1">
      <alignment horizontal="left" vertical="center" wrapText="1"/>
    </xf>
    <xf numFmtId="0" fontId="8" fillId="3" borderId="10" xfId="49" applyFont="1" applyFill="1" applyBorder="1" applyAlignment="1">
      <alignment horizontal="left" vertical="center" wrapText="1"/>
    </xf>
    <xf numFmtId="0" fontId="8" fillId="0" borderId="11" xfId="49" applyFont="1" applyBorder="1" applyAlignment="1">
      <alignment horizontal="left" vertical="center" wrapText="1"/>
    </xf>
    <xf numFmtId="0" fontId="0" fillId="0" borderId="0" xfId="49" applyAlignment="1">
      <alignment horizontal="left"/>
    </xf>
    <xf numFmtId="176" fontId="0" fillId="0" borderId="0" xfId="0" applyNumberFormat="1" applyAlignment="1">
      <alignment horizontal="center" vertical="center"/>
    </xf>
    <xf numFmtId="0" fontId="0" fillId="3" borderId="11" xfId="49" applyFill="1" applyBorder="1" applyAlignment="1">
      <alignment horizontal="center"/>
    </xf>
    <xf numFmtId="0" fontId="0" fillId="3" borderId="10" xfId="49" applyFill="1" applyBorder="1"/>
    <xf numFmtId="0" fontId="0" fillId="3" borderId="10" xfId="49" applyFill="1" applyBorder="1" applyAlignment="1">
      <alignment wrapText="1"/>
    </xf>
    <xf numFmtId="0" fontId="0" fillId="3" borderId="10" xfId="49" applyFill="1" applyBorder="1" applyAlignment="1">
      <alignment horizontal="left" wrapText="1"/>
    </xf>
    <xf numFmtId="0" fontId="0" fillId="0" borderId="13" xfId="49" applyBorder="1" applyAlignment="1"/>
    <xf numFmtId="0" fontId="13" fillId="0" borderId="0" xfId="0" applyFont="1" applyAlignment="1">
      <alignment horizontal="left" vertical="center" wrapText="1"/>
    </xf>
    <xf numFmtId="0" fontId="8" fillId="0" borderId="10" xfId="49" applyFont="1" applyBorder="1" applyAlignment="1"/>
    <xf numFmtId="0" fontId="0" fillId="0" borderId="0" xfId="49" quotePrefix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198120</xdr:colOff>
      <xdr:row>0</xdr:row>
      <xdr:rowOff>635</xdr:rowOff>
    </xdr:from>
    <xdr:to>
      <xdr:col>19</xdr:col>
      <xdr:colOff>269188</xdr:colOff>
      <xdr:row>41</xdr:row>
      <xdr:rowOff>15875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635"/>
          <a:ext cx="6219825" cy="987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146"/>
  <sheetViews>
    <sheetView tabSelected="1" topLeftCell="B1" workbookViewId="0">
      <pane xSplit="8" ySplit="12" topLeftCell="J115" activePane="bottomRight" state="frozen"/>
      <selection/>
      <selection pane="topRight"/>
      <selection pane="bottomLeft"/>
      <selection pane="bottomRight" activeCell="K113" sqref="K113"/>
    </sheetView>
  </sheetViews>
  <sheetFormatPr defaultColWidth="9" defaultRowHeight="13.8"/>
  <cols>
    <col min="1" max="1" width="8.88888888888889" style="31"/>
    <col min="2" max="2" width="7.66666666666667" style="31" customWidth="1"/>
    <col min="3" max="3" width="23.6666666666667" style="31" customWidth="1"/>
    <col min="4" max="5" width="5.77777777777778" style="31" customWidth="1"/>
    <col min="6" max="6" width="7.11111111111111" style="31" customWidth="1"/>
    <col min="7" max="7" width="21.1111111111111" style="31" customWidth="1"/>
    <col min="8" max="8" width="15.2222222222222" style="31" customWidth="1"/>
    <col min="9" max="9" width="14.2222222222222" style="31" customWidth="1"/>
    <col min="10" max="11" width="16.3333333333333" style="31" customWidth="1"/>
    <col min="12" max="12" width="11.4444444444444" style="31" customWidth="1"/>
    <col min="13" max="13" width="11.5555555555556" style="31" customWidth="1"/>
    <col min="14" max="14" width="16.1111111111111" style="31" customWidth="1"/>
    <col min="15" max="15" width="12.8888888888889" style="31" customWidth="1"/>
    <col min="16" max="16" width="11" style="31" customWidth="1"/>
    <col min="17" max="258" width="8.88888888888889" style="31"/>
    <col min="259" max="259" width="15.4444444444444" style="31" customWidth="1"/>
    <col min="260" max="261" width="5.77777777777778" style="31" customWidth="1"/>
    <col min="262" max="262" width="7.11111111111111" style="31" customWidth="1"/>
    <col min="263" max="263" width="14.1111111111111" style="31" customWidth="1"/>
    <col min="264" max="264" width="8.88888888888889" style="31"/>
    <col min="265" max="265" width="11.4444444444444" style="31" customWidth="1"/>
    <col min="266" max="271" width="10.1111111111111" style="31" customWidth="1"/>
    <col min="272" max="272" width="9.77777777777778" style="31" customWidth="1"/>
    <col min="273" max="514" width="8.88888888888889" style="31"/>
    <col min="515" max="515" width="15.4444444444444" style="31" customWidth="1"/>
    <col min="516" max="517" width="5.77777777777778" style="31" customWidth="1"/>
    <col min="518" max="518" width="7.11111111111111" style="31" customWidth="1"/>
    <col min="519" max="519" width="14.1111111111111" style="31" customWidth="1"/>
    <col min="520" max="520" width="8.88888888888889" style="31"/>
    <col min="521" max="521" width="11.4444444444444" style="31" customWidth="1"/>
    <col min="522" max="527" width="10.1111111111111" style="31" customWidth="1"/>
    <col min="528" max="528" width="9.77777777777778" style="31" customWidth="1"/>
    <col min="529" max="770" width="8.88888888888889" style="31"/>
    <col min="771" max="771" width="15.4444444444444" style="31" customWidth="1"/>
    <col min="772" max="773" width="5.77777777777778" style="31" customWidth="1"/>
    <col min="774" max="774" width="7.11111111111111" style="31" customWidth="1"/>
    <col min="775" max="775" width="14.1111111111111" style="31" customWidth="1"/>
    <col min="776" max="776" width="8.88888888888889" style="31"/>
    <col min="777" max="777" width="11.4444444444444" style="31" customWidth="1"/>
    <col min="778" max="783" width="10.1111111111111" style="31" customWidth="1"/>
    <col min="784" max="784" width="9.77777777777778" style="31" customWidth="1"/>
    <col min="785" max="1026" width="8.88888888888889" style="31"/>
    <col min="1027" max="1027" width="15.4444444444444" style="31" customWidth="1"/>
    <col min="1028" max="1029" width="5.77777777777778" style="31" customWidth="1"/>
    <col min="1030" max="1030" width="7.11111111111111" style="31" customWidth="1"/>
    <col min="1031" max="1031" width="14.1111111111111" style="31" customWidth="1"/>
    <col min="1032" max="1032" width="8.88888888888889" style="31"/>
    <col min="1033" max="1033" width="11.4444444444444" style="31" customWidth="1"/>
    <col min="1034" max="1039" width="10.1111111111111" style="31" customWidth="1"/>
    <col min="1040" max="1040" width="9.77777777777778" style="31" customWidth="1"/>
    <col min="1041" max="1282" width="8.88888888888889" style="31"/>
    <col min="1283" max="1283" width="15.4444444444444" style="31" customWidth="1"/>
    <col min="1284" max="1285" width="5.77777777777778" style="31" customWidth="1"/>
    <col min="1286" max="1286" width="7.11111111111111" style="31" customWidth="1"/>
    <col min="1287" max="1287" width="14.1111111111111" style="31" customWidth="1"/>
    <col min="1288" max="1288" width="8.88888888888889" style="31"/>
    <col min="1289" max="1289" width="11.4444444444444" style="31" customWidth="1"/>
    <col min="1290" max="1295" width="10.1111111111111" style="31" customWidth="1"/>
    <col min="1296" max="1296" width="9.77777777777778" style="31" customWidth="1"/>
    <col min="1297" max="1538" width="8.88888888888889" style="31"/>
    <col min="1539" max="1539" width="15.4444444444444" style="31" customWidth="1"/>
    <col min="1540" max="1541" width="5.77777777777778" style="31" customWidth="1"/>
    <col min="1542" max="1542" width="7.11111111111111" style="31" customWidth="1"/>
    <col min="1543" max="1543" width="14.1111111111111" style="31" customWidth="1"/>
    <col min="1544" max="1544" width="8.88888888888889" style="31"/>
    <col min="1545" max="1545" width="11.4444444444444" style="31" customWidth="1"/>
    <col min="1546" max="1551" width="10.1111111111111" style="31" customWidth="1"/>
    <col min="1552" max="1552" width="9.77777777777778" style="31" customWidth="1"/>
    <col min="1553" max="1794" width="8.88888888888889" style="31"/>
    <col min="1795" max="1795" width="15.4444444444444" style="31" customWidth="1"/>
    <col min="1796" max="1797" width="5.77777777777778" style="31" customWidth="1"/>
    <col min="1798" max="1798" width="7.11111111111111" style="31" customWidth="1"/>
    <col min="1799" max="1799" width="14.1111111111111" style="31" customWidth="1"/>
    <col min="1800" max="1800" width="8.88888888888889" style="31"/>
    <col min="1801" max="1801" width="11.4444444444444" style="31" customWidth="1"/>
    <col min="1802" max="1807" width="10.1111111111111" style="31" customWidth="1"/>
    <col min="1808" max="1808" width="9.77777777777778" style="31" customWidth="1"/>
    <col min="1809" max="2050" width="8.88888888888889" style="31"/>
    <col min="2051" max="2051" width="15.4444444444444" style="31" customWidth="1"/>
    <col min="2052" max="2053" width="5.77777777777778" style="31" customWidth="1"/>
    <col min="2054" max="2054" width="7.11111111111111" style="31" customWidth="1"/>
    <col min="2055" max="2055" width="14.1111111111111" style="31" customWidth="1"/>
    <col min="2056" max="2056" width="8.88888888888889" style="31"/>
    <col min="2057" max="2057" width="11.4444444444444" style="31" customWidth="1"/>
    <col min="2058" max="2063" width="10.1111111111111" style="31" customWidth="1"/>
    <col min="2064" max="2064" width="9.77777777777778" style="31" customWidth="1"/>
    <col min="2065" max="2306" width="8.88888888888889" style="31"/>
    <col min="2307" max="2307" width="15.4444444444444" style="31" customWidth="1"/>
    <col min="2308" max="2309" width="5.77777777777778" style="31" customWidth="1"/>
    <col min="2310" max="2310" width="7.11111111111111" style="31" customWidth="1"/>
    <col min="2311" max="2311" width="14.1111111111111" style="31" customWidth="1"/>
    <col min="2312" max="2312" width="8.88888888888889" style="31"/>
    <col min="2313" max="2313" width="11.4444444444444" style="31" customWidth="1"/>
    <col min="2314" max="2319" width="10.1111111111111" style="31" customWidth="1"/>
    <col min="2320" max="2320" width="9.77777777777778" style="31" customWidth="1"/>
    <col min="2321" max="2562" width="8.88888888888889" style="31"/>
    <col min="2563" max="2563" width="15.4444444444444" style="31" customWidth="1"/>
    <col min="2564" max="2565" width="5.77777777777778" style="31" customWidth="1"/>
    <col min="2566" max="2566" width="7.11111111111111" style="31" customWidth="1"/>
    <col min="2567" max="2567" width="14.1111111111111" style="31" customWidth="1"/>
    <col min="2568" max="2568" width="8.88888888888889" style="31"/>
    <col min="2569" max="2569" width="11.4444444444444" style="31" customWidth="1"/>
    <col min="2570" max="2575" width="10.1111111111111" style="31" customWidth="1"/>
    <col min="2576" max="2576" width="9.77777777777778" style="31" customWidth="1"/>
    <col min="2577" max="2818" width="8.88888888888889" style="31"/>
    <col min="2819" max="2819" width="15.4444444444444" style="31" customWidth="1"/>
    <col min="2820" max="2821" width="5.77777777777778" style="31" customWidth="1"/>
    <col min="2822" max="2822" width="7.11111111111111" style="31" customWidth="1"/>
    <col min="2823" max="2823" width="14.1111111111111" style="31" customWidth="1"/>
    <col min="2824" max="2824" width="8.88888888888889" style="31"/>
    <col min="2825" max="2825" width="11.4444444444444" style="31" customWidth="1"/>
    <col min="2826" max="2831" width="10.1111111111111" style="31" customWidth="1"/>
    <col min="2832" max="2832" width="9.77777777777778" style="31" customWidth="1"/>
    <col min="2833" max="3074" width="8.88888888888889" style="31"/>
    <col min="3075" max="3075" width="15.4444444444444" style="31" customWidth="1"/>
    <col min="3076" max="3077" width="5.77777777777778" style="31" customWidth="1"/>
    <col min="3078" max="3078" width="7.11111111111111" style="31" customWidth="1"/>
    <col min="3079" max="3079" width="14.1111111111111" style="31" customWidth="1"/>
    <col min="3080" max="3080" width="8.88888888888889" style="31"/>
    <col min="3081" max="3081" width="11.4444444444444" style="31" customWidth="1"/>
    <col min="3082" max="3087" width="10.1111111111111" style="31" customWidth="1"/>
    <col min="3088" max="3088" width="9.77777777777778" style="31" customWidth="1"/>
    <col min="3089" max="3330" width="8.88888888888889" style="31"/>
    <col min="3331" max="3331" width="15.4444444444444" style="31" customWidth="1"/>
    <col min="3332" max="3333" width="5.77777777777778" style="31" customWidth="1"/>
    <col min="3334" max="3334" width="7.11111111111111" style="31" customWidth="1"/>
    <col min="3335" max="3335" width="14.1111111111111" style="31" customWidth="1"/>
    <col min="3336" max="3336" width="8.88888888888889" style="31"/>
    <col min="3337" max="3337" width="11.4444444444444" style="31" customWidth="1"/>
    <col min="3338" max="3343" width="10.1111111111111" style="31" customWidth="1"/>
    <col min="3344" max="3344" width="9.77777777777778" style="31" customWidth="1"/>
    <col min="3345" max="3586" width="8.88888888888889" style="31"/>
    <col min="3587" max="3587" width="15.4444444444444" style="31" customWidth="1"/>
    <col min="3588" max="3589" width="5.77777777777778" style="31" customWidth="1"/>
    <col min="3590" max="3590" width="7.11111111111111" style="31" customWidth="1"/>
    <col min="3591" max="3591" width="14.1111111111111" style="31" customWidth="1"/>
    <col min="3592" max="3592" width="8.88888888888889" style="31"/>
    <col min="3593" max="3593" width="11.4444444444444" style="31" customWidth="1"/>
    <col min="3594" max="3599" width="10.1111111111111" style="31" customWidth="1"/>
    <col min="3600" max="3600" width="9.77777777777778" style="31" customWidth="1"/>
    <col min="3601" max="3842" width="8.88888888888889" style="31"/>
    <col min="3843" max="3843" width="15.4444444444444" style="31" customWidth="1"/>
    <col min="3844" max="3845" width="5.77777777777778" style="31" customWidth="1"/>
    <col min="3846" max="3846" width="7.11111111111111" style="31" customWidth="1"/>
    <col min="3847" max="3847" width="14.1111111111111" style="31" customWidth="1"/>
    <col min="3848" max="3848" width="8.88888888888889" style="31"/>
    <col min="3849" max="3849" width="11.4444444444444" style="31" customWidth="1"/>
    <col min="3850" max="3855" width="10.1111111111111" style="31" customWidth="1"/>
    <col min="3856" max="3856" width="9.77777777777778" style="31" customWidth="1"/>
    <col min="3857" max="4098" width="8.88888888888889" style="31"/>
    <col min="4099" max="4099" width="15.4444444444444" style="31" customWidth="1"/>
    <col min="4100" max="4101" width="5.77777777777778" style="31" customWidth="1"/>
    <col min="4102" max="4102" width="7.11111111111111" style="31" customWidth="1"/>
    <col min="4103" max="4103" width="14.1111111111111" style="31" customWidth="1"/>
    <col min="4104" max="4104" width="8.88888888888889" style="31"/>
    <col min="4105" max="4105" width="11.4444444444444" style="31" customWidth="1"/>
    <col min="4106" max="4111" width="10.1111111111111" style="31" customWidth="1"/>
    <col min="4112" max="4112" width="9.77777777777778" style="31" customWidth="1"/>
    <col min="4113" max="4354" width="8.88888888888889" style="31"/>
    <col min="4355" max="4355" width="15.4444444444444" style="31" customWidth="1"/>
    <col min="4356" max="4357" width="5.77777777777778" style="31" customWidth="1"/>
    <col min="4358" max="4358" width="7.11111111111111" style="31" customWidth="1"/>
    <col min="4359" max="4359" width="14.1111111111111" style="31" customWidth="1"/>
    <col min="4360" max="4360" width="8.88888888888889" style="31"/>
    <col min="4361" max="4361" width="11.4444444444444" style="31" customWidth="1"/>
    <col min="4362" max="4367" width="10.1111111111111" style="31" customWidth="1"/>
    <col min="4368" max="4368" width="9.77777777777778" style="31" customWidth="1"/>
    <col min="4369" max="4610" width="8.88888888888889" style="31"/>
    <col min="4611" max="4611" width="15.4444444444444" style="31" customWidth="1"/>
    <col min="4612" max="4613" width="5.77777777777778" style="31" customWidth="1"/>
    <col min="4614" max="4614" width="7.11111111111111" style="31" customWidth="1"/>
    <col min="4615" max="4615" width="14.1111111111111" style="31" customWidth="1"/>
    <col min="4616" max="4616" width="8.88888888888889" style="31"/>
    <col min="4617" max="4617" width="11.4444444444444" style="31" customWidth="1"/>
    <col min="4618" max="4623" width="10.1111111111111" style="31" customWidth="1"/>
    <col min="4624" max="4624" width="9.77777777777778" style="31" customWidth="1"/>
    <col min="4625" max="4866" width="8.88888888888889" style="31"/>
    <col min="4867" max="4867" width="15.4444444444444" style="31" customWidth="1"/>
    <col min="4868" max="4869" width="5.77777777777778" style="31" customWidth="1"/>
    <col min="4870" max="4870" width="7.11111111111111" style="31" customWidth="1"/>
    <col min="4871" max="4871" width="14.1111111111111" style="31" customWidth="1"/>
    <col min="4872" max="4872" width="8.88888888888889" style="31"/>
    <col min="4873" max="4873" width="11.4444444444444" style="31" customWidth="1"/>
    <col min="4874" max="4879" width="10.1111111111111" style="31" customWidth="1"/>
    <col min="4880" max="4880" width="9.77777777777778" style="31" customWidth="1"/>
    <col min="4881" max="5122" width="8.88888888888889" style="31"/>
    <col min="5123" max="5123" width="15.4444444444444" style="31" customWidth="1"/>
    <col min="5124" max="5125" width="5.77777777777778" style="31" customWidth="1"/>
    <col min="5126" max="5126" width="7.11111111111111" style="31" customWidth="1"/>
    <col min="5127" max="5127" width="14.1111111111111" style="31" customWidth="1"/>
    <col min="5128" max="5128" width="8.88888888888889" style="31"/>
    <col min="5129" max="5129" width="11.4444444444444" style="31" customWidth="1"/>
    <col min="5130" max="5135" width="10.1111111111111" style="31" customWidth="1"/>
    <col min="5136" max="5136" width="9.77777777777778" style="31" customWidth="1"/>
    <col min="5137" max="5378" width="8.88888888888889" style="31"/>
    <col min="5379" max="5379" width="15.4444444444444" style="31" customWidth="1"/>
    <col min="5380" max="5381" width="5.77777777777778" style="31" customWidth="1"/>
    <col min="5382" max="5382" width="7.11111111111111" style="31" customWidth="1"/>
    <col min="5383" max="5383" width="14.1111111111111" style="31" customWidth="1"/>
    <col min="5384" max="5384" width="8.88888888888889" style="31"/>
    <col min="5385" max="5385" width="11.4444444444444" style="31" customWidth="1"/>
    <col min="5386" max="5391" width="10.1111111111111" style="31" customWidth="1"/>
    <col min="5392" max="5392" width="9.77777777777778" style="31" customWidth="1"/>
    <col min="5393" max="5634" width="8.88888888888889" style="31"/>
    <col min="5635" max="5635" width="15.4444444444444" style="31" customWidth="1"/>
    <col min="5636" max="5637" width="5.77777777777778" style="31" customWidth="1"/>
    <col min="5638" max="5638" width="7.11111111111111" style="31" customWidth="1"/>
    <col min="5639" max="5639" width="14.1111111111111" style="31" customWidth="1"/>
    <col min="5640" max="5640" width="8.88888888888889" style="31"/>
    <col min="5641" max="5641" width="11.4444444444444" style="31" customWidth="1"/>
    <col min="5642" max="5647" width="10.1111111111111" style="31" customWidth="1"/>
    <col min="5648" max="5648" width="9.77777777777778" style="31" customWidth="1"/>
    <col min="5649" max="5890" width="8.88888888888889" style="31"/>
    <col min="5891" max="5891" width="15.4444444444444" style="31" customWidth="1"/>
    <col min="5892" max="5893" width="5.77777777777778" style="31" customWidth="1"/>
    <col min="5894" max="5894" width="7.11111111111111" style="31" customWidth="1"/>
    <col min="5895" max="5895" width="14.1111111111111" style="31" customWidth="1"/>
    <col min="5896" max="5896" width="8.88888888888889" style="31"/>
    <col min="5897" max="5897" width="11.4444444444444" style="31" customWidth="1"/>
    <col min="5898" max="5903" width="10.1111111111111" style="31" customWidth="1"/>
    <col min="5904" max="5904" width="9.77777777777778" style="31" customWidth="1"/>
    <col min="5905" max="6146" width="8.88888888888889" style="31"/>
    <col min="6147" max="6147" width="15.4444444444444" style="31" customWidth="1"/>
    <col min="6148" max="6149" width="5.77777777777778" style="31" customWidth="1"/>
    <col min="6150" max="6150" width="7.11111111111111" style="31" customWidth="1"/>
    <col min="6151" max="6151" width="14.1111111111111" style="31" customWidth="1"/>
    <col min="6152" max="6152" width="8.88888888888889" style="31"/>
    <col min="6153" max="6153" width="11.4444444444444" style="31" customWidth="1"/>
    <col min="6154" max="6159" width="10.1111111111111" style="31" customWidth="1"/>
    <col min="6160" max="6160" width="9.77777777777778" style="31" customWidth="1"/>
    <col min="6161" max="6402" width="8.88888888888889" style="31"/>
    <col min="6403" max="6403" width="15.4444444444444" style="31" customWidth="1"/>
    <col min="6404" max="6405" width="5.77777777777778" style="31" customWidth="1"/>
    <col min="6406" max="6406" width="7.11111111111111" style="31" customWidth="1"/>
    <col min="6407" max="6407" width="14.1111111111111" style="31" customWidth="1"/>
    <col min="6408" max="6408" width="8.88888888888889" style="31"/>
    <col min="6409" max="6409" width="11.4444444444444" style="31" customWidth="1"/>
    <col min="6410" max="6415" width="10.1111111111111" style="31" customWidth="1"/>
    <col min="6416" max="6416" width="9.77777777777778" style="31" customWidth="1"/>
    <col min="6417" max="6658" width="8.88888888888889" style="31"/>
    <col min="6659" max="6659" width="15.4444444444444" style="31" customWidth="1"/>
    <col min="6660" max="6661" width="5.77777777777778" style="31" customWidth="1"/>
    <col min="6662" max="6662" width="7.11111111111111" style="31" customWidth="1"/>
    <col min="6663" max="6663" width="14.1111111111111" style="31" customWidth="1"/>
    <col min="6664" max="6664" width="8.88888888888889" style="31"/>
    <col min="6665" max="6665" width="11.4444444444444" style="31" customWidth="1"/>
    <col min="6666" max="6671" width="10.1111111111111" style="31" customWidth="1"/>
    <col min="6672" max="6672" width="9.77777777777778" style="31" customWidth="1"/>
    <col min="6673" max="6914" width="8.88888888888889" style="31"/>
    <col min="6915" max="6915" width="15.4444444444444" style="31" customWidth="1"/>
    <col min="6916" max="6917" width="5.77777777777778" style="31" customWidth="1"/>
    <col min="6918" max="6918" width="7.11111111111111" style="31" customWidth="1"/>
    <col min="6919" max="6919" width="14.1111111111111" style="31" customWidth="1"/>
    <col min="6920" max="6920" width="8.88888888888889" style="31"/>
    <col min="6921" max="6921" width="11.4444444444444" style="31" customWidth="1"/>
    <col min="6922" max="6927" width="10.1111111111111" style="31" customWidth="1"/>
    <col min="6928" max="6928" width="9.77777777777778" style="31" customWidth="1"/>
    <col min="6929" max="7170" width="8.88888888888889" style="31"/>
    <col min="7171" max="7171" width="15.4444444444444" style="31" customWidth="1"/>
    <col min="7172" max="7173" width="5.77777777777778" style="31" customWidth="1"/>
    <col min="7174" max="7174" width="7.11111111111111" style="31" customWidth="1"/>
    <col min="7175" max="7175" width="14.1111111111111" style="31" customWidth="1"/>
    <col min="7176" max="7176" width="8.88888888888889" style="31"/>
    <col min="7177" max="7177" width="11.4444444444444" style="31" customWidth="1"/>
    <col min="7178" max="7183" width="10.1111111111111" style="31" customWidth="1"/>
    <col min="7184" max="7184" width="9.77777777777778" style="31" customWidth="1"/>
    <col min="7185" max="7426" width="8.88888888888889" style="31"/>
    <col min="7427" max="7427" width="15.4444444444444" style="31" customWidth="1"/>
    <col min="7428" max="7429" width="5.77777777777778" style="31" customWidth="1"/>
    <col min="7430" max="7430" width="7.11111111111111" style="31" customWidth="1"/>
    <col min="7431" max="7431" width="14.1111111111111" style="31" customWidth="1"/>
    <col min="7432" max="7432" width="8.88888888888889" style="31"/>
    <col min="7433" max="7433" width="11.4444444444444" style="31" customWidth="1"/>
    <col min="7434" max="7439" width="10.1111111111111" style="31" customWidth="1"/>
    <col min="7440" max="7440" width="9.77777777777778" style="31" customWidth="1"/>
    <col min="7441" max="7682" width="8.88888888888889" style="31"/>
    <col min="7683" max="7683" width="15.4444444444444" style="31" customWidth="1"/>
    <col min="7684" max="7685" width="5.77777777777778" style="31" customWidth="1"/>
    <col min="7686" max="7686" width="7.11111111111111" style="31" customWidth="1"/>
    <col min="7687" max="7687" width="14.1111111111111" style="31" customWidth="1"/>
    <col min="7688" max="7688" width="8.88888888888889" style="31"/>
    <col min="7689" max="7689" width="11.4444444444444" style="31" customWidth="1"/>
    <col min="7690" max="7695" width="10.1111111111111" style="31" customWidth="1"/>
    <col min="7696" max="7696" width="9.77777777777778" style="31" customWidth="1"/>
    <col min="7697" max="7938" width="8.88888888888889" style="31"/>
    <col min="7939" max="7939" width="15.4444444444444" style="31" customWidth="1"/>
    <col min="7940" max="7941" width="5.77777777777778" style="31" customWidth="1"/>
    <col min="7942" max="7942" width="7.11111111111111" style="31" customWidth="1"/>
    <col min="7943" max="7943" width="14.1111111111111" style="31" customWidth="1"/>
    <col min="7944" max="7944" width="8.88888888888889" style="31"/>
    <col min="7945" max="7945" width="11.4444444444444" style="31" customWidth="1"/>
    <col min="7946" max="7951" width="10.1111111111111" style="31" customWidth="1"/>
    <col min="7952" max="7952" width="9.77777777777778" style="31" customWidth="1"/>
    <col min="7953" max="8194" width="8.88888888888889" style="31"/>
    <col min="8195" max="8195" width="15.4444444444444" style="31" customWidth="1"/>
    <col min="8196" max="8197" width="5.77777777777778" style="31" customWidth="1"/>
    <col min="8198" max="8198" width="7.11111111111111" style="31" customWidth="1"/>
    <col min="8199" max="8199" width="14.1111111111111" style="31" customWidth="1"/>
    <col min="8200" max="8200" width="8.88888888888889" style="31"/>
    <col min="8201" max="8201" width="11.4444444444444" style="31" customWidth="1"/>
    <col min="8202" max="8207" width="10.1111111111111" style="31" customWidth="1"/>
    <col min="8208" max="8208" width="9.77777777777778" style="31" customWidth="1"/>
    <col min="8209" max="8450" width="8.88888888888889" style="31"/>
    <col min="8451" max="8451" width="15.4444444444444" style="31" customWidth="1"/>
    <col min="8452" max="8453" width="5.77777777777778" style="31" customWidth="1"/>
    <col min="8454" max="8454" width="7.11111111111111" style="31" customWidth="1"/>
    <col min="8455" max="8455" width="14.1111111111111" style="31" customWidth="1"/>
    <col min="8456" max="8456" width="8.88888888888889" style="31"/>
    <col min="8457" max="8457" width="11.4444444444444" style="31" customWidth="1"/>
    <col min="8458" max="8463" width="10.1111111111111" style="31" customWidth="1"/>
    <col min="8464" max="8464" width="9.77777777777778" style="31" customWidth="1"/>
    <col min="8465" max="8706" width="8.88888888888889" style="31"/>
    <col min="8707" max="8707" width="15.4444444444444" style="31" customWidth="1"/>
    <col min="8708" max="8709" width="5.77777777777778" style="31" customWidth="1"/>
    <col min="8710" max="8710" width="7.11111111111111" style="31" customWidth="1"/>
    <col min="8711" max="8711" width="14.1111111111111" style="31" customWidth="1"/>
    <col min="8712" max="8712" width="8.88888888888889" style="31"/>
    <col min="8713" max="8713" width="11.4444444444444" style="31" customWidth="1"/>
    <col min="8714" max="8719" width="10.1111111111111" style="31" customWidth="1"/>
    <col min="8720" max="8720" width="9.77777777777778" style="31" customWidth="1"/>
    <col min="8721" max="8962" width="8.88888888888889" style="31"/>
    <col min="8963" max="8963" width="15.4444444444444" style="31" customWidth="1"/>
    <col min="8964" max="8965" width="5.77777777777778" style="31" customWidth="1"/>
    <col min="8966" max="8966" width="7.11111111111111" style="31" customWidth="1"/>
    <col min="8967" max="8967" width="14.1111111111111" style="31" customWidth="1"/>
    <col min="8968" max="8968" width="8.88888888888889" style="31"/>
    <col min="8969" max="8969" width="11.4444444444444" style="31" customWidth="1"/>
    <col min="8970" max="8975" width="10.1111111111111" style="31" customWidth="1"/>
    <col min="8976" max="8976" width="9.77777777777778" style="31" customWidth="1"/>
    <col min="8977" max="9218" width="8.88888888888889" style="31"/>
    <col min="9219" max="9219" width="15.4444444444444" style="31" customWidth="1"/>
    <col min="9220" max="9221" width="5.77777777777778" style="31" customWidth="1"/>
    <col min="9222" max="9222" width="7.11111111111111" style="31" customWidth="1"/>
    <col min="9223" max="9223" width="14.1111111111111" style="31" customWidth="1"/>
    <col min="9224" max="9224" width="8.88888888888889" style="31"/>
    <col min="9225" max="9225" width="11.4444444444444" style="31" customWidth="1"/>
    <col min="9226" max="9231" width="10.1111111111111" style="31" customWidth="1"/>
    <col min="9232" max="9232" width="9.77777777777778" style="31" customWidth="1"/>
    <col min="9233" max="9474" width="8.88888888888889" style="31"/>
    <col min="9475" max="9475" width="15.4444444444444" style="31" customWidth="1"/>
    <col min="9476" max="9477" width="5.77777777777778" style="31" customWidth="1"/>
    <col min="9478" max="9478" width="7.11111111111111" style="31" customWidth="1"/>
    <col min="9479" max="9479" width="14.1111111111111" style="31" customWidth="1"/>
    <col min="9480" max="9480" width="8.88888888888889" style="31"/>
    <col min="9481" max="9481" width="11.4444444444444" style="31" customWidth="1"/>
    <col min="9482" max="9487" width="10.1111111111111" style="31" customWidth="1"/>
    <col min="9488" max="9488" width="9.77777777777778" style="31" customWidth="1"/>
    <col min="9489" max="9730" width="8.88888888888889" style="31"/>
    <col min="9731" max="9731" width="15.4444444444444" style="31" customWidth="1"/>
    <col min="9732" max="9733" width="5.77777777777778" style="31" customWidth="1"/>
    <col min="9734" max="9734" width="7.11111111111111" style="31" customWidth="1"/>
    <col min="9735" max="9735" width="14.1111111111111" style="31" customWidth="1"/>
    <col min="9736" max="9736" width="8.88888888888889" style="31"/>
    <col min="9737" max="9737" width="11.4444444444444" style="31" customWidth="1"/>
    <col min="9738" max="9743" width="10.1111111111111" style="31" customWidth="1"/>
    <col min="9744" max="9744" width="9.77777777777778" style="31" customWidth="1"/>
    <col min="9745" max="9986" width="8.88888888888889" style="31"/>
    <col min="9987" max="9987" width="15.4444444444444" style="31" customWidth="1"/>
    <col min="9988" max="9989" width="5.77777777777778" style="31" customWidth="1"/>
    <col min="9990" max="9990" width="7.11111111111111" style="31" customWidth="1"/>
    <col min="9991" max="9991" width="14.1111111111111" style="31" customWidth="1"/>
    <col min="9992" max="9992" width="8.88888888888889" style="31"/>
    <col min="9993" max="9993" width="11.4444444444444" style="31" customWidth="1"/>
    <col min="9994" max="9999" width="10.1111111111111" style="31" customWidth="1"/>
    <col min="10000" max="10000" width="9.77777777777778" style="31" customWidth="1"/>
    <col min="10001" max="10242" width="8.88888888888889" style="31"/>
    <col min="10243" max="10243" width="15.4444444444444" style="31" customWidth="1"/>
    <col min="10244" max="10245" width="5.77777777777778" style="31" customWidth="1"/>
    <col min="10246" max="10246" width="7.11111111111111" style="31" customWidth="1"/>
    <col min="10247" max="10247" width="14.1111111111111" style="31" customWidth="1"/>
    <col min="10248" max="10248" width="8.88888888888889" style="31"/>
    <col min="10249" max="10249" width="11.4444444444444" style="31" customWidth="1"/>
    <col min="10250" max="10255" width="10.1111111111111" style="31" customWidth="1"/>
    <col min="10256" max="10256" width="9.77777777777778" style="31" customWidth="1"/>
    <col min="10257" max="10498" width="8.88888888888889" style="31"/>
    <col min="10499" max="10499" width="15.4444444444444" style="31" customWidth="1"/>
    <col min="10500" max="10501" width="5.77777777777778" style="31" customWidth="1"/>
    <col min="10502" max="10502" width="7.11111111111111" style="31" customWidth="1"/>
    <col min="10503" max="10503" width="14.1111111111111" style="31" customWidth="1"/>
    <col min="10504" max="10504" width="8.88888888888889" style="31"/>
    <col min="10505" max="10505" width="11.4444444444444" style="31" customWidth="1"/>
    <col min="10506" max="10511" width="10.1111111111111" style="31" customWidth="1"/>
    <col min="10512" max="10512" width="9.77777777777778" style="31" customWidth="1"/>
    <col min="10513" max="10754" width="8.88888888888889" style="31"/>
    <col min="10755" max="10755" width="15.4444444444444" style="31" customWidth="1"/>
    <col min="10756" max="10757" width="5.77777777777778" style="31" customWidth="1"/>
    <col min="10758" max="10758" width="7.11111111111111" style="31" customWidth="1"/>
    <col min="10759" max="10759" width="14.1111111111111" style="31" customWidth="1"/>
    <col min="10760" max="10760" width="8.88888888888889" style="31"/>
    <col min="10761" max="10761" width="11.4444444444444" style="31" customWidth="1"/>
    <col min="10762" max="10767" width="10.1111111111111" style="31" customWidth="1"/>
    <col min="10768" max="10768" width="9.77777777777778" style="31" customWidth="1"/>
    <col min="10769" max="11010" width="8.88888888888889" style="31"/>
    <col min="11011" max="11011" width="15.4444444444444" style="31" customWidth="1"/>
    <col min="11012" max="11013" width="5.77777777777778" style="31" customWidth="1"/>
    <col min="11014" max="11014" width="7.11111111111111" style="31" customWidth="1"/>
    <col min="11015" max="11015" width="14.1111111111111" style="31" customWidth="1"/>
    <col min="11016" max="11016" width="8.88888888888889" style="31"/>
    <col min="11017" max="11017" width="11.4444444444444" style="31" customWidth="1"/>
    <col min="11018" max="11023" width="10.1111111111111" style="31" customWidth="1"/>
    <col min="11024" max="11024" width="9.77777777777778" style="31" customWidth="1"/>
    <col min="11025" max="11266" width="8.88888888888889" style="31"/>
    <col min="11267" max="11267" width="15.4444444444444" style="31" customWidth="1"/>
    <col min="11268" max="11269" width="5.77777777777778" style="31" customWidth="1"/>
    <col min="11270" max="11270" width="7.11111111111111" style="31" customWidth="1"/>
    <col min="11271" max="11271" width="14.1111111111111" style="31" customWidth="1"/>
    <col min="11272" max="11272" width="8.88888888888889" style="31"/>
    <col min="11273" max="11273" width="11.4444444444444" style="31" customWidth="1"/>
    <col min="11274" max="11279" width="10.1111111111111" style="31" customWidth="1"/>
    <col min="11280" max="11280" width="9.77777777777778" style="31" customWidth="1"/>
    <col min="11281" max="11522" width="8.88888888888889" style="31"/>
    <col min="11523" max="11523" width="15.4444444444444" style="31" customWidth="1"/>
    <col min="11524" max="11525" width="5.77777777777778" style="31" customWidth="1"/>
    <col min="11526" max="11526" width="7.11111111111111" style="31" customWidth="1"/>
    <col min="11527" max="11527" width="14.1111111111111" style="31" customWidth="1"/>
    <col min="11528" max="11528" width="8.88888888888889" style="31"/>
    <col min="11529" max="11529" width="11.4444444444444" style="31" customWidth="1"/>
    <col min="11530" max="11535" width="10.1111111111111" style="31" customWidth="1"/>
    <col min="11536" max="11536" width="9.77777777777778" style="31" customWidth="1"/>
    <col min="11537" max="11778" width="8.88888888888889" style="31"/>
    <col min="11779" max="11779" width="15.4444444444444" style="31" customWidth="1"/>
    <col min="11780" max="11781" width="5.77777777777778" style="31" customWidth="1"/>
    <col min="11782" max="11782" width="7.11111111111111" style="31" customWidth="1"/>
    <col min="11783" max="11783" width="14.1111111111111" style="31" customWidth="1"/>
    <col min="11784" max="11784" width="8.88888888888889" style="31"/>
    <col min="11785" max="11785" width="11.4444444444444" style="31" customWidth="1"/>
    <col min="11786" max="11791" width="10.1111111111111" style="31" customWidth="1"/>
    <col min="11792" max="11792" width="9.77777777777778" style="31" customWidth="1"/>
    <col min="11793" max="12034" width="8.88888888888889" style="31"/>
    <col min="12035" max="12035" width="15.4444444444444" style="31" customWidth="1"/>
    <col min="12036" max="12037" width="5.77777777777778" style="31" customWidth="1"/>
    <col min="12038" max="12038" width="7.11111111111111" style="31" customWidth="1"/>
    <col min="12039" max="12039" width="14.1111111111111" style="31" customWidth="1"/>
    <col min="12040" max="12040" width="8.88888888888889" style="31"/>
    <col min="12041" max="12041" width="11.4444444444444" style="31" customWidth="1"/>
    <col min="12042" max="12047" width="10.1111111111111" style="31" customWidth="1"/>
    <col min="12048" max="12048" width="9.77777777777778" style="31" customWidth="1"/>
    <col min="12049" max="12290" width="8.88888888888889" style="31"/>
    <col min="12291" max="12291" width="15.4444444444444" style="31" customWidth="1"/>
    <col min="12292" max="12293" width="5.77777777777778" style="31" customWidth="1"/>
    <col min="12294" max="12294" width="7.11111111111111" style="31" customWidth="1"/>
    <col min="12295" max="12295" width="14.1111111111111" style="31" customWidth="1"/>
    <col min="12296" max="12296" width="8.88888888888889" style="31"/>
    <col min="12297" max="12297" width="11.4444444444444" style="31" customWidth="1"/>
    <col min="12298" max="12303" width="10.1111111111111" style="31" customWidth="1"/>
    <col min="12304" max="12304" width="9.77777777777778" style="31" customWidth="1"/>
    <col min="12305" max="12546" width="8.88888888888889" style="31"/>
    <col min="12547" max="12547" width="15.4444444444444" style="31" customWidth="1"/>
    <col min="12548" max="12549" width="5.77777777777778" style="31" customWidth="1"/>
    <col min="12550" max="12550" width="7.11111111111111" style="31" customWidth="1"/>
    <col min="12551" max="12551" width="14.1111111111111" style="31" customWidth="1"/>
    <col min="12552" max="12552" width="8.88888888888889" style="31"/>
    <col min="12553" max="12553" width="11.4444444444444" style="31" customWidth="1"/>
    <col min="12554" max="12559" width="10.1111111111111" style="31" customWidth="1"/>
    <col min="12560" max="12560" width="9.77777777777778" style="31" customWidth="1"/>
    <col min="12561" max="12802" width="8.88888888888889" style="31"/>
    <col min="12803" max="12803" width="15.4444444444444" style="31" customWidth="1"/>
    <col min="12804" max="12805" width="5.77777777777778" style="31" customWidth="1"/>
    <col min="12806" max="12806" width="7.11111111111111" style="31" customWidth="1"/>
    <col min="12807" max="12807" width="14.1111111111111" style="31" customWidth="1"/>
    <col min="12808" max="12808" width="8.88888888888889" style="31"/>
    <col min="12809" max="12809" width="11.4444444444444" style="31" customWidth="1"/>
    <col min="12810" max="12815" width="10.1111111111111" style="31" customWidth="1"/>
    <col min="12816" max="12816" width="9.77777777777778" style="31" customWidth="1"/>
    <col min="12817" max="13058" width="8.88888888888889" style="31"/>
    <col min="13059" max="13059" width="15.4444444444444" style="31" customWidth="1"/>
    <col min="13060" max="13061" width="5.77777777777778" style="31" customWidth="1"/>
    <col min="13062" max="13062" width="7.11111111111111" style="31" customWidth="1"/>
    <col min="13063" max="13063" width="14.1111111111111" style="31" customWidth="1"/>
    <col min="13064" max="13064" width="8.88888888888889" style="31"/>
    <col min="13065" max="13065" width="11.4444444444444" style="31" customWidth="1"/>
    <col min="13066" max="13071" width="10.1111111111111" style="31" customWidth="1"/>
    <col min="13072" max="13072" width="9.77777777777778" style="31" customWidth="1"/>
    <col min="13073" max="13314" width="8.88888888888889" style="31"/>
    <col min="13315" max="13315" width="15.4444444444444" style="31" customWidth="1"/>
    <col min="13316" max="13317" width="5.77777777777778" style="31" customWidth="1"/>
    <col min="13318" max="13318" width="7.11111111111111" style="31" customWidth="1"/>
    <col min="13319" max="13319" width="14.1111111111111" style="31" customWidth="1"/>
    <col min="13320" max="13320" width="8.88888888888889" style="31"/>
    <col min="13321" max="13321" width="11.4444444444444" style="31" customWidth="1"/>
    <col min="13322" max="13327" width="10.1111111111111" style="31" customWidth="1"/>
    <col min="13328" max="13328" width="9.77777777777778" style="31" customWidth="1"/>
    <col min="13329" max="13570" width="8.88888888888889" style="31"/>
    <col min="13571" max="13571" width="15.4444444444444" style="31" customWidth="1"/>
    <col min="13572" max="13573" width="5.77777777777778" style="31" customWidth="1"/>
    <col min="13574" max="13574" width="7.11111111111111" style="31" customWidth="1"/>
    <col min="13575" max="13575" width="14.1111111111111" style="31" customWidth="1"/>
    <col min="13576" max="13576" width="8.88888888888889" style="31"/>
    <col min="13577" max="13577" width="11.4444444444444" style="31" customWidth="1"/>
    <col min="13578" max="13583" width="10.1111111111111" style="31" customWidth="1"/>
    <col min="13584" max="13584" width="9.77777777777778" style="31" customWidth="1"/>
    <col min="13585" max="13826" width="8.88888888888889" style="31"/>
    <col min="13827" max="13827" width="15.4444444444444" style="31" customWidth="1"/>
    <col min="13828" max="13829" width="5.77777777777778" style="31" customWidth="1"/>
    <col min="13830" max="13830" width="7.11111111111111" style="31" customWidth="1"/>
    <col min="13831" max="13831" width="14.1111111111111" style="31" customWidth="1"/>
    <col min="13832" max="13832" width="8.88888888888889" style="31"/>
    <col min="13833" max="13833" width="11.4444444444444" style="31" customWidth="1"/>
    <col min="13834" max="13839" width="10.1111111111111" style="31" customWidth="1"/>
    <col min="13840" max="13840" width="9.77777777777778" style="31" customWidth="1"/>
    <col min="13841" max="14082" width="8.88888888888889" style="31"/>
    <col min="14083" max="14083" width="15.4444444444444" style="31" customWidth="1"/>
    <col min="14084" max="14085" width="5.77777777777778" style="31" customWidth="1"/>
    <col min="14086" max="14086" width="7.11111111111111" style="31" customWidth="1"/>
    <col min="14087" max="14087" width="14.1111111111111" style="31" customWidth="1"/>
    <col min="14088" max="14088" width="8.88888888888889" style="31"/>
    <col min="14089" max="14089" width="11.4444444444444" style="31" customWidth="1"/>
    <col min="14090" max="14095" width="10.1111111111111" style="31" customWidth="1"/>
    <col min="14096" max="14096" width="9.77777777777778" style="31" customWidth="1"/>
    <col min="14097" max="14338" width="8.88888888888889" style="31"/>
    <col min="14339" max="14339" width="15.4444444444444" style="31" customWidth="1"/>
    <col min="14340" max="14341" width="5.77777777777778" style="31" customWidth="1"/>
    <col min="14342" max="14342" width="7.11111111111111" style="31" customWidth="1"/>
    <col min="14343" max="14343" width="14.1111111111111" style="31" customWidth="1"/>
    <col min="14344" max="14344" width="8.88888888888889" style="31"/>
    <col min="14345" max="14345" width="11.4444444444444" style="31" customWidth="1"/>
    <col min="14346" max="14351" width="10.1111111111111" style="31" customWidth="1"/>
    <col min="14352" max="14352" width="9.77777777777778" style="31" customWidth="1"/>
    <col min="14353" max="14594" width="8.88888888888889" style="31"/>
    <col min="14595" max="14595" width="15.4444444444444" style="31" customWidth="1"/>
    <col min="14596" max="14597" width="5.77777777777778" style="31" customWidth="1"/>
    <col min="14598" max="14598" width="7.11111111111111" style="31" customWidth="1"/>
    <col min="14599" max="14599" width="14.1111111111111" style="31" customWidth="1"/>
    <col min="14600" max="14600" width="8.88888888888889" style="31"/>
    <col min="14601" max="14601" width="11.4444444444444" style="31" customWidth="1"/>
    <col min="14602" max="14607" width="10.1111111111111" style="31" customWidth="1"/>
    <col min="14608" max="14608" width="9.77777777777778" style="31" customWidth="1"/>
    <col min="14609" max="14850" width="8.88888888888889" style="31"/>
    <col min="14851" max="14851" width="15.4444444444444" style="31" customWidth="1"/>
    <col min="14852" max="14853" width="5.77777777777778" style="31" customWidth="1"/>
    <col min="14854" max="14854" width="7.11111111111111" style="31" customWidth="1"/>
    <col min="14855" max="14855" width="14.1111111111111" style="31" customWidth="1"/>
    <col min="14856" max="14856" width="8.88888888888889" style="31"/>
    <col min="14857" max="14857" width="11.4444444444444" style="31" customWidth="1"/>
    <col min="14858" max="14863" width="10.1111111111111" style="31" customWidth="1"/>
    <col min="14864" max="14864" width="9.77777777777778" style="31" customWidth="1"/>
    <col min="14865" max="15106" width="8.88888888888889" style="31"/>
    <col min="15107" max="15107" width="15.4444444444444" style="31" customWidth="1"/>
    <col min="15108" max="15109" width="5.77777777777778" style="31" customWidth="1"/>
    <col min="15110" max="15110" width="7.11111111111111" style="31" customWidth="1"/>
    <col min="15111" max="15111" width="14.1111111111111" style="31" customWidth="1"/>
    <col min="15112" max="15112" width="8.88888888888889" style="31"/>
    <col min="15113" max="15113" width="11.4444444444444" style="31" customWidth="1"/>
    <col min="15114" max="15119" width="10.1111111111111" style="31" customWidth="1"/>
    <col min="15120" max="15120" width="9.77777777777778" style="31" customWidth="1"/>
    <col min="15121" max="15362" width="8.88888888888889" style="31"/>
    <col min="15363" max="15363" width="15.4444444444444" style="31" customWidth="1"/>
    <col min="15364" max="15365" width="5.77777777777778" style="31" customWidth="1"/>
    <col min="15366" max="15366" width="7.11111111111111" style="31" customWidth="1"/>
    <col min="15367" max="15367" width="14.1111111111111" style="31" customWidth="1"/>
    <col min="15368" max="15368" width="8.88888888888889" style="31"/>
    <col min="15369" max="15369" width="11.4444444444444" style="31" customWidth="1"/>
    <col min="15370" max="15375" width="10.1111111111111" style="31" customWidth="1"/>
    <col min="15376" max="15376" width="9.77777777777778" style="31" customWidth="1"/>
    <col min="15377" max="15618" width="8.88888888888889" style="31"/>
    <col min="15619" max="15619" width="15.4444444444444" style="31" customWidth="1"/>
    <col min="15620" max="15621" width="5.77777777777778" style="31" customWidth="1"/>
    <col min="15622" max="15622" width="7.11111111111111" style="31" customWidth="1"/>
    <col min="15623" max="15623" width="14.1111111111111" style="31" customWidth="1"/>
    <col min="15624" max="15624" width="8.88888888888889" style="31"/>
    <col min="15625" max="15625" width="11.4444444444444" style="31" customWidth="1"/>
    <col min="15626" max="15631" width="10.1111111111111" style="31" customWidth="1"/>
    <col min="15632" max="15632" width="9.77777777777778" style="31" customWidth="1"/>
    <col min="15633" max="15874" width="8.88888888888889" style="31"/>
    <col min="15875" max="15875" width="15.4444444444444" style="31" customWidth="1"/>
    <col min="15876" max="15877" width="5.77777777777778" style="31" customWidth="1"/>
    <col min="15878" max="15878" width="7.11111111111111" style="31" customWidth="1"/>
    <col min="15879" max="15879" width="14.1111111111111" style="31" customWidth="1"/>
    <col min="15880" max="15880" width="8.88888888888889" style="31"/>
    <col min="15881" max="15881" width="11.4444444444444" style="31" customWidth="1"/>
    <col min="15882" max="15887" width="10.1111111111111" style="31" customWidth="1"/>
    <col min="15888" max="15888" width="9.77777777777778" style="31" customWidth="1"/>
    <col min="15889" max="16130" width="8.88888888888889" style="31"/>
    <col min="16131" max="16131" width="15.4444444444444" style="31" customWidth="1"/>
    <col min="16132" max="16133" width="5.77777777777778" style="31" customWidth="1"/>
    <col min="16134" max="16134" width="7.11111111111111" style="31" customWidth="1"/>
    <col min="16135" max="16135" width="14.1111111111111" style="31" customWidth="1"/>
    <col min="16136" max="16136" width="8.88888888888889" style="31"/>
    <col min="16137" max="16137" width="11.4444444444444" style="31" customWidth="1"/>
    <col min="16138" max="16143" width="10.1111111111111" style="31" customWidth="1"/>
    <col min="16144" max="16144" width="9.77777777777778" style="31" customWidth="1"/>
    <col min="16145" max="16384" width="8.88888888888889" style="31"/>
  </cols>
  <sheetData>
    <row r="1" spans="2:7">
      <c r="B1" s="32" t="s">
        <v>0</v>
      </c>
      <c r="C1" s="33" t="s">
        <v>1</v>
      </c>
      <c r="G1" s="31" t="s">
        <v>2</v>
      </c>
    </row>
    <row r="2" spans="2:7">
      <c r="B2" s="32" t="s">
        <v>3</v>
      </c>
      <c r="C2" s="34" t="s">
        <v>4</v>
      </c>
      <c r="G2" s="31" t="s">
        <v>5</v>
      </c>
    </row>
    <row r="3" spans="2:7">
      <c r="B3" s="32" t="s">
        <v>6</v>
      </c>
      <c r="C3" s="34" t="s">
        <v>7</v>
      </c>
      <c r="G3" s="31" t="s">
        <v>8</v>
      </c>
    </row>
    <row r="4" spans="2:7">
      <c r="B4" s="32" t="s">
        <v>9</v>
      </c>
      <c r="C4" s="34" t="s">
        <v>10</v>
      </c>
      <c r="G4" s="31" t="s">
        <v>11</v>
      </c>
    </row>
    <row r="5" spans="2:7">
      <c r="B5" s="32" t="s">
        <v>12</v>
      </c>
      <c r="C5" s="34" t="s">
        <v>13</v>
      </c>
      <c r="G5" s="31" t="s">
        <v>14</v>
      </c>
    </row>
    <row r="6" spans="2:7">
      <c r="B6" s="32" t="s">
        <v>15</v>
      </c>
      <c r="C6" s="34" t="s">
        <v>16</v>
      </c>
      <c r="G6" s="31" t="s">
        <v>17</v>
      </c>
    </row>
    <row r="7" spans="2:7">
      <c r="B7" s="32" t="s">
        <v>18</v>
      </c>
      <c r="C7" s="34" t="s">
        <v>19</v>
      </c>
      <c r="G7" s="31" t="s">
        <v>20</v>
      </c>
    </row>
    <row r="8" spans="2:7">
      <c r="B8" s="32" t="s">
        <v>21</v>
      </c>
      <c r="C8" s="33" t="s">
        <v>22</v>
      </c>
      <c r="G8" s="31" t="s">
        <v>23</v>
      </c>
    </row>
    <row r="9" spans="2:7">
      <c r="B9" s="32" t="s">
        <v>24</v>
      </c>
      <c r="C9" s="34" t="s">
        <v>25</v>
      </c>
      <c r="G9" s="31" t="s">
        <v>26</v>
      </c>
    </row>
    <row r="10" spans="2:7">
      <c r="B10" s="32" t="s">
        <v>27</v>
      </c>
      <c r="C10" s="34" t="s">
        <v>28</v>
      </c>
      <c r="G10" s="31" t="s">
        <v>29</v>
      </c>
    </row>
    <row r="11" ht="39" customHeight="1" spans="3:9">
      <c r="C11" s="35" t="s">
        <v>30</v>
      </c>
      <c r="D11" s="35"/>
      <c r="E11" s="35"/>
      <c r="F11" s="35"/>
      <c r="G11" s="35"/>
      <c r="H11" s="35"/>
      <c r="I11" s="35"/>
    </row>
    <row r="12" s="27" customFormat="1" ht="29" customHeight="1" spans="3:9">
      <c r="C12" s="35" t="s">
        <v>31</v>
      </c>
      <c r="D12" s="35"/>
      <c r="E12" s="35"/>
      <c r="F12" s="35"/>
      <c r="G12" s="35"/>
      <c r="H12" s="35"/>
      <c r="I12" s="35"/>
    </row>
    <row r="14" ht="14.4" spans="3:7">
      <c r="C14" s="36" t="s">
        <v>32</v>
      </c>
      <c r="D14" s="37"/>
      <c r="E14" s="37"/>
      <c r="F14" s="37"/>
      <c r="G14" s="37"/>
    </row>
    <row r="15" spans="8:9">
      <c r="H15" s="38" t="s">
        <v>33</v>
      </c>
      <c r="I15" s="38"/>
    </row>
    <row r="16" ht="31" customHeight="1" spans="5:9">
      <c r="E16" s="39" t="s">
        <v>34</v>
      </c>
      <c r="F16" s="39"/>
      <c r="G16" s="40" t="s">
        <v>35</v>
      </c>
      <c r="H16" s="38" t="s">
        <v>36</v>
      </c>
      <c r="I16" s="38"/>
    </row>
    <row r="17" spans="5:9">
      <c r="E17" s="41" t="s">
        <v>37</v>
      </c>
      <c r="F17" s="41"/>
      <c r="G17" s="42">
        <v>1</v>
      </c>
      <c r="H17" s="38" t="s">
        <v>38</v>
      </c>
      <c r="I17" s="38"/>
    </row>
    <row r="18" spans="5:7">
      <c r="E18" s="41" t="s">
        <v>39</v>
      </c>
      <c r="F18" s="41"/>
      <c r="G18" s="43">
        <v>1</v>
      </c>
    </row>
    <row r="21" ht="27" customHeight="1" spans="3:9">
      <c r="C21" s="44" t="s">
        <v>40</v>
      </c>
      <c r="D21" s="39" t="s">
        <v>41</v>
      </c>
      <c r="E21" s="39"/>
      <c r="F21" s="40" t="s">
        <v>37</v>
      </c>
      <c r="G21" s="45" t="s">
        <v>42</v>
      </c>
      <c r="H21" s="40" t="s">
        <v>43</v>
      </c>
      <c r="I21" s="40" t="s">
        <v>44</v>
      </c>
    </row>
    <row r="22" spans="3:9">
      <c r="C22" s="46" t="s">
        <v>45</v>
      </c>
      <c r="D22" s="40" t="str">
        <f>DEC2HEX(255,2)</f>
        <v>FF</v>
      </c>
      <c r="E22" s="40" t="str">
        <f>DEC2HEX(255,2)</f>
        <v>FF</v>
      </c>
      <c r="F22" s="40" t="str">
        <f>DEC2HEX(G17,2)</f>
        <v>01</v>
      </c>
      <c r="G22" s="40" t="str">
        <f>DEC2HEX(2,2)</f>
        <v>02</v>
      </c>
      <c r="H22" s="40" t="str">
        <f>DEC2HEX(G18,2)</f>
        <v>01</v>
      </c>
      <c r="I22" s="40" t="str">
        <f>DEC2HEX(_xlfn.BITXOR(_xlfn.BITAND(SUM(F23+G23+H23),255),255),2)</f>
        <v>FB</v>
      </c>
    </row>
    <row r="23" spans="3:9">
      <c r="C23" s="40" t="s">
        <v>46</v>
      </c>
      <c r="D23" s="40">
        <f t="shared" ref="D23:I23" si="0">HEX2DEC(D22)</f>
        <v>255</v>
      </c>
      <c r="E23" s="40">
        <f t="shared" si="0"/>
        <v>255</v>
      </c>
      <c r="F23" s="40">
        <f t="shared" si="0"/>
        <v>1</v>
      </c>
      <c r="G23" s="40">
        <f t="shared" si="0"/>
        <v>2</v>
      </c>
      <c r="H23" s="40">
        <f t="shared" si="0"/>
        <v>1</v>
      </c>
      <c r="I23" s="40">
        <f t="shared" si="0"/>
        <v>251</v>
      </c>
    </row>
    <row r="24" spans="3:9">
      <c r="C24" s="47" t="s">
        <v>47</v>
      </c>
      <c r="D24" s="48" t="str">
        <f>CONCATENATE(D22," ",E22," ",F22," ",G22," ",H22,"  ",I22)</f>
        <v>FF FF 01 02 01  FB</v>
      </c>
      <c r="E24" s="48"/>
      <c r="F24" s="48"/>
      <c r="G24" s="48"/>
      <c r="H24" s="48"/>
      <c r="I24" s="48"/>
    </row>
    <row r="25" spans="3:9">
      <c r="C25" s="49"/>
      <c r="D25" s="50"/>
      <c r="E25" s="50"/>
      <c r="F25" s="50"/>
      <c r="G25" s="50"/>
      <c r="H25" s="50"/>
      <c r="I25" s="50"/>
    </row>
    <row r="26" ht="27" customHeight="1" spans="3:11">
      <c r="C26" s="51" t="s">
        <v>48</v>
      </c>
      <c r="D26" s="51"/>
      <c r="E26" s="51"/>
      <c r="F26" s="51"/>
      <c r="G26" s="51"/>
      <c r="H26" s="51"/>
      <c r="I26" s="51"/>
      <c r="J26" s="51"/>
      <c r="K26" s="51"/>
    </row>
    <row r="27" s="28" customFormat="1" ht="14.4" spans="8:9">
      <c r="H27" s="52" t="s">
        <v>33</v>
      </c>
      <c r="I27" s="52"/>
    </row>
    <row r="28" s="28" customFormat="1" ht="27" customHeight="1" spans="5:9">
      <c r="E28" s="53" t="s">
        <v>34</v>
      </c>
      <c r="F28" s="53"/>
      <c r="G28" s="54" t="s">
        <v>35</v>
      </c>
      <c r="H28" s="52"/>
      <c r="I28" s="52"/>
    </row>
    <row r="29" s="28" customFormat="1" ht="36" customHeight="1" spans="5:9">
      <c r="E29" s="55" t="s">
        <v>37</v>
      </c>
      <c r="F29" s="55"/>
      <c r="G29" s="56">
        <v>1</v>
      </c>
      <c r="H29" s="52" t="s">
        <v>49</v>
      </c>
      <c r="I29" s="71" t="s">
        <v>50</v>
      </c>
    </row>
    <row r="30" s="28" customFormat="1" ht="24" customHeight="1" spans="5:7">
      <c r="E30" s="57" t="s">
        <v>51</v>
      </c>
      <c r="F30" s="57"/>
      <c r="G30" s="58">
        <v>3</v>
      </c>
    </row>
    <row r="31" s="28" customFormat="1" ht="45" customHeight="1" spans="5:9">
      <c r="E31" s="57" t="s">
        <v>52</v>
      </c>
      <c r="F31" s="57"/>
      <c r="G31" s="58">
        <v>55</v>
      </c>
      <c r="H31" s="52" t="s">
        <v>53</v>
      </c>
      <c r="I31" s="52" t="s">
        <v>54</v>
      </c>
    </row>
    <row r="32" s="28" customFormat="1" ht="14.4" spans="5:9">
      <c r="E32" s="55" t="s">
        <v>55</v>
      </c>
      <c r="F32" s="55"/>
      <c r="G32" s="56">
        <v>0</v>
      </c>
      <c r="H32" s="52" t="s">
        <v>56</v>
      </c>
      <c r="I32" s="52" t="s">
        <v>57</v>
      </c>
    </row>
    <row r="33" s="28" customFormat="1" ht="31.2" customHeight="1" spans="3:11">
      <c r="C33" s="59" t="s">
        <v>58</v>
      </c>
      <c r="D33" s="59"/>
      <c r="E33" s="59"/>
      <c r="F33" s="59"/>
      <c r="G33" s="59"/>
      <c r="H33" s="59"/>
      <c r="I33" s="59"/>
      <c r="J33" s="59"/>
      <c r="K33" s="59"/>
    </row>
    <row r="34" s="28" customFormat="1" ht="28.8" spans="3:11">
      <c r="C34" s="44" t="s">
        <v>59</v>
      </c>
      <c r="D34" s="60" t="s">
        <v>41</v>
      </c>
      <c r="E34" s="61"/>
      <c r="F34" s="54" t="s">
        <v>37</v>
      </c>
      <c r="G34" s="53" t="s">
        <v>42</v>
      </c>
      <c r="H34" s="54" t="s">
        <v>43</v>
      </c>
      <c r="I34" s="53" t="s">
        <v>60</v>
      </c>
      <c r="J34" s="72" t="s">
        <v>55</v>
      </c>
      <c r="K34" s="54" t="s">
        <v>44</v>
      </c>
    </row>
    <row r="35" s="28" customFormat="1" ht="14.4" spans="3:11">
      <c r="C35" s="62" t="s">
        <v>45</v>
      </c>
      <c r="D35" s="54" t="str">
        <f>DEC2HEX(255,2)</f>
        <v>FF</v>
      </c>
      <c r="E35" s="54" t="str">
        <f>DEC2HEX(255,2)</f>
        <v>FF</v>
      </c>
      <c r="F35" s="54" t="str">
        <f>DEC2HEX(G29,2)</f>
        <v>01</v>
      </c>
      <c r="G35" s="54" t="str">
        <f>DEC2HEX(4,2)</f>
        <v>04</v>
      </c>
      <c r="H35" s="54" t="str">
        <f>DEC2HEX(G30,2)</f>
        <v>03</v>
      </c>
      <c r="I35" s="54" t="str">
        <f>DEC2HEX(G31,2)</f>
        <v>37</v>
      </c>
      <c r="J35" s="54" t="str">
        <f>DEC2HEX(G32,2)</f>
        <v>00</v>
      </c>
      <c r="K35" s="54" t="str">
        <f>DEC2HEX(_xlfn.BITXOR(_xlfn.BITAND(SUM(F36+G36+H36+I36+J36),255),255),2)</f>
        <v>C0</v>
      </c>
    </row>
    <row r="36" s="28" customFormat="1" ht="14.4" spans="3:11">
      <c r="C36" s="54" t="s">
        <v>46</v>
      </c>
      <c r="D36" s="54">
        <f t="shared" ref="D36:K36" si="1">HEX2DEC(D35)</f>
        <v>255</v>
      </c>
      <c r="E36" s="54">
        <f t="shared" si="1"/>
        <v>255</v>
      </c>
      <c r="F36" s="54">
        <f t="shared" si="1"/>
        <v>1</v>
      </c>
      <c r="G36" s="54">
        <f t="shared" si="1"/>
        <v>4</v>
      </c>
      <c r="H36" s="54">
        <f t="shared" si="1"/>
        <v>3</v>
      </c>
      <c r="I36" s="54">
        <f t="shared" si="1"/>
        <v>55</v>
      </c>
      <c r="J36" s="54">
        <f t="shared" si="1"/>
        <v>0</v>
      </c>
      <c r="K36" s="54">
        <f t="shared" si="1"/>
        <v>192</v>
      </c>
    </row>
    <row r="37" s="28" customFormat="1" ht="27" customHeight="1" spans="3:11">
      <c r="C37" s="63" t="s">
        <v>61</v>
      </c>
      <c r="D37" s="64" t="str">
        <f>CONCATENATE(D35," ",E35," ",F35," ",G35," ",H35," ",I35," ",J35," ",K35,)</f>
        <v>FF FF 01 04 03 37 00 C0</v>
      </c>
      <c r="E37" s="64"/>
      <c r="F37" s="64"/>
      <c r="G37" s="64"/>
      <c r="H37" s="64"/>
      <c r="I37" s="64"/>
      <c r="J37" s="64"/>
      <c r="K37" s="64"/>
    </row>
    <row r="40" ht="14.4" spans="3:7">
      <c r="C40" s="36" t="s">
        <v>62</v>
      </c>
      <c r="D40" s="37"/>
      <c r="E40" s="37"/>
      <c r="F40" s="37"/>
      <c r="G40" s="37"/>
    </row>
    <row r="41" s="28" customFormat="1" ht="14.4" spans="5:9">
      <c r="E41" s="59" t="s">
        <v>62</v>
      </c>
      <c r="F41" s="59"/>
      <c r="G41" s="59"/>
      <c r="H41" s="52" t="s">
        <v>33</v>
      </c>
      <c r="I41" s="52"/>
    </row>
    <row r="42" s="28" customFormat="1" ht="27" customHeight="1" spans="5:9">
      <c r="E42" s="57" t="s">
        <v>34</v>
      </c>
      <c r="F42" s="57"/>
      <c r="G42" s="54" t="s">
        <v>35</v>
      </c>
      <c r="H42" s="52"/>
      <c r="I42" s="52"/>
    </row>
    <row r="43" s="28" customFormat="1" ht="28.8" spans="5:9">
      <c r="E43" s="55" t="s">
        <v>37</v>
      </c>
      <c r="F43" s="55"/>
      <c r="G43" s="56">
        <v>1</v>
      </c>
      <c r="H43" s="52" t="s">
        <v>49</v>
      </c>
      <c r="I43" s="71" t="s">
        <v>50</v>
      </c>
    </row>
    <row r="44" s="28" customFormat="1" ht="29" customHeight="1" spans="5:7">
      <c r="E44" s="57" t="s">
        <v>51</v>
      </c>
      <c r="F44" s="57"/>
      <c r="G44" s="58">
        <v>3</v>
      </c>
    </row>
    <row r="45" s="28" customFormat="1" ht="28" customHeight="1" spans="5:9">
      <c r="E45" s="57" t="s">
        <v>63</v>
      </c>
      <c r="F45" s="57"/>
      <c r="G45" s="58">
        <v>5</v>
      </c>
      <c r="H45" s="52"/>
      <c r="I45" s="52"/>
    </row>
    <row r="46" s="28" customFormat="1" ht="14.4" spans="5:9">
      <c r="E46" s="55" t="s">
        <v>55</v>
      </c>
      <c r="F46" s="55"/>
      <c r="G46" s="56">
        <v>2</v>
      </c>
      <c r="H46" s="52" t="s">
        <v>38</v>
      </c>
      <c r="I46" s="52"/>
    </row>
    <row r="47" s="28" customFormat="1" ht="31.2" customHeight="1" spans="3:11">
      <c r="C47" s="59" t="s">
        <v>64</v>
      </c>
      <c r="D47" s="59"/>
      <c r="E47" s="59"/>
      <c r="F47" s="59"/>
      <c r="G47" s="59"/>
      <c r="H47" s="59"/>
      <c r="I47" s="59"/>
      <c r="J47" s="59"/>
      <c r="K47" s="59"/>
    </row>
    <row r="48" s="28" customFormat="1" ht="30" customHeight="1" spans="3:11">
      <c r="C48" s="44" t="s">
        <v>40</v>
      </c>
      <c r="D48" s="65" t="s">
        <v>41</v>
      </c>
      <c r="E48" s="66"/>
      <c r="F48" s="54" t="s">
        <v>37</v>
      </c>
      <c r="G48" s="57" t="s">
        <v>42</v>
      </c>
      <c r="H48" s="54" t="s">
        <v>43</v>
      </c>
      <c r="I48" s="57" t="s">
        <v>60</v>
      </c>
      <c r="J48" s="58" t="s">
        <v>55</v>
      </c>
      <c r="K48" s="54" t="s">
        <v>44</v>
      </c>
    </row>
    <row r="49" s="28" customFormat="1" ht="14.4" spans="3:11">
      <c r="C49" s="62" t="s">
        <v>45</v>
      </c>
      <c r="D49" s="54" t="str">
        <f>DEC2HEX(255,2)</f>
        <v>FF</v>
      </c>
      <c r="E49" s="54" t="str">
        <f>DEC2HEX(255,2)</f>
        <v>FF</v>
      </c>
      <c r="F49" s="54" t="str">
        <f>DEC2HEX(G43,2)</f>
        <v>01</v>
      </c>
      <c r="G49" s="54" t="str">
        <f>DEC2HEX(4,2)</f>
        <v>04</v>
      </c>
      <c r="H49" s="54" t="str">
        <f>DEC2HEX(G44,2)</f>
        <v>03</v>
      </c>
      <c r="I49" s="54" t="str">
        <f>DEC2HEX(G45,2)</f>
        <v>05</v>
      </c>
      <c r="J49" s="54" t="str">
        <f>DEC2HEX(G46,2)</f>
        <v>02</v>
      </c>
      <c r="K49" s="54" t="str">
        <f>DEC2HEX(_xlfn.BITXOR(_xlfn.BITAND(SUM(F50+G50+H50+I50+J50),255),255),2)</f>
        <v>F0</v>
      </c>
    </row>
    <row r="50" s="28" customFormat="1" ht="14.4" spans="3:11">
      <c r="C50" s="54" t="s">
        <v>46</v>
      </c>
      <c r="D50" s="54">
        <f t="shared" ref="D50:K50" si="2">HEX2DEC(D49)</f>
        <v>255</v>
      </c>
      <c r="E50" s="54">
        <f t="shared" si="2"/>
        <v>255</v>
      </c>
      <c r="F50" s="54">
        <f t="shared" si="2"/>
        <v>1</v>
      </c>
      <c r="G50" s="54">
        <f t="shared" si="2"/>
        <v>4</v>
      </c>
      <c r="H50" s="54">
        <f t="shared" si="2"/>
        <v>3</v>
      </c>
      <c r="I50" s="54">
        <f t="shared" si="2"/>
        <v>5</v>
      </c>
      <c r="J50" s="54">
        <f t="shared" si="2"/>
        <v>2</v>
      </c>
      <c r="K50" s="54">
        <f t="shared" si="2"/>
        <v>240</v>
      </c>
    </row>
    <row r="51" s="28" customFormat="1" ht="27" customHeight="1" spans="3:11">
      <c r="C51" s="63" t="s">
        <v>61</v>
      </c>
      <c r="D51" s="64" t="str">
        <f>CONCATENATE(D49," ",E49," ",F49," ",G49," ",H49," ",I49," ",J49," ",K49,)</f>
        <v>FF FF 01 04 03 05 02 F0</v>
      </c>
      <c r="E51" s="64"/>
      <c r="F51" s="64"/>
      <c r="G51" s="64"/>
      <c r="H51" s="64"/>
      <c r="I51" s="64"/>
      <c r="J51" s="64"/>
      <c r="K51" s="64"/>
    </row>
    <row r="52" s="28" customFormat="1" ht="18" customHeight="1" spans="3:11">
      <c r="C52" s="67"/>
      <c r="D52" s="67"/>
      <c r="E52" s="67"/>
      <c r="F52" s="67"/>
      <c r="G52" s="67"/>
      <c r="H52" s="67"/>
      <c r="I52" s="67"/>
      <c r="J52" s="67"/>
      <c r="K52" s="67"/>
    </row>
    <row r="53" ht="31" customHeight="1" spans="3:7">
      <c r="C53" s="68" t="s">
        <v>65</v>
      </c>
      <c r="D53" s="68"/>
      <c r="E53" s="68"/>
      <c r="F53" s="68"/>
      <c r="G53" s="68"/>
    </row>
    <row r="54" s="28" customFormat="1" ht="45" customHeight="1" spans="5:9">
      <c r="E54" s="69" t="s">
        <v>66</v>
      </c>
      <c r="F54" s="69"/>
      <c r="G54" s="69"/>
      <c r="H54" s="52" t="s">
        <v>33</v>
      </c>
      <c r="I54" s="52"/>
    </row>
    <row r="55" s="28" customFormat="1" ht="33" customHeight="1" spans="5:10">
      <c r="E55" s="57" t="s">
        <v>34</v>
      </c>
      <c r="F55" s="57"/>
      <c r="G55" s="54" t="s">
        <v>67</v>
      </c>
      <c r="H55" s="70" t="s">
        <v>68</v>
      </c>
      <c r="I55" s="52"/>
      <c r="J55" s="52" t="s">
        <v>59</v>
      </c>
    </row>
    <row r="56" s="28" customFormat="1" ht="25" customHeight="1" spans="5:10">
      <c r="E56" s="57" t="s">
        <v>37</v>
      </c>
      <c r="F56" s="57"/>
      <c r="G56" s="56">
        <v>2</v>
      </c>
      <c r="H56" s="52" t="s">
        <v>49</v>
      </c>
      <c r="I56" s="52" t="s">
        <v>49</v>
      </c>
      <c r="J56" s="52" t="s">
        <v>49</v>
      </c>
    </row>
    <row r="57" s="28" customFormat="1" ht="14.4" spans="5:7">
      <c r="E57" s="57" t="s">
        <v>51</v>
      </c>
      <c r="F57" s="57"/>
      <c r="G57" s="58">
        <v>3</v>
      </c>
    </row>
    <row r="58" s="28" customFormat="1" ht="32" customHeight="1" spans="5:9">
      <c r="E58" s="57" t="s">
        <v>69</v>
      </c>
      <c r="F58" s="57"/>
      <c r="G58" s="58">
        <v>40</v>
      </c>
      <c r="H58" s="52"/>
      <c r="I58" s="52"/>
    </row>
    <row r="59" s="28" customFormat="1" ht="31" customHeight="1" spans="5:10">
      <c r="E59" s="57" t="s">
        <v>70</v>
      </c>
      <c r="F59" s="57"/>
      <c r="G59" s="56">
        <v>128</v>
      </c>
      <c r="H59" s="52" t="s">
        <v>71</v>
      </c>
      <c r="I59" s="52" t="s">
        <v>72</v>
      </c>
      <c r="J59" s="73" t="s">
        <v>73</v>
      </c>
    </row>
    <row r="60" s="28" customFormat="1" ht="31.2" customHeight="1" spans="3:11">
      <c r="C60" s="59" t="s">
        <v>74</v>
      </c>
      <c r="D60" s="59"/>
      <c r="E60" s="59"/>
      <c r="F60" s="59"/>
      <c r="G60" s="59"/>
      <c r="H60" s="59"/>
      <c r="I60" s="59"/>
      <c r="J60" s="59"/>
      <c r="K60" s="59"/>
    </row>
    <row r="61" s="28" customFormat="1" ht="28" customHeight="1" spans="3:11">
      <c r="C61" s="44" t="s">
        <v>75</v>
      </c>
      <c r="D61" s="65" t="s">
        <v>41</v>
      </c>
      <c r="E61" s="66"/>
      <c r="F61" s="54" t="s">
        <v>37</v>
      </c>
      <c r="G61" s="53" t="s">
        <v>42</v>
      </c>
      <c r="H61" s="54" t="s">
        <v>43</v>
      </c>
      <c r="I61" s="57" t="s">
        <v>60</v>
      </c>
      <c r="J61" s="74" t="s">
        <v>55</v>
      </c>
      <c r="K61" s="57" t="s">
        <v>44</v>
      </c>
    </row>
    <row r="62" s="28" customFormat="1" ht="14.4" spans="3:11">
      <c r="C62" s="62" t="s">
        <v>45</v>
      </c>
      <c r="D62" s="54" t="str">
        <f>DEC2HEX(255,2)</f>
        <v>FF</v>
      </c>
      <c r="E62" s="54" t="str">
        <f>DEC2HEX(255,2)</f>
        <v>FF</v>
      </c>
      <c r="F62" s="54" t="str">
        <f>DEC2HEX(G56,2)</f>
        <v>02</v>
      </c>
      <c r="G62" s="54" t="str">
        <f>DEC2HEX(4,2)</f>
        <v>04</v>
      </c>
      <c r="H62" s="54" t="str">
        <f>DEC2HEX(G57,2)</f>
        <v>03</v>
      </c>
      <c r="I62" s="54" t="str">
        <f>DEC2HEX(G58,2)</f>
        <v>28</v>
      </c>
      <c r="J62" s="54" t="str">
        <f>DEC2HEX(G59,2)</f>
        <v>80</v>
      </c>
      <c r="K62" s="54" t="str">
        <f>DEC2HEX(_xlfn.BITXOR(_xlfn.BITAND(SUM(F63+G63+H63+I63+J63),255),255),2)</f>
        <v>4E</v>
      </c>
    </row>
    <row r="63" s="28" customFormat="1" ht="14.4" spans="3:11">
      <c r="C63" s="54" t="s">
        <v>46</v>
      </c>
      <c r="D63" s="54">
        <f t="shared" ref="D63:J63" si="3">HEX2DEC(D62)</f>
        <v>255</v>
      </c>
      <c r="E63" s="54">
        <f t="shared" si="3"/>
        <v>255</v>
      </c>
      <c r="F63" s="54">
        <f t="shared" si="3"/>
        <v>2</v>
      </c>
      <c r="G63" s="54">
        <f t="shared" si="3"/>
        <v>4</v>
      </c>
      <c r="H63" s="54">
        <f t="shared" si="3"/>
        <v>3</v>
      </c>
      <c r="I63" s="54">
        <f t="shared" si="3"/>
        <v>40</v>
      </c>
      <c r="J63" s="54">
        <f t="shared" si="3"/>
        <v>128</v>
      </c>
      <c r="K63" s="54">
        <f t="shared" ref="K63" si="4">HEX2DEC(K62)</f>
        <v>78</v>
      </c>
    </row>
    <row r="64" s="28" customFormat="1" ht="34" customHeight="1" spans="3:11">
      <c r="C64" s="57" t="s">
        <v>61</v>
      </c>
      <c r="D64" s="64" t="str">
        <f>CONCATENATE(D62," ",E62," ",F62," ",G62," ",H62," ",I62," ",J62," ",K62,)</f>
        <v>FF FF 02 04 03 28 80 4E</v>
      </c>
      <c r="E64" s="64"/>
      <c r="F64" s="64"/>
      <c r="G64" s="64"/>
      <c r="H64" s="64"/>
      <c r="I64" s="64"/>
      <c r="J64" s="64"/>
      <c r="K64" s="64"/>
    </row>
    <row r="65" s="28" customFormat="1" ht="18" customHeight="1" spans="3:11">
      <c r="C65" s="67"/>
      <c r="D65" s="67"/>
      <c r="E65" s="67"/>
      <c r="F65" s="67"/>
      <c r="G65" s="67"/>
      <c r="H65" s="67"/>
      <c r="I65" s="67"/>
      <c r="J65" s="67"/>
      <c r="K65" s="67"/>
    </row>
    <row r="66" ht="14.4" spans="3:7">
      <c r="C66" s="36" t="s">
        <v>76</v>
      </c>
      <c r="D66" s="37"/>
      <c r="E66" s="37"/>
      <c r="F66" s="37"/>
      <c r="G66" s="37"/>
    </row>
    <row r="67" ht="33" customHeight="1" spans="8:9">
      <c r="H67" s="38" t="s">
        <v>33</v>
      </c>
      <c r="I67" s="38"/>
    </row>
    <row r="68" ht="14.4" spans="5:9">
      <c r="E68" s="75" t="s">
        <v>34</v>
      </c>
      <c r="F68" s="75"/>
      <c r="G68" s="40" t="s">
        <v>67</v>
      </c>
      <c r="H68" s="73" t="s">
        <v>59</v>
      </c>
      <c r="I68" s="38"/>
    </row>
    <row r="69" spans="5:9">
      <c r="E69" s="41" t="s">
        <v>37</v>
      </c>
      <c r="F69" s="41"/>
      <c r="G69" s="42">
        <v>2</v>
      </c>
      <c r="H69" s="38" t="s">
        <v>38</v>
      </c>
      <c r="I69" s="31" t="s">
        <v>77</v>
      </c>
    </row>
    <row r="70" spans="5:7">
      <c r="E70" s="41" t="s">
        <v>51</v>
      </c>
      <c r="F70" s="41"/>
      <c r="G70" s="43">
        <v>3</v>
      </c>
    </row>
    <row r="71" spans="5:9">
      <c r="E71" s="41" t="s">
        <v>78</v>
      </c>
      <c r="F71" s="41"/>
      <c r="G71" s="42">
        <v>2048</v>
      </c>
      <c r="H71" s="38" t="s">
        <v>79</v>
      </c>
      <c r="I71" s="88" t="s">
        <v>80</v>
      </c>
    </row>
    <row r="72" spans="5:9">
      <c r="E72" s="41" t="s">
        <v>81</v>
      </c>
      <c r="F72" s="41"/>
      <c r="G72" s="43">
        <v>0</v>
      </c>
      <c r="H72" s="31" t="s">
        <v>82</v>
      </c>
      <c r="I72" s="38"/>
    </row>
    <row r="73" spans="5:13">
      <c r="E73" s="41" t="s">
        <v>83</v>
      </c>
      <c r="F73" s="41"/>
      <c r="G73" s="42">
        <v>1000</v>
      </c>
      <c r="H73" s="31" t="s">
        <v>84</v>
      </c>
      <c r="I73" s="38" t="s">
        <v>85</v>
      </c>
      <c r="K73" s="32" t="s">
        <v>86</v>
      </c>
      <c r="L73" s="89">
        <f>3400*0.732/50</f>
        <v>49.776</v>
      </c>
      <c r="M73" s="31" t="s">
        <v>87</v>
      </c>
    </row>
    <row r="74" spans="6:6">
      <c r="F74" s="76"/>
    </row>
    <row r="75" spans="12:13">
      <c r="L75" s="90" t="s">
        <v>88</v>
      </c>
      <c r="M75" s="90"/>
    </row>
    <row r="76" ht="34" customHeight="1" spans="3:16">
      <c r="C76" s="44" t="s">
        <v>59</v>
      </c>
      <c r="D76" s="65" t="s">
        <v>41</v>
      </c>
      <c r="E76" s="66"/>
      <c r="F76" s="54" t="s">
        <v>37</v>
      </c>
      <c r="G76" s="77" t="s">
        <v>42</v>
      </c>
      <c r="H76" s="54" t="s">
        <v>43</v>
      </c>
      <c r="I76" s="53" t="s">
        <v>60</v>
      </c>
      <c r="J76" s="40" t="s">
        <v>89</v>
      </c>
      <c r="K76" s="39" t="s">
        <v>90</v>
      </c>
      <c r="L76" s="91" t="s">
        <v>91</v>
      </c>
      <c r="M76" s="92" t="s">
        <v>92</v>
      </c>
      <c r="N76" s="47" t="s">
        <v>93</v>
      </c>
      <c r="O76" s="47" t="s">
        <v>94</v>
      </c>
      <c r="P76" s="40" t="s">
        <v>44</v>
      </c>
    </row>
    <row r="77" ht="14.4" spans="3:16">
      <c r="C77" s="62" t="s">
        <v>45</v>
      </c>
      <c r="D77" s="40" t="str">
        <f>DEC2HEX(255,2)</f>
        <v>FF</v>
      </c>
      <c r="E77" s="40" t="str">
        <f>DEC2HEX(255,2)</f>
        <v>FF</v>
      </c>
      <c r="F77" s="40" t="str">
        <f>DEC2HEX(G69,2)</f>
        <v>02</v>
      </c>
      <c r="G77" s="40" t="str">
        <f>DEC2HEX(9,2)</f>
        <v>09</v>
      </c>
      <c r="H77" s="40" t="str">
        <f>DEC2HEX(G70,2)</f>
        <v>03</v>
      </c>
      <c r="I77" s="40" t="str">
        <f>DEC2HEX(42,2)</f>
        <v>2A</v>
      </c>
      <c r="J77" s="40" t="str">
        <f>DEC2HEX(_xlfn.BITAND(G71,255),2)</f>
        <v>00</v>
      </c>
      <c r="K77" s="40" t="str">
        <f>DEC2HEX(_xlfn.BITRSHIFT(G71,8),2)</f>
        <v>08</v>
      </c>
      <c r="L77" s="43" t="str">
        <f>DEC2HEX(_xlfn.BITAND(G72,255),2)</f>
        <v>00</v>
      </c>
      <c r="M77" s="43" t="str">
        <f>DEC2HEX(_xlfn.BITRSHIFT(G72,8),2)</f>
        <v>00</v>
      </c>
      <c r="N77" s="40" t="str">
        <f>DEC2HEX(_xlfn.BITAND(G73,255),2)</f>
        <v>E8</v>
      </c>
      <c r="O77" s="40" t="str">
        <f>DEC2HEX(_xlfn.BITRSHIFT(G73,8),2)</f>
        <v>03</v>
      </c>
      <c r="P77" s="40" t="str">
        <f>DEC2HEX(_xlfn.BITXOR(_xlfn.BITAND(SUM(F78+G78+H78+I78+K78+J78+M78+L78+O78+N78),255),255),2)</f>
        <v>D4</v>
      </c>
    </row>
    <row r="78" ht="14.4" spans="3:16">
      <c r="C78" s="54" t="s">
        <v>46</v>
      </c>
      <c r="D78" s="40">
        <f t="shared" ref="D78:P78" si="5">HEX2DEC(D77)</f>
        <v>255</v>
      </c>
      <c r="E78" s="40">
        <f t="shared" si="5"/>
        <v>255</v>
      </c>
      <c r="F78" s="40">
        <f t="shared" si="5"/>
        <v>2</v>
      </c>
      <c r="G78" s="40">
        <f t="shared" si="5"/>
        <v>9</v>
      </c>
      <c r="H78" s="40">
        <f t="shared" si="5"/>
        <v>3</v>
      </c>
      <c r="I78" s="40">
        <f t="shared" si="5"/>
        <v>42</v>
      </c>
      <c r="J78" s="40">
        <f t="shared" si="5"/>
        <v>0</v>
      </c>
      <c r="K78" s="40">
        <f t="shared" si="5"/>
        <v>8</v>
      </c>
      <c r="L78" s="43">
        <f t="shared" si="5"/>
        <v>0</v>
      </c>
      <c r="M78" s="43">
        <f t="shared" si="5"/>
        <v>0</v>
      </c>
      <c r="N78" s="40">
        <f t="shared" si="5"/>
        <v>232</v>
      </c>
      <c r="O78" s="40">
        <f t="shared" si="5"/>
        <v>3</v>
      </c>
      <c r="P78" s="40">
        <f t="shared" si="5"/>
        <v>212</v>
      </c>
    </row>
    <row r="79" ht="28.8" spans="3:16">
      <c r="C79" s="63" t="s">
        <v>61</v>
      </c>
      <c r="D79" s="78" t="str">
        <f>CONCATENATE(D77," ",E77," ",F77," ",G77," ",H77," ",I77," ",J77," ",K77," ",L77," ",M77," ",N77," ",O77," ",P77)</f>
        <v>FF FF 02 09 03 2A 00 08 00 00 E8 03 D4</v>
      </c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</row>
    <row r="80" spans="3:16">
      <c r="C80" s="4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</row>
    <row r="81" s="28" customFormat="1" ht="18" customHeight="1" spans="3:11">
      <c r="C81" s="67"/>
      <c r="D81" s="67"/>
      <c r="E81" s="67"/>
      <c r="F81" s="67"/>
      <c r="G81" s="67"/>
      <c r="H81" s="67"/>
      <c r="I81" s="67"/>
      <c r="J81" s="67"/>
      <c r="K81" s="67"/>
    </row>
    <row r="82" ht="14.4" spans="3:7">
      <c r="C82" s="36" t="s">
        <v>95</v>
      </c>
      <c r="D82" s="37"/>
      <c r="E82" s="37"/>
      <c r="F82" s="37"/>
      <c r="G82" s="37"/>
    </row>
    <row r="83" spans="8:9">
      <c r="H83" s="38" t="s">
        <v>33</v>
      </c>
      <c r="I83" s="38"/>
    </row>
    <row r="84" ht="29" customHeight="1" spans="5:10">
      <c r="E84" s="77" t="s">
        <v>34</v>
      </c>
      <c r="F84" s="77"/>
      <c r="G84" s="54" t="s">
        <v>67</v>
      </c>
      <c r="H84" s="38"/>
      <c r="I84" s="31" t="s">
        <v>77</v>
      </c>
      <c r="J84" s="31" t="s">
        <v>96</v>
      </c>
    </row>
    <row r="85" spans="5:8">
      <c r="E85" s="80" t="s">
        <v>37</v>
      </c>
      <c r="F85" s="80"/>
      <c r="G85" s="42">
        <v>2</v>
      </c>
      <c r="H85" s="38" t="s">
        <v>38</v>
      </c>
    </row>
    <row r="86" spans="5:7">
      <c r="E86" s="80" t="s">
        <v>51</v>
      </c>
      <c r="F86" s="80"/>
      <c r="G86" s="43">
        <v>3</v>
      </c>
    </row>
    <row r="87" spans="5:9">
      <c r="E87" s="80" t="s">
        <v>97</v>
      </c>
      <c r="F87" s="80"/>
      <c r="G87" s="42">
        <v>50</v>
      </c>
      <c r="H87" s="38" t="s">
        <v>98</v>
      </c>
      <c r="I87" s="31" t="s">
        <v>99</v>
      </c>
    </row>
    <row r="88" spans="5:10">
      <c r="E88" s="80" t="s">
        <v>78</v>
      </c>
      <c r="F88" s="80"/>
      <c r="G88" s="42">
        <v>1024</v>
      </c>
      <c r="H88" s="38" t="s">
        <v>79</v>
      </c>
      <c r="I88" s="88" t="s">
        <v>100</v>
      </c>
      <c r="J88" s="97" t="s">
        <v>101</v>
      </c>
    </row>
    <row r="89" spans="5:9">
      <c r="E89" s="80" t="s">
        <v>102</v>
      </c>
      <c r="F89" s="80"/>
      <c r="G89" s="43">
        <v>0</v>
      </c>
      <c r="H89" s="31" t="s">
        <v>82</v>
      </c>
      <c r="I89" s="38"/>
    </row>
    <row r="90" spans="5:9">
      <c r="E90" s="80" t="s">
        <v>83</v>
      </c>
      <c r="F90" s="80"/>
      <c r="G90" s="42">
        <v>2000</v>
      </c>
      <c r="H90" s="31" t="s">
        <v>84</v>
      </c>
      <c r="I90" s="38" t="s">
        <v>85</v>
      </c>
    </row>
    <row r="92" spans="13:14">
      <c r="M92" s="90" t="s">
        <v>88</v>
      </c>
      <c r="N92" s="90"/>
    </row>
    <row r="93" s="29" customFormat="1" ht="28.8" spans="3:17">
      <c r="C93" s="81" t="s">
        <v>59</v>
      </c>
      <c r="D93" s="65" t="s">
        <v>41</v>
      </c>
      <c r="E93" s="66"/>
      <c r="F93" s="57" t="s">
        <v>37</v>
      </c>
      <c r="G93" s="57" t="s">
        <v>42</v>
      </c>
      <c r="H93" s="57" t="s">
        <v>43</v>
      </c>
      <c r="I93" s="57" t="s">
        <v>60</v>
      </c>
      <c r="J93" s="80" t="s">
        <v>103</v>
      </c>
      <c r="K93" s="80" t="s">
        <v>89</v>
      </c>
      <c r="L93" s="80" t="s">
        <v>90</v>
      </c>
      <c r="M93" s="93" t="s">
        <v>91</v>
      </c>
      <c r="N93" s="93" t="s">
        <v>92</v>
      </c>
      <c r="O93" s="80" t="s">
        <v>93</v>
      </c>
      <c r="P93" s="80" t="s">
        <v>94</v>
      </c>
      <c r="Q93" s="80" t="s">
        <v>44</v>
      </c>
    </row>
    <row r="94" ht="14.4" spans="3:17">
      <c r="C94" s="62" t="s">
        <v>45</v>
      </c>
      <c r="D94" s="40" t="str">
        <f>DEC2HEX(255,2)</f>
        <v>FF</v>
      </c>
      <c r="E94" s="40" t="str">
        <f>DEC2HEX(255,2)</f>
        <v>FF</v>
      </c>
      <c r="F94" s="40" t="str">
        <f>DEC2HEX(G85,2)</f>
        <v>02</v>
      </c>
      <c r="G94" s="40" t="str">
        <f>DEC2HEX(10,2)</f>
        <v>0A</v>
      </c>
      <c r="H94" s="40" t="str">
        <f>DEC2HEX(G86,2)</f>
        <v>03</v>
      </c>
      <c r="I94" s="40" t="str">
        <f>DEC2HEX(41,2)</f>
        <v>29</v>
      </c>
      <c r="J94" s="40" t="str">
        <f>DEC2HEX(_xlfn.BITAND(G87,255),2)</f>
        <v>32</v>
      </c>
      <c r="K94" s="40" t="str">
        <f>DEC2HEX(_xlfn.BITAND(G88,255),2)</f>
        <v>00</v>
      </c>
      <c r="L94" s="40" t="str">
        <f>DEC2HEX(_xlfn.BITRSHIFT(G88,8),2)</f>
        <v>04</v>
      </c>
      <c r="M94" s="43" t="str">
        <f>DEC2HEX(_xlfn.BITAND(G89,255),2)</f>
        <v>00</v>
      </c>
      <c r="N94" s="43" t="str">
        <f>DEC2HEX(_xlfn.BITRSHIFT(G89,8),2)</f>
        <v>00</v>
      </c>
      <c r="O94" s="40" t="str">
        <f>DEC2HEX(_xlfn.BITAND(G90,255),2)</f>
        <v>D0</v>
      </c>
      <c r="P94" s="40" t="str">
        <f>DEC2HEX(_xlfn.BITRSHIFT(G90,8),2)</f>
        <v>07</v>
      </c>
      <c r="Q94" s="40" t="str">
        <f>DEC2HEX(_xlfn.BITXOR(_xlfn.BITAND(SUM(F95+G95+H95+I95+J95+L95+K95+N95+M95+P95+O95),255),255),2)</f>
        <v>BA</v>
      </c>
    </row>
    <row r="95" ht="14.4" spans="3:17">
      <c r="C95" s="54" t="s">
        <v>46</v>
      </c>
      <c r="D95" s="40">
        <f>HEX2DEC(D94)</f>
        <v>255</v>
      </c>
      <c r="E95" s="40">
        <f>HEX2DEC(E94)</f>
        <v>255</v>
      </c>
      <c r="F95" s="40">
        <f>HEX2DEC(F94)</f>
        <v>2</v>
      </c>
      <c r="G95" s="40">
        <f>HEX2DEC(G94)</f>
        <v>10</v>
      </c>
      <c r="H95" s="40">
        <f>HEX2DEC(H94)</f>
        <v>3</v>
      </c>
      <c r="I95" s="40">
        <f t="shared" ref="I95:Q95" si="6">HEX2DEC(I94)</f>
        <v>41</v>
      </c>
      <c r="J95" s="40">
        <f t="shared" si="6"/>
        <v>50</v>
      </c>
      <c r="K95" s="40">
        <f t="shared" si="6"/>
        <v>0</v>
      </c>
      <c r="L95" s="40">
        <f t="shared" si="6"/>
        <v>4</v>
      </c>
      <c r="M95" s="43">
        <f t="shared" si="6"/>
        <v>0</v>
      </c>
      <c r="N95" s="43">
        <f t="shared" si="6"/>
        <v>0</v>
      </c>
      <c r="O95" s="40">
        <f t="shared" si="6"/>
        <v>208</v>
      </c>
      <c r="P95" s="40">
        <f t="shared" si="6"/>
        <v>7</v>
      </c>
      <c r="Q95" s="40">
        <f t="shared" si="6"/>
        <v>186</v>
      </c>
    </row>
    <row r="96" ht="28.8" spans="3:16">
      <c r="C96" s="63" t="s">
        <v>61</v>
      </c>
      <c r="D96" s="82" t="str">
        <f>CONCATENATE(D94," ",E94," ",F94," ",G94," ",H94," ",I94," ",J94," ",K94," ",L94," ",M94," ",N94," ",O94," ",P94," ",Q94)</f>
        <v>FF FF 02 0A 03 29 32 00 04 00 00 D0 07 BA</v>
      </c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94"/>
    </row>
    <row r="97" spans="3:16">
      <c r="C97" s="49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</row>
    <row r="98" ht="14.4" spans="3:7">
      <c r="C98" s="36" t="s">
        <v>104</v>
      </c>
      <c r="D98" s="37"/>
      <c r="E98" s="37"/>
      <c r="F98" s="37"/>
      <c r="G98" s="37"/>
    </row>
    <row r="99" s="28" customFormat="1" ht="21" customHeight="1" spans="5:9">
      <c r="E99" s="59" t="s">
        <v>105</v>
      </c>
      <c r="F99" s="59"/>
      <c r="G99" s="59"/>
      <c r="H99" s="52" t="s">
        <v>33</v>
      </c>
      <c r="I99" s="52"/>
    </row>
    <row r="100" s="30" customFormat="1" ht="43" customHeight="1" spans="5:8">
      <c r="E100" s="77" t="s">
        <v>34</v>
      </c>
      <c r="F100" s="77"/>
      <c r="G100" s="77" t="s">
        <v>67</v>
      </c>
      <c r="H100" s="84" t="s">
        <v>59</v>
      </c>
    </row>
    <row r="101" s="30" customFormat="1" ht="14.4" spans="5:8">
      <c r="E101" s="77" t="s">
        <v>37</v>
      </c>
      <c r="F101" s="77"/>
      <c r="G101" s="85">
        <v>2</v>
      </c>
      <c r="H101" s="30" t="s">
        <v>49</v>
      </c>
    </row>
    <row r="102" s="30" customFormat="1" ht="14.4" spans="5:7">
      <c r="E102" s="77" t="s">
        <v>106</v>
      </c>
      <c r="F102" s="77"/>
      <c r="G102" s="86">
        <v>3</v>
      </c>
    </row>
    <row r="103" s="30" customFormat="1" ht="14.4" spans="5:7">
      <c r="E103" s="77" t="s">
        <v>69</v>
      </c>
      <c r="F103" s="77"/>
      <c r="G103" s="86">
        <v>33</v>
      </c>
    </row>
    <row r="104" s="30" customFormat="1" ht="28.8" spans="5:11">
      <c r="E104" s="77" t="s">
        <v>107</v>
      </c>
      <c r="F104" s="77"/>
      <c r="G104" s="85">
        <v>1</v>
      </c>
      <c r="H104" s="30" t="s">
        <v>108</v>
      </c>
      <c r="I104" s="30" t="s">
        <v>109</v>
      </c>
      <c r="J104" s="30" t="s">
        <v>110</v>
      </c>
      <c r="K104" s="30" t="s">
        <v>111</v>
      </c>
    </row>
    <row r="105" s="28" customFormat="1" ht="23.4" customHeight="1" spans="3:11">
      <c r="C105" s="59" t="s">
        <v>104</v>
      </c>
      <c r="D105" s="59"/>
      <c r="E105" s="59"/>
      <c r="F105" s="59"/>
      <c r="G105" s="59"/>
      <c r="H105" s="59"/>
      <c r="I105" s="59"/>
      <c r="J105" s="59"/>
      <c r="K105" s="59"/>
    </row>
    <row r="106" s="30" customFormat="1" ht="28.8" spans="3:11">
      <c r="C106" s="81" t="s">
        <v>59</v>
      </c>
      <c r="D106" s="60" t="s">
        <v>41</v>
      </c>
      <c r="E106" s="61"/>
      <c r="F106" s="77" t="s">
        <v>37</v>
      </c>
      <c r="G106" s="77" t="s">
        <v>42</v>
      </c>
      <c r="H106" s="77" t="s">
        <v>43</v>
      </c>
      <c r="I106" s="77" t="s">
        <v>60</v>
      </c>
      <c r="J106" s="86" t="s">
        <v>107</v>
      </c>
      <c r="K106" s="77" t="s">
        <v>44</v>
      </c>
    </row>
    <row r="107" s="28" customFormat="1" ht="14.4" spans="3:11">
      <c r="C107" s="62" t="s">
        <v>45</v>
      </c>
      <c r="D107" s="54" t="str">
        <f>DEC2HEX(255,2)</f>
        <v>FF</v>
      </c>
      <c r="E107" s="54" t="str">
        <f>DEC2HEX(255,2)</f>
        <v>FF</v>
      </c>
      <c r="F107" s="54" t="str">
        <f>DEC2HEX(G101,2)</f>
        <v>02</v>
      </c>
      <c r="G107" s="54" t="str">
        <f>DEC2HEX(4,2)</f>
        <v>04</v>
      </c>
      <c r="H107" s="54" t="str">
        <f>DEC2HEX(G102,2)</f>
        <v>03</v>
      </c>
      <c r="I107" s="54" t="str">
        <f>DEC2HEX(G103,2)</f>
        <v>21</v>
      </c>
      <c r="J107" s="54" t="str">
        <f>DEC2HEX(G104,2)</f>
        <v>01</v>
      </c>
      <c r="K107" s="54" t="str">
        <f>DEC2HEX(_xlfn.BITXOR(_xlfn.BITAND(SUM(F108+G108+H108+I108+J108),255),255),2)</f>
        <v>D4</v>
      </c>
    </row>
    <row r="108" s="28" customFormat="1" ht="14.4" spans="3:11">
      <c r="C108" s="54" t="s">
        <v>46</v>
      </c>
      <c r="D108" s="54">
        <f t="shared" ref="D108:J108" si="7">HEX2DEC(D107)</f>
        <v>255</v>
      </c>
      <c r="E108" s="54">
        <f t="shared" si="7"/>
        <v>255</v>
      </c>
      <c r="F108" s="54">
        <f t="shared" si="7"/>
        <v>2</v>
      </c>
      <c r="G108" s="54">
        <f t="shared" si="7"/>
        <v>4</v>
      </c>
      <c r="H108" s="54">
        <f t="shared" si="7"/>
        <v>3</v>
      </c>
      <c r="I108" s="54">
        <f t="shared" si="7"/>
        <v>33</v>
      </c>
      <c r="J108" s="54">
        <f t="shared" si="7"/>
        <v>1</v>
      </c>
      <c r="K108" s="54">
        <f t="shared" ref="K108" si="8">HEX2DEC(K107)</f>
        <v>212</v>
      </c>
    </row>
    <row r="109" s="28" customFormat="1" ht="29" customHeight="1" spans="3:11">
      <c r="C109" s="63" t="s">
        <v>61</v>
      </c>
      <c r="D109" s="64" t="str">
        <f>CONCATENATE(D107," ",E107," ",F107," ",G107," ",H107," ",I107," ",J107," ",K107,)</f>
        <v>FF FF 02 04 03 21 01 D4</v>
      </c>
      <c r="E109" s="64"/>
      <c r="F109" s="64"/>
      <c r="G109" s="64"/>
      <c r="H109" s="64"/>
      <c r="I109" s="64"/>
      <c r="J109" s="64"/>
      <c r="K109" s="64"/>
    </row>
    <row r="110" s="28" customFormat="1" ht="18" customHeight="1" spans="3:12">
      <c r="C110" s="67"/>
      <c r="D110" s="67"/>
      <c r="E110" s="67"/>
      <c r="F110" s="67"/>
      <c r="G110" s="67"/>
      <c r="H110" s="67"/>
      <c r="I110" s="67"/>
      <c r="J110" s="67"/>
      <c r="K110" s="67"/>
      <c r="L110" s="67"/>
    </row>
    <row r="111" ht="14.4" spans="3:7">
      <c r="C111" s="36" t="s">
        <v>112</v>
      </c>
      <c r="D111" s="37"/>
      <c r="E111" s="37"/>
      <c r="F111" s="37"/>
      <c r="G111" s="37"/>
    </row>
    <row r="112" s="28" customFormat="1" ht="30" customHeight="1" spans="5:9">
      <c r="E112" s="59"/>
      <c r="F112" s="59"/>
      <c r="G112" s="59"/>
      <c r="H112" s="52" t="s">
        <v>33</v>
      </c>
      <c r="I112" s="52"/>
    </row>
    <row r="113" s="30" customFormat="1" ht="45" customHeight="1" spans="5:8">
      <c r="E113" s="77" t="s">
        <v>34</v>
      </c>
      <c r="F113" s="77"/>
      <c r="G113" s="77" t="s">
        <v>67</v>
      </c>
      <c r="H113" s="84" t="s">
        <v>113</v>
      </c>
    </row>
    <row r="114" s="30" customFormat="1" ht="31" customHeight="1" spans="5:8">
      <c r="E114" s="77" t="s">
        <v>37</v>
      </c>
      <c r="F114" s="77"/>
      <c r="G114" s="85">
        <v>2</v>
      </c>
      <c r="H114" s="30" t="s">
        <v>49</v>
      </c>
    </row>
    <row r="115" s="30" customFormat="1" ht="34" customHeight="1" spans="5:7">
      <c r="E115" s="77" t="s">
        <v>106</v>
      </c>
      <c r="F115" s="77"/>
      <c r="G115" s="86">
        <v>3</v>
      </c>
    </row>
    <row r="116" s="30" customFormat="1" ht="45" customHeight="1" spans="5:11">
      <c r="E116" s="77" t="s">
        <v>69</v>
      </c>
      <c r="F116" s="77"/>
      <c r="G116" s="86">
        <v>46</v>
      </c>
      <c r="H116" s="30" t="s">
        <v>114</v>
      </c>
      <c r="I116" s="30" t="s">
        <v>115</v>
      </c>
      <c r="K116" s="30" t="s">
        <v>116</v>
      </c>
    </row>
    <row r="117" s="30" customFormat="1" ht="45" customHeight="1" spans="5:11">
      <c r="E117" s="60" t="s">
        <v>117</v>
      </c>
      <c r="F117" s="61"/>
      <c r="G117" s="85">
        <v>33768</v>
      </c>
      <c r="H117" s="30" t="s">
        <v>118</v>
      </c>
      <c r="I117" s="30" t="s">
        <v>119</v>
      </c>
      <c r="K117" s="30">
        <v>0</v>
      </c>
    </row>
    <row r="118" s="30" customFormat="1" ht="45" customHeight="1" spans="3:12">
      <c r="C118" s="87" t="s">
        <v>120</v>
      </c>
      <c r="D118" s="87"/>
      <c r="E118" s="87"/>
      <c r="F118" s="87"/>
      <c r="G118" s="87"/>
      <c r="H118" s="87"/>
      <c r="I118" s="87"/>
      <c r="J118" s="87"/>
      <c r="K118" s="87"/>
      <c r="L118" s="87"/>
    </row>
    <row r="119" s="30" customFormat="1" ht="28.8" spans="3:12">
      <c r="C119" s="81" t="s">
        <v>59</v>
      </c>
      <c r="D119" s="60" t="s">
        <v>41</v>
      </c>
      <c r="E119" s="61"/>
      <c r="F119" s="77" t="s">
        <v>37</v>
      </c>
      <c r="G119" s="77" t="s">
        <v>42</v>
      </c>
      <c r="H119" s="77" t="s">
        <v>43</v>
      </c>
      <c r="I119" s="77" t="s">
        <v>60</v>
      </c>
      <c r="J119" s="86" t="s">
        <v>121</v>
      </c>
      <c r="K119" s="86" t="s">
        <v>122</v>
      </c>
      <c r="L119" s="77" t="s">
        <v>44</v>
      </c>
    </row>
    <row r="120" s="28" customFormat="1" ht="14.4" spans="3:12">
      <c r="C120" s="62" t="s">
        <v>45</v>
      </c>
      <c r="D120" s="54" t="str">
        <f>DEC2HEX(255,2)</f>
        <v>FF</v>
      </c>
      <c r="E120" s="54" t="str">
        <f>DEC2HEX(255,2)</f>
        <v>FF</v>
      </c>
      <c r="F120" s="54" t="str">
        <f>DEC2HEX(G114,2)</f>
        <v>02</v>
      </c>
      <c r="G120" s="54" t="str">
        <f>DEC2HEX(5,2)</f>
        <v>05</v>
      </c>
      <c r="H120" s="54" t="str">
        <f>DEC2HEX(3,2)</f>
        <v>03</v>
      </c>
      <c r="I120" s="54" t="str">
        <f>DEC2HEX(G116,2)</f>
        <v>2E</v>
      </c>
      <c r="J120" s="54" t="str">
        <f>DEC2HEX(_xlfn.BITAND(G117,255),2)</f>
        <v>E8</v>
      </c>
      <c r="K120" s="54" t="str">
        <f>DEC2HEX(_xlfn.BITRSHIFT(G117,8),2)</f>
        <v>83</v>
      </c>
      <c r="L120" s="54" t="str">
        <f>DEC2HEX(_xlfn.BITXOR(_xlfn.BITAND(SUM(F121+G121+H121+I121+J121+K121),255),255),2)</f>
        <v>5C</v>
      </c>
    </row>
    <row r="121" s="28" customFormat="1" ht="14.4" spans="3:12">
      <c r="C121" s="54" t="s">
        <v>46</v>
      </c>
      <c r="D121" s="54">
        <f t="shared" ref="D121:K121" si="9">HEX2DEC(D120)</f>
        <v>255</v>
      </c>
      <c r="E121" s="54">
        <f t="shared" si="9"/>
        <v>255</v>
      </c>
      <c r="F121" s="54">
        <f t="shared" si="9"/>
        <v>2</v>
      </c>
      <c r="G121" s="54">
        <f t="shared" si="9"/>
        <v>5</v>
      </c>
      <c r="H121" s="54">
        <f t="shared" si="9"/>
        <v>3</v>
      </c>
      <c r="I121" s="54">
        <f t="shared" si="9"/>
        <v>46</v>
      </c>
      <c r="J121" s="54">
        <f t="shared" si="9"/>
        <v>232</v>
      </c>
      <c r="K121" s="54">
        <f t="shared" si="9"/>
        <v>131</v>
      </c>
      <c r="L121" s="54">
        <f t="shared" ref="L121" si="10">HEX2DEC(L120)</f>
        <v>92</v>
      </c>
    </row>
    <row r="122" s="28" customFormat="1" ht="31" customHeight="1" spans="3:12">
      <c r="C122" s="63" t="s">
        <v>61</v>
      </c>
      <c r="D122" s="64" t="str">
        <f>CONCATENATE(D120," ",E120," ",F120," ",G120," ",H120," ",I120," ",J120," ",K120," ",L120)</f>
        <v>FF FF 02 05 03 2E E8 83 5C</v>
      </c>
      <c r="E122" s="64"/>
      <c r="F122" s="64"/>
      <c r="G122" s="64"/>
      <c r="H122" s="64"/>
      <c r="I122" s="64"/>
      <c r="J122" s="64"/>
      <c r="K122" s="64"/>
      <c r="L122" s="64"/>
    </row>
    <row r="123" ht="18" customHeight="1" spans="2:16">
      <c r="B123" s="2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</row>
    <row r="124" ht="14.4" spans="3:7">
      <c r="C124" s="36" t="s">
        <v>123</v>
      </c>
      <c r="D124" s="37"/>
      <c r="E124" s="37"/>
      <c r="F124" s="37"/>
      <c r="G124" s="37"/>
    </row>
    <row r="125" s="28" customFormat="1" ht="14.4" spans="5:9">
      <c r="E125" s="59"/>
      <c r="F125" s="59"/>
      <c r="G125" s="59"/>
      <c r="H125" s="52" t="s">
        <v>33</v>
      </c>
      <c r="I125" s="52"/>
    </row>
    <row r="126" s="30" customFormat="1" ht="43" customHeight="1" spans="5:7">
      <c r="E126" s="77" t="s">
        <v>34</v>
      </c>
      <c r="F126" s="77"/>
      <c r="G126" s="77" t="s">
        <v>67</v>
      </c>
    </row>
    <row r="127" s="30" customFormat="1" ht="14.4" spans="5:8">
      <c r="E127" s="77" t="s">
        <v>37</v>
      </c>
      <c r="F127" s="77"/>
      <c r="G127" s="85">
        <v>2</v>
      </c>
      <c r="H127" s="30" t="s">
        <v>49</v>
      </c>
    </row>
    <row r="128" s="30" customFormat="1" ht="14.4" spans="5:7">
      <c r="E128" s="77" t="s">
        <v>106</v>
      </c>
      <c r="F128" s="77"/>
      <c r="G128" s="86">
        <v>2</v>
      </c>
    </row>
    <row r="129" s="30" customFormat="1" ht="14.4" spans="5:7">
      <c r="E129" s="77" t="s">
        <v>69</v>
      </c>
      <c r="F129" s="77"/>
      <c r="G129" s="86">
        <v>56</v>
      </c>
    </row>
    <row r="130" s="30" customFormat="1" ht="105.6" spans="5:8">
      <c r="E130" s="77" t="s">
        <v>124</v>
      </c>
      <c r="F130" s="77"/>
      <c r="G130" s="85">
        <v>2</v>
      </c>
      <c r="H130" s="95" t="s">
        <v>125</v>
      </c>
    </row>
    <row r="131" s="28" customFormat="1" ht="31.2" customHeight="1" spans="3:11">
      <c r="C131" s="59" t="s">
        <v>126</v>
      </c>
      <c r="D131" s="59"/>
      <c r="E131" s="59"/>
      <c r="F131" s="59"/>
      <c r="G131" s="59"/>
      <c r="H131" s="59"/>
      <c r="I131" s="59"/>
      <c r="J131" s="59"/>
      <c r="K131" s="59"/>
    </row>
    <row r="132" s="30" customFormat="1" ht="28.8" spans="3:11">
      <c r="C132" s="81" t="s">
        <v>40</v>
      </c>
      <c r="D132" s="60" t="s">
        <v>41</v>
      </c>
      <c r="E132" s="61"/>
      <c r="F132" s="77" t="s">
        <v>37</v>
      </c>
      <c r="G132" s="77" t="s">
        <v>42</v>
      </c>
      <c r="H132" s="77" t="s">
        <v>43</v>
      </c>
      <c r="I132" s="77" t="s">
        <v>60</v>
      </c>
      <c r="J132" s="86" t="s">
        <v>124</v>
      </c>
      <c r="K132" s="77" t="s">
        <v>44</v>
      </c>
    </row>
    <row r="133" s="28" customFormat="1" ht="14.4" spans="3:11">
      <c r="C133" s="62" t="s">
        <v>45</v>
      </c>
      <c r="D133" s="54" t="str">
        <f>DEC2HEX(255,2)</f>
        <v>FF</v>
      </c>
      <c r="E133" s="54" t="str">
        <f>DEC2HEX(255,2)</f>
        <v>FF</v>
      </c>
      <c r="F133" s="54" t="str">
        <f>DEC2HEX(G127,2)</f>
        <v>02</v>
      </c>
      <c r="G133" s="54" t="str">
        <f>DEC2HEX(4,2)</f>
        <v>04</v>
      </c>
      <c r="H133" s="54" t="str">
        <f>DEC2HEX(G128,2)</f>
        <v>02</v>
      </c>
      <c r="I133" s="54" t="str">
        <f>DEC2HEX(G129,2)</f>
        <v>38</v>
      </c>
      <c r="J133" s="54" t="str">
        <f>DEC2HEX(G130,2)</f>
        <v>02</v>
      </c>
      <c r="K133" s="54" t="str">
        <f>DEC2HEX(_xlfn.BITXOR(_xlfn.BITAND(SUM(F134+G134+H134+I134+J134),255),255),2)</f>
        <v>BD</v>
      </c>
    </row>
    <row r="134" s="28" customFormat="1" ht="14.4" spans="3:11">
      <c r="C134" s="54" t="s">
        <v>46</v>
      </c>
      <c r="D134" s="54">
        <f t="shared" ref="D134:K134" si="11">HEX2DEC(D133)</f>
        <v>255</v>
      </c>
      <c r="E134" s="54">
        <f t="shared" si="11"/>
        <v>255</v>
      </c>
      <c r="F134" s="54">
        <f t="shared" si="11"/>
        <v>2</v>
      </c>
      <c r="G134" s="54">
        <f t="shared" si="11"/>
        <v>4</v>
      </c>
      <c r="H134" s="54">
        <f t="shared" si="11"/>
        <v>2</v>
      </c>
      <c r="I134" s="54">
        <f t="shared" si="11"/>
        <v>56</v>
      </c>
      <c r="J134" s="54">
        <f t="shared" si="11"/>
        <v>2</v>
      </c>
      <c r="K134" s="54">
        <f t="shared" si="11"/>
        <v>189</v>
      </c>
    </row>
    <row r="135" s="28" customFormat="1" ht="32" customHeight="1" spans="3:11">
      <c r="C135" s="63" t="s">
        <v>61</v>
      </c>
      <c r="D135" s="64" t="str">
        <f>CONCATENATE(D133," ",E133," ",F133," ",G133," ",H133," ",I133," ",J133," ",K133,)</f>
        <v>FF FF 02 04 02 38 02 BD</v>
      </c>
      <c r="E135" s="64"/>
      <c r="F135" s="64"/>
      <c r="G135" s="64"/>
      <c r="H135" s="64"/>
      <c r="I135" s="64"/>
      <c r="J135" s="64"/>
      <c r="K135" s="64"/>
    </row>
    <row r="136" s="28" customFormat="1" ht="18" customHeight="1" spans="3:11">
      <c r="C136" s="67"/>
      <c r="D136" s="67"/>
      <c r="E136" s="67"/>
      <c r="F136" s="67"/>
      <c r="G136" s="67"/>
      <c r="H136" s="67"/>
      <c r="I136" s="67"/>
      <c r="J136" s="67"/>
      <c r="K136" s="67"/>
    </row>
    <row r="137" ht="14.4" spans="3:7">
      <c r="C137" s="36" t="s">
        <v>127</v>
      </c>
      <c r="D137" s="37"/>
      <c r="E137" s="37"/>
      <c r="F137" s="37"/>
      <c r="G137" s="37"/>
    </row>
    <row r="138" s="28" customFormat="1" ht="14.4" spans="5:9">
      <c r="E138" s="59" t="s">
        <v>128</v>
      </c>
      <c r="F138" s="59"/>
      <c r="G138" s="59"/>
      <c r="H138" s="52" t="s">
        <v>33</v>
      </c>
      <c r="I138" s="52"/>
    </row>
    <row r="139" s="28" customFormat="1" ht="61" customHeight="1" spans="5:9">
      <c r="E139" s="77" t="s">
        <v>34</v>
      </c>
      <c r="F139" s="77"/>
      <c r="G139" s="54" t="s">
        <v>67</v>
      </c>
      <c r="H139" s="70" t="s">
        <v>129</v>
      </c>
      <c r="I139" s="52"/>
    </row>
    <row r="140" s="28" customFormat="1" ht="14.4" spans="5:9">
      <c r="E140" s="55" t="s">
        <v>37</v>
      </c>
      <c r="F140" s="55"/>
      <c r="G140" s="56">
        <v>1</v>
      </c>
      <c r="H140" s="52" t="s">
        <v>49</v>
      </c>
      <c r="I140" s="52"/>
    </row>
    <row r="141" s="28" customFormat="1" ht="52" customHeight="1" spans="5:7">
      <c r="E141" s="77" t="s">
        <v>128</v>
      </c>
      <c r="F141" s="77"/>
      <c r="G141" s="58">
        <v>10</v>
      </c>
    </row>
    <row r="142" s="28" customFormat="1" ht="31.2" customHeight="1" spans="3:9">
      <c r="C142" s="59" t="s">
        <v>130</v>
      </c>
      <c r="D142" s="59"/>
      <c r="E142" s="59"/>
      <c r="F142" s="59"/>
      <c r="G142" s="59"/>
      <c r="H142" s="59"/>
      <c r="I142" s="59"/>
    </row>
    <row r="143" s="30" customFormat="1" ht="43.2" spans="3:9">
      <c r="C143" s="81" t="s">
        <v>59</v>
      </c>
      <c r="D143" s="60" t="s">
        <v>41</v>
      </c>
      <c r="E143" s="61"/>
      <c r="F143" s="77" t="s">
        <v>37</v>
      </c>
      <c r="G143" s="77" t="s">
        <v>131</v>
      </c>
      <c r="H143" s="77" t="s">
        <v>132</v>
      </c>
      <c r="I143" s="77" t="s">
        <v>44</v>
      </c>
    </row>
    <row r="144" s="28" customFormat="1" ht="14.4" spans="3:9">
      <c r="C144" s="62" t="s">
        <v>45</v>
      </c>
      <c r="D144" s="54" t="str">
        <f>DEC2HEX(255,2)</f>
        <v>FF</v>
      </c>
      <c r="E144" s="54" t="str">
        <f>DEC2HEX(255,2)</f>
        <v>FF</v>
      </c>
      <c r="F144" s="54" t="str">
        <f>DEC2HEX(G140,2)</f>
        <v>01</v>
      </c>
      <c r="G144" s="54" t="str">
        <f>DEC2HEX(2,2)</f>
        <v>02</v>
      </c>
      <c r="H144" s="54" t="str">
        <f>DEC2HEX(G141,2)</f>
        <v>0A</v>
      </c>
      <c r="I144" s="54" t="str">
        <f>DEC2HEX(_xlfn.BITXOR(_xlfn.BITAND(SUM(F145+G145+H145),255),255),2)</f>
        <v>F2</v>
      </c>
    </row>
    <row r="145" s="28" customFormat="1" ht="14.4" spans="3:9">
      <c r="C145" s="54" t="s">
        <v>46</v>
      </c>
      <c r="D145" s="54">
        <f t="shared" ref="D145:I145" si="12">HEX2DEC(D144)</f>
        <v>255</v>
      </c>
      <c r="E145" s="54">
        <f t="shared" si="12"/>
        <v>255</v>
      </c>
      <c r="F145" s="54">
        <f t="shared" si="12"/>
        <v>1</v>
      </c>
      <c r="G145" s="54">
        <f t="shared" si="12"/>
        <v>2</v>
      </c>
      <c r="H145" s="54">
        <f t="shared" si="12"/>
        <v>10</v>
      </c>
      <c r="I145" s="54">
        <f t="shared" si="12"/>
        <v>242</v>
      </c>
    </row>
    <row r="146" s="28" customFormat="1" ht="28" customHeight="1" spans="3:9">
      <c r="C146" s="63" t="s">
        <v>61</v>
      </c>
      <c r="D146" s="96" t="str">
        <f>CONCATENATE(D144," ",E144," ",F144," ",G144," ",H144," ",I144,)</f>
        <v>FF FF 01 02 0A F2</v>
      </c>
      <c r="E146" s="96"/>
      <c r="F146" s="96"/>
      <c r="G146" s="96"/>
      <c r="H146" s="96"/>
      <c r="I146" s="96"/>
    </row>
  </sheetData>
  <mergeCells count="93">
    <mergeCell ref="C11:I11"/>
    <mergeCell ref="C12:I12"/>
    <mergeCell ref="H15:I15"/>
    <mergeCell ref="E16:F16"/>
    <mergeCell ref="E17:F17"/>
    <mergeCell ref="E18:F18"/>
    <mergeCell ref="D21:E21"/>
    <mergeCell ref="C26:K26"/>
    <mergeCell ref="H27:I27"/>
    <mergeCell ref="E28:F28"/>
    <mergeCell ref="E29:F29"/>
    <mergeCell ref="E30:F30"/>
    <mergeCell ref="E31:F31"/>
    <mergeCell ref="E32:F32"/>
    <mergeCell ref="C33:K33"/>
    <mergeCell ref="D34:E34"/>
    <mergeCell ref="E41:G41"/>
    <mergeCell ref="H41:I41"/>
    <mergeCell ref="E42:F42"/>
    <mergeCell ref="E43:F43"/>
    <mergeCell ref="E44:F44"/>
    <mergeCell ref="E45:F45"/>
    <mergeCell ref="E46:F46"/>
    <mergeCell ref="C47:K47"/>
    <mergeCell ref="D48:E48"/>
    <mergeCell ref="C53:G53"/>
    <mergeCell ref="E54:G54"/>
    <mergeCell ref="H54:I54"/>
    <mergeCell ref="E55:F55"/>
    <mergeCell ref="H55:I55"/>
    <mergeCell ref="E56:F56"/>
    <mergeCell ref="E57:F57"/>
    <mergeCell ref="E58:F58"/>
    <mergeCell ref="E59:F59"/>
    <mergeCell ref="C60:K60"/>
    <mergeCell ref="D61:E61"/>
    <mergeCell ref="H67:I67"/>
    <mergeCell ref="E68:F68"/>
    <mergeCell ref="E69:F69"/>
    <mergeCell ref="E70:F70"/>
    <mergeCell ref="E71:F71"/>
    <mergeCell ref="E72:F72"/>
    <mergeCell ref="E73:F73"/>
    <mergeCell ref="L75:M75"/>
    <mergeCell ref="D76:E76"/>
    <mergeCell ref="D79:P79"/>
    <mergeCell ref="H83:I83"/>
    <mergeCell ref="E84:F84"/>
    <mergeCell ref="E85:F85"/>
    <mergeCell ref="E86:F86"/>
    <mergeCell ref="E87:F87"/>
    <mergeCell ref="E88:F88"/>
    <mergeCell ref="E89:F89"/>
    <mergeCell ref="E90:F90"/>
    <mergeCell ref="M92:N92"/>
    <mergeCell ref="D93:E93"/>
    <mergeCell ref="E99:G99"/>
    <mergeCell ref="H99:I99"/>
    <mergeCell ref="E100:F100"/>
    <mergeCell ref="H100:I100"/>
    <mergeCell ref="E101:F101"/>
    <mergeCell ref="E102:F102"/>
    <mergeCell ref="E103:F103"/>
    <mergeCell ref="E104:F104"/>
    <mergeCell ref="C105:K105"/>
    <mergeCell ref="D106:E106"/>
    <mergeCell ref="E112:G112"/>
    <mergeCell ref="H112:I112"/>
    <mergeCell ref="E113:F113"/>
    <mergeCell ref="H113:I113"/>
    <mergeCell ref="E114:F114"/>
    <mergeCell ref="E115:F115"/>
    <mergeCell ref="E116:F116"/>
    <mergeCell ref="E117:F117"/>
    <mergeCell ref="C118:L118"/>
    <mergeCell ref="D119:E119"/>
    <mergeCell ref="E125:G125"/>
    <mergeCell ref="H125:I125"/>
    <mergeCell ref="E126:F126"/>
    <mergeCell ref="E127:F127"/>
    <mergeCell ref="E128:F128"/>
    <mergeCell ref="E129:F129"/>
    <mergeCell ref="E130:F130"/>
    <mergeCell ref="C131:K131"/>
    <mergeCell ref="D132:E132"/>
    <mergeCell ref="E138:G138"/>
    <mergeCell ref="H138:I138"/>
    <mergeCell ref="E139:F139"/>
    <mergeCell ref="H139:I139"/>
    <mergeCell ref="E140:F140"/>
    <mergeCell ref="E141:F141"/>
    <mergeCell ref="C142:I142"/>
    <mergeCell ref="D143:E143"/>
  </mergeCells>
  <hyperlinks>
    <hyperlink ref="C9" location="读当前位置指令" display="读当前位置指令"/>
    <hyperlink ref="C8" location="恒速正反转速度指令" display="恒速正反转速度指令"/>
    <hyperlink ref="C7" location="修改舵机工作模式指令" display="修改舵机工作模式指令"/>
    <hyperlink ref="C6" location="位置模式控制转动指令_含加速度" display="位置模式控制转动指令(含加速度)"/>
    <hyperlink ref="C5" location="位置模式控制转动指令_无加速度" display="位置模式控制转动指令(无加速度)"/>
    <hyperlink ref="C4" location="输出扭矩使能与自动较正指令" display="输出扭矩使能与自动较正指令"/>
    <hyperlink ref="C3" location="修改ID号指令" display="修改ID号指令"/>
    <hyperlink ref="C2" location="EPROM解锁指令" display="EPROM解锁指令"/>
    <hyperlink ref="C1" location="PING_总线上舵机指令生成" display="PING 总线上舵机指令生成"/>
    <hyperlink ref="C10" location="清除当前圈数指令" display="清除当前圈数指令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17"/>
  <sheetViews>
    <sheetView workbookViewId="0">
      <pane xSplit="9" ySplit="17" topLeftCell="J51" activePane="bottomRight" state="frozen"/>
      <selection/>
      <selection pane="topRight"/>
      <selection pane="bottomLeft"/>
      <selection pane="bottomRight" activeCell="A13" sqref="A13:I13"/>
    </sheetView>
  </sheetViews>
  <sheetFormatPr defaultColWidth="9" defaultRowHeight="13.8"/>
  <cols>
    <col min="1" max="1" width="17.3333333333333" customWidth="1"/>
    <col min="2" max="8" width="16.3333333333333" customWidth="1"/>
    <col min="9" max="9" width="39.7777777777778" customWidth="1"/>
  </cols>
  <sheetData>
    <row r="2" ht="14.55"/>
    <row r="3" ht="31.8" customHeight="1" spans="1:9">
      <c r="A3" s="1" t="s">
        <v>133</v>
      </c>
      <c r="B3" s="2"/>
      <c r="C3" s="2"/>
      <c r="D3" s="2"/>
      <c r="E3" s="2"/>
      <c r="F3" s="2"/>
      <c r="G3" s="2"/>
      <c r="H3" s="2"/>
      <c r="I3" s="22"/>
    </row>
    <row r="4" ht="15.15" spans="1:9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  <c r="F4" s="3" t="s">
        <v>139</v>
      </c>
      <c r="G4" s="3" t="s">
        <v>140</v>
      </c>
      <c r="H4" s="3" t="s">
        <v>141</v>
      </c>
      <c r="I4" s="3" t="s">
        <v>142</v>
      </c>
    </row>
    <row r="5" ht="15.15" spans="1:9">
      <c r="A5" s="3" t="s">
        <v>143</v>
      </c>
      <c r="B5" s="3">
        <v>128</v>
      </c>
      <c r="C5" s="3">
        <v>64</v>
      </c>
      <c r="D5" s="3">
        <v>32</v>
      </c>
      <c r="E5" s="3">
        <v>16</v>
      </c>
      <c r="F5" s="3">
        <v>8</v>
      </c>
      <c r="G5" s="3">
        <v>4</v>
      </c>
      <c r="H5" s="3">
        <v>2</v>
      </c>
      <c r="I5" s="3">
        <v>1</v>
      </c>
    </row>
    <row r="6" ht="14.4" spans="1:9">
      <c r="A6" s="4" t="s">
        <v>144</v>
      </c>
      <c r="B6" s="4" t="s">
        <v>145</v>
      </c>
      <c r="C6" s="4" t="s">
        <v>146</v>
      </c>
      <c r="D6" s="4" t="s">
        <v>147</v>
      </c>
      <c r="E6" s="4" t="s">
        <v>148</v>
      </c>
      <c r="F6" s="4" t="s">
        <v>149</v>
      </c>
      <c r="G6" s="4" t="s">
        <v>150</v>
      </c>
      <c r="H6" s="4" t="s">
        <v>151</v>
      </c>
      <c r="I6" s="4" t="s">
        <v>144</v>
      </c>
    </row>
    <row r="7" ht="15.15" spans="1:9">
      <c r="A7" s="5" t="s">
        <v>152</v>
      </c>
      <c r="B7" s="5"/>
      <c r="C7" s="5"/>
      <c r="D7" s="5"/>
      <c r="E7" s="5"/>
      <c r="F7" s="5"/>
      <c r="G7" s="5"/>
      <c r="H7" s="5"/>
      <c r="I7" s="5"/>
    </row>
    <row r="8" ht="37.8" spans="1:9">
      <c r="A8" s="6"/>
      <c r="B8" s="7"/>
      <c r="C8" s="7" t="s">
        <v>153</v>
      </c>
      <c r="D8" s="7" t="s">
        <v>154</v>
      </c>
      <c r="E8" s="7" t="s">
        <v>155</v>
      </c>
      <c r="F8" s="7" t="s">
        <v>156</v>
      </c>
      <c r="G8" s="7" t="s">
        <v>157</v>
      </c>
      <c r="H8" s="8"/>
      <c r="I8" s="8" t="s">
        <v>158</v>
      </c>
    </row>
    <row r="9" ht="37.8" spans="1:9">
      <c r="A9" s="9"/>
      <c r="B9" s="10"/>
      <c r="C9" s="10" t="s">
        <v>159</v>
      </c>
      <c r="D9" s="10" t="s">
        <v>160</v>
      </c>
      <c r="E9" s="10" t="s">
        <v>161</v>
      </c>
      <c r="F9" s="10" t="s">
        <v>162</v>
      </c>
      <c r="G9" s="10" t="s">
        <v>163</v>
      </c>
      <c r="H9" s="10"/>
      <c r="I9" s="23"/>
    </row>
    <row r="10" ht="36.75" spans="1:9">
      <c r="A10" s="11"/>
      <c r="B10" s="12"/>
      <c r="C10" s="13" t="s">
        <v>164</v>
      </c>
      <c r="D10" s="12"/>
      <c r="E10" s="12"/>
      <c r="F10" s="12"/>
      <c r="G10" s="12"/>
      <c r="H10" s="12"/>
      <c r="I10" s="24"/>
    </row>
    <row r="11" ht="14.55" spans="1:9">
      <c r="A11" s="14" t="s">
        <v>165</v>
      </c>
      <c r="B11" s="15" t="s">
        <v>166</v>
      </c>
      <c r="C11" s="15" t="s">
        <v>167</v>
      </c>
      <c r="D11" s="15" t="s">
        <v>167</v>
      </c>
      <c r="E11" s="15" t="s">
        <v>167</v>
      </c>
      <c r="F11" s="15" t="s">
        <v>167</v>
      </c>
      <c r="G11" s="15" t="s">
        <v>167</v>
      </c>
      <c r="H11" s="15" t="s">
        <v>166</v>
      </c>
      <c r="I11" s="15" t="s">
        <v>167</v>
      </c>
    </row>
    <row r="12" ht="14.55" spans="1:9">
      <c r="A12" s="16"/>
      <c r="B12" s="17"/>
      <c r="C12" s="17"/>
      <c r="D12" s="17"/>
      <c r="E12" s="17"/>
      <c r="F12" s="17"/>
      <c r="G12" s="17"/>
      <c r="H12" s="17"/>
      <c r="I12" s="17"/>
    </row>
    <row r="13" ht="31.8" customHeight="1" spans="1:9">
      <c r="A13" s="1" t="s">
        <v>168</v>
      </c>
      <c r="B13" s="2"/>
      <c r="C13" s="2"/>
      <c r="D13" s="2"/>
      <c r="E13" s="2"/>
      <c r="F13" s="2"/>
      <c r="G13" s="2"/>
      <c r="H13" s="2"/>
      <c r="I13" s="22"/>
    </row>
    <row r="14" ht="24" spans="1:26">
      <c r="A14" s="18" t="s">
        <v>169</v>
      </c>
      <c r="B14" s="19" t="s">
        <v>135</v>
      </c>
      <c r="C14" s="19" t="s">
        <v>136</v>
      </c>
      <c r="D14" s="19" t="s">
        <v>137</v>
      </c>
      <c r="E14" s="19" t="s">
        <v>138</v>
      </c>
      <c r="F14" s="19" t="s">
        <v>139</v>
      </c>
      <c r="G14" s="19" t="s">
        <v>140</v>
      </c>
      <c r="H14" s="19" t="s">
        <v>141</v>
      </c>
      <c r="I14" s="19" t="s">
        <v>142</v>
      </c>
      <c r="J14" s="25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>
      <c r="A15" s="18" t="s">
        <v>143</v>
      </c>
      <c r="B15" s="19">
        <v>128</v>
      </c>
      <c r="C15" s="19">
        <v>64</v>
      </c>
      <c r="D15" s="19">
        <v>32</v>
      </c>
      <c r="E15" s="19">
        <v>16</v>
      </c>
      <c r="F15" s="19">
        <v>8</v>
      </c>
      <c r="G15" s="19">
        <v>4</v>
      </c>
      <c r="H15" s="19">
        <v>2</v>
      </c>
      <c r="I15" s="19">
        <v>1</v>
      </c>
      <c r="J15" s="25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4" spans="1:26">
      <c r="A16" s="18" t="s">
        <v>170</v>
      </c>
      <c r="B16" s="19" t="s">
        <v>171</v>
      </c>
      <c r="C16" s="19" t="s">
        <v>171</v>
      </c>
      <c r="D16" s="19" t="s">
        <v>172</v>
      </c>
      <c r="E16" s="19" t="s">
        <v>171</v>
      </c>
      <c r="F16" s="19" t="s">
        <v>173</v>
      </c>
      <c r="G16" s="19" t="s">
        <v>174</v>
      </c>
      <c r="H16" s="19" t="s">
        <v>175</v>
      </c>
      <c r="I16" s="19" t="s">
        <v>176</v>
      </c>
      <c r="J16" s="25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>
      <c r="A17" s="20" t="s">
        <v>177</v>
      </c>
      <c r="B17" s="21"/>
      <c r="C17" s="21"/>
      <c r="D17" s="21" t="s">
        <v>167</v>
      </c>
      <c r="E17" s="21"/>
      <c r="F17" s="21" t="s">
        <v>167</v>
      </c>
      <c r="G17" s="21" t="s">
        <v>167</v>
      </c>
      <c r="H17" s="21" t="s">
        <v>167</v>
      </c>
      <c r="I17" s="21" t="s">
        <v>167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</sheetData>
  <mergeCells count="12">
    <mergeCell ref="A3:I3"/>
    <mergeCell ref="A13:I13"/>
    <mergeCell ref="A8:A10"/>
    <mergeCell ref="B6:B7"/>
    <mergeCell ref="C6:C7"/>
    <mergeCell ref="D6:D7"/>
    <mergeCell ref="E6:E7"/>
    <mergeCell ref="F6:F7"/>
    <mergeCell ref="G6:G7"/>
    <mergeCell ref="H6:H7"/>
    <mergeCell ref="I6:I7"/>
    <mergeCell ref="I8:I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Hexadecimal instructions genera</vt:lpstr>
      <vt:lpstr>Description of special byte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洪小燕</cp:lastModifiedBy>
  <dcterms:created xsi:type="dcterms:W3CDTF">2020-03-24T07:05:00Z</dcterms:created>
  <dcterms:modified xsi:type="dcterms:W3CDTF">2023-08-11T07:41:34Z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2052-11.1.0.14177</vt:lpwstr>
  </property>
  <property fmtid="{D5CDD505-2E9C-101B-9397-08002B2CF9AE}" pid="3" name="ICV">
    <vt:lpwstr>717243D0786C4530B6F723E7F23DB3C3</vt:lpwstr>
  </property>
</Properties>
</file>