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2700" sheetId="1" r:id="rId1"/>
    <sheet name="DN1750" sheetId="2" r:id="rId2"/>
    <sheet name="GC6100" sheetId="3" r:id="rId3"/>
    <sheet name="BHI_P100" sheetId="5" r:id="rId4"/>
    <sheet name="FLEX" sheetId="4" r:id="rId5"/>
    <sheet name="NS" sheetId="6" r:id="rId6"/>
  </sheets>
  <calcPr calcId="162913"/>
</workbook>
</file>

<file path=xl/calcChain.xml><?xml version="1.0" encoding="utf-8"?>
<calcChain xmlns="http://schemas.openxmlformats.org/spreadsheetml/2006/main">
  <c r="C14" i="5" l="1"/>
  <c r="C15" i="1"/>
  <c r="C3" i="6"/>
  <c r="E3" i="6" s="1"/>
  <c r="B3" i="6"/>
  <c r="C5" i="6"/>
  <c r="B4" i="6"/>
  <c r="E5" i="6"/>
  <c r="E4" i="6"/>
  <c r="C4" i="6"/>
  <c r="B2" i="6"/>
  <c r="E2" i="6" s="1"/>
  <c r="C2" i="6"/>
  <c r="C9" i="1" l="1"/>
  <c r="C8" i="1"/>
  <c r="C22" i="1" l="1"/>
  <c r="C21" i="1"/>
  <c r="C13" i="1" l="1"/>
  <c r="C18" i="1"/>
  <c r="C17" i="1"/>
  <c r="C23" i="1"/>
  <c r="C16" i="1"/>
  <c r="C5" i="1" l="1"/>
  <c r="C4" i="1"/>
  <c r="C3" i="1"/>
  <c r="C2" i="1"/>
  <c r="K20" i="1" l="1"/>
  <c r="K19" i="1"/>
</calcChain>
</file>

<file path=xl/sharedStrings.xml><?xml version="1.0" encoding="utf-8"?>
<sst xmlns="http://schemas.openxmlformats.org/spreadsheetml/2006/main" count="351" uniqueCount="67">
  <si>
    <t>AB</t>
  </si>
  <si>
    <t>AV</t>
  </si>
  <si>
    <t>ASF</t>
  </si>
  <si>
    <t>ASB</t>
  </si>
  <si>
    <t>ADF</t>
  </si>
  <si>
    <t>ADB</t>
  </si>
  <si>
    <t>B1</t>
  </si>
  <si>
    <t>B2</t>
  </si>
  <si>
    <t>EA</t>
  </si>
  <si>
    <t>LI</t>
  </si>
  <si>
    <t>LD</t>
  </si>
  <si>
    <t>LG</t>
  </si>
  <si>
    <t xml:space="preserve">QBEP </t>
  </si>
  <si>
    <t>R1</t>
  </si>
  <si>
    <t>R2</t>
  </si>
  <si>
    <t>RLK</t>
  </si>
  <si>
    <t>SL</t>
  </si>
  <si>
    <t>TB</t>
  </si>
  <si>
    <t>TV</t>
  </si>
  <si>
    <t>VOI</t>
  </si>
  <si>
    <t>VOD</t>
  </si>
  <si>
    <t>YI1</t>
  </si>
  <si>
    <t>YI2</t>
  </si>
  <si>
    <t xml:space="preserve">ZI </t>
  </si>
  <si>
    <t xml:space="preserve">ZD </t>
  </si>
  <si>
    <t>=</t>
  </si>
  <si>
    <r>
      <t>impeller blade surface area on both side (m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</si>
  <si>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diffuser vane surface area on both side (m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</si>
  <si>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impeller shroud front surface area for a single channel (m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</si>
  <si>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impeller shroud back surface area for a single channel (m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</si>
  <si>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diffuser single channel front surface area (m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</si>
  <si>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diffuser single channel back surface area (m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</si>
  <si>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t>blade angle from tangential at impeller inlet (degree)</t>
  </si>
  <si>
    <t>blade angle from tangential at impeller outlet (degree)</t>
  </si>
  <si>
    <t>absolute wall roughness (m)</t>
  </si>
  <si>
    <t>impeller channel length (m)</t>
  </si>
  <si>
    <t>diffuser channel length (m)</t>
  </si>
  <si>
    <t>leak gap length (m)</t>
  </si>
  <si>
    <r>
      <t>liquid flow rate at BEP(m</t>
    </r>
    <r>
      <rPr>
        <vertAlign val="super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/s)</t>
    </r>
  </si>
  <si>
    <t>impeller inlet radius (m)</t>
  </si>
  <si>
    <t>impeller outlet radius (m)</t>
  </si>
  <si>
    <t>radius at leakage (m)</t>
  </si>
  <si>
    <t>leak gap width (m)</t>
  </si>
  <si>
    <t>impeller blade thickness (m)</t>
  </si>
  <si>
    <t>diffuser vane thickness (m)</t>
  </si>
  <si>
    <r>
      <t>impeller channel volume (m</t>
    </r>
    <r>
      <rPr>
        <vertAlign val="super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)</t>
    </r>
  </si>
  <si>
    <r>
      <t>diffuser channel volume (m</t>
    </r>
    <r>
      <rPr>
        <vertAlign val="super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)</t>
    </r>
  </si>
  <si>
    <t>impeller inlet channel hight (m)</t>
  </si>
  <si>
    <t>impeller outlet channel hight (m)</t>
  </si>
  <si>
    <t>impeller blade number</t>
  </si>
  <si>
    <t>diffuser vane number</t>
  </si>
  <si>
    <t>Diffuser parameter</t>
  </si>
  <si>
    <t>YD1</t>
  </si>
  <si>
    <t>YD2</t>
  </si>
  <si>
    <t>TE2700</t>
  </si>
  <si>
    <t>DN1750</t>
  </si>
  <si>
    <t>P100</t>
  </si>
  <si>
    <t>H</t>
  </si>
  <si>
    <t>Q</t>
  </si>
  <si>
    <t>N</t>
  </si>
  <si>
    <t>GC6100</t>
  </si>
  <si>
    <t>NS</t>
  </si>
  <si>
    <t>RD1</t>
  </si>
  <si>
    <t>diffuser vane inlet radius (m)</t>
  </si>
  <si>
    <t>differ vane outlet radius (m)</t>
  </si>
  <si>
    <t>specific speed based on field units</t>
  </si>
  <si>
    <t>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</si>
</sst>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3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D32" sqref="D32"/>
    </sheetView>
  </sheetViews>
  <sheetFormatPr defaultRowHeight="15" x14ac:dyDescent="0.25"/>
  <cols>
    <col min="1" max="1" width="6.85546875" customWidth="1"/>
    <col min="3" max="3" width="11.5703125" style="4" bestFit="1" customWidth="1"/>
    <col min="13" max="13" width="18.140625" bestFit="1" customWidth="1"/>
    <col min="25" max="25" width="10.28515625" bestFit="1" customWidth="1"/>
  </cols>
  <sheetData>
    <row r="1" spans="1:24" x14ac:dyDescent="0.25">
      <c r="M1" t="s">
        <v>51</v>
      </c>
    </row>
    <row r="2" spans="1:24" ht="18.75" x14ac:dyDescent="0.25">
      <c r="A2" s="1" t="s">
        <v>0</v>
      </c>
      <c r="B2" s="1" t="s">
        <v>25</v>
      </c>
      <c r="C2" s="3">
        <f>1318.5/1000^2</f>
        <v>1.3185E-3</v>
      </c>
      <c r="D2" s="1" t="s">
        <v>26</v>
      </c>
      <c r="X2">
        <v>1.3185E-3</v>
      </c>
    </row>
    <row r="3" spans="1:24" ht="18.75" x14ac:dyDescent="0.25">
      <c r="A3" s="1" t="s">
        <v>1</v>
      </c>
      <c r="B3" s="1" t="s">
        <v>25</v>
      </c>
      <c r="C3" s="3">
        <f>1516.4/1000^2</f>
        <v>1.5164E-3</v>
      </c>
      <c r="D3" s="1" t="s">
        <v>27</v>
      </c>
      <c r="X3">
        <v>1.5164E-3</v>
      </c>
    </row>
    <row r="4" spans="1:24" ht="18.75" x14ac:dyDescent="0.25">
      <c r="A4" s="1" t="s">
        <v>2</v>
      </c>
      <c r="B4" s="1" t="s">
        <v>25</v>
      </c>
      <c r="C4" s="3">
        <f>1764.64/1000^2</f>
        <v>1.76464E-3</v>
      </c>
      <c r="D4" s="1" t="s">
        <v>28</v>
      </c>
      <c r="X4">
        <v>1.76464E-3</v>
      </c>
    </row>
    <row r="5" spans="1:24" ht="18.75" x14ac:dyDescent="0.25">
      <c r="A5" s="1" t="s">
        <v>3</v>
      </c>
      <c r="B5" s="1" t="s">
        <v>25</v>
      </c>
      <c r="C5" s="3">
        <f>1574.52/1000^2</f>
        <v>1.57452E-3</v>
      </c>
      <c r="D5" s="1" t="s">
        <v>29</v>
      </c>
      <c r="T5">
        <v>6.5489999999999993E-4</v>
      </c>
      <c r="V5">
        <v>6.9355999999999997E-4</v>
      </c>
      <c r="X5">
        <v>1.57452E-3</v>
      </c>
    </row>
    <row r="6" spans="1:24" ht="18.75" x14ac:dyDescent="0.25">
      <c r="A6" s="1" t="s">
        <v>4</v>
      </c>
      <c r="B6" s="1" t="s">
        <v>25</v>
      </c>
      <c r="C6" s="3">
        <v>1.482E-3</v>
      </c>
      <c r="D6" s="1" t="s">
        <v>30</v>
      </c>
      <c r="T6">
        <v>1.0605E-3</v>
      </c>
      <c r="V6">
        <v>7.1276999999999994E-4</v>
      </c>
      <c r="X6">
        <v>8.3199999999999995E-4</v>
      </c>
    </row>
    <row r="7" spans="1:24" ht="18.75" x14ac:dyDescent="0.25">
      <c r="A7" s="1" t="s">
        <v>5</v>
      </c>
      <c r="B7" s="1" t="s">
        <v>25</v>
      </c>
      <c r="C7" s="3">
        <v>9.3499999999999996E-4</v>
      </c>
      <c r="D7" s="1" t="s">
        <v>31</v>
      </c>
      <c r="T7">
        <v>6.6436000000000002E-4</v>
      </c>
      <c r="V7">
        <v>6.8159000000000004E-4</v>
      </c>
      <c r="X7">
        <v>1.36976E-3</v>
      </c>
    </row>
    <row r="8" spans="1:24" ht="15.75" x14ac:dyDescent="0.25">
      <c r="A8" s="1" t="s">
        <v>6</v>
      </c>
      <c r="B8" s="1" t="s">
        <v>25</v>
      </c>
      <c r="C8" s="3">
        <f>ABS(160.5-180)</f>
        <v>19.5</v>
      </c>
      <c r="D8" s="1" t="s">
        <v>32</v>
      </c>
      <c r="M8" t="s">
        <v>6</v>
      </c>
      <c r="N8">
        <v>90</v>
      </c>
      <c r="T8">
        <v>159.69999999999999</v>
      </c>
      <c r="X8">
        <v>160.5</v>
      </c>
    </row>
    <row r="9" spans="1:24" ht="15.75" x14ac:dyDescent="0.25">
      <c r="A9" s="1" t="s">
        <v>7</v>
      </c>
      <c r="B9" s="1" t="s">
        <v>25</v>
      </c>
      <c r="C9" s="3">
        <f>ABS(155.3-180)</f>
        <v>24.699999999999989</v>
      </c>
      <c r="D9" s="1" t="s">
        <v>33</v>
      </c>
      <c r="M9" t="s">
        <v>7</v>
      </c>
      <c r="N9">
        <v>0</v>
      </c>
      <c r="T9">
        <v>143.80000000000001</v>
      </c>
      <c r="X9">
        <v>155.30000000000001</v>
      </c>
    </row>
    <row r="10" spans="1:24" ht="15.75" x14ac:dyDescent="0.25">
      <c r="A10" s="1" t="s">
        <v>8</v>
      </c>
      <c r="B10" s="1" t="s">
        <v>25</v>
      </c>
      <c r="C10" s="3">
        <v>2.5399999999999999E-4</v>
      </c>
      <c r="D10" s="1" t="s">
        <v>34</v>
      </c>
    </row>
    <row r="11" spans="1:24" ht="15.75" x14ac:dyDescent="0.25">
      <c r="A11" s="1" t="s">
        <v>9</v>
      </c>
      <c r="B11" s="1" t="s">
        <v>25</v>
      </c>
      <c r="C11" s="3">
        <v>7.5999999999999998E-2</v>
      </c>
      <c r="D11" s="1" t="s">
        <v>35</v>
      </c>
      <c r="T11">
        <v>3.9E-2</v>
      </c>
      <c r="X11">
        <v>7.5999999999999998E-2</v>
      </c>
    </row>
    <row r="12" spans="1:24" ht="15.75" x14ac:dyDescent="0.25">
      <c r="A12" s="1" t="s">
        <v>10</v>
      </c>
      <c r="B12" s="1" t="s">
        <v>25</v>
      </c>
      <c r="C12" s="3">
        <v>8.7080000000000005E-2</v>
      </c>
      <c r="D12" s="1" t="s">
        <v>36</v>
      </c>
      <c r="T12">
        <v>5.185E-2</v>
      </c>
      <c r="X12">
        <v>8.7080000000000005E-2</v>
      </c>
    </row>
    <row r="13" spans="1:24" ht="15.75" x14ac:dyDescent="0.25">
      <c r="A13" s="1" t="s">
        <v>11</v>
      </c>
      <c r="B13" s="1" t="s">
        <v>25</v>
      </c>
      <c r="C13" s="3">
        <f>8.06/1000</f>
        <v>8.0600000000000012E-3</v>
      </c>
      <c r="D13" s="1" t="s">
        <v>37</v>
      </c>
      <c r="X13">
        <v>8.0600000000000012E-3</v>
      </c>
    </row>
    <row r="14" spans="1:24" ht="18.75" x14ac:dyDescent="0.25">
      <c r="A14" s="1" t="s">
        <v>12</v>
      </c>
      <c r="B14" s="1" t="s">
        <v>25</v>
      </c>
      <c r="C14" s="3">
        <v>5.0653288194444437E-3</v>
      </c>
      <c r="D14" s="1" t="s">
        <v>38</v>
      </c>
      <c r="T14">
        <v>3.3118750000000001E-3</v>
      </c>
      <c r="X14">
        <v>5.0653288194444437E-3</v>
      </c>
    </row>
    <row r="15" spans="1:24" ht="15.75" x14ac:dyDescent="0.25">
      <c r="A15" s="1" t="s">
        <v>13</v>
      </c>
      <c r="B15" s="1" t="s">
        <v>25</v>
      </c>
      <c r="C15" s="3">
        <f>17.496/1000</f>
        <v>1.7495999999999998E-2</v>
      </c>
      <c r="D15" s="1" t="s">
        <v>39</v>
      </c>
      <c r="M15" t="s">
        <v>13</v>
      </c>
      <c r="N15">
        <v>5.6000000000000001E-2</v>
      </c>
      <c r="T15">
        <v>1.9875E-2</v>
      </c>
      <c r="X15">
        <v>1.7495999999999998E-2</v>
      </c>
    </row>
    <row r="16" spans="1:24" ht="15.75" x14ac:dyDescent="0.25">
      <c r="A16" s="1" t="s">
        <v>14</v>
      </c>
      <c r="B16" s="1" t="s">
        <v>25</v>
      </c>
      <c r="C16" s="3">
        <f>56.054/1000</f>
        <v>5.6054E-2</v>
      </c>
      <c r="D16" s="1" t="s">
        <v>40</v>
      </c>
      <c r="M16" t="s">
        <v>14</v>
      </c>
      <c r="N16">
        <v>1.7496000000000001E-2</v>
      </c>
      <c r="T16">
        <v>3.5598999999999999E-2</v>
      </c>
      <c r="X16">
        <v>5.6054E-2</v>
      </c>
    </row>
    <row r="17" spans="1:25" ht="15.75" x14ac:dyDescent="0.25">
      <c r="A17" s="1" t="s">
        <v>15</v>
      </c>
      <c r="B17" s="1" t="s">
        <v>25</v>
      </c>
      <c r="C17" s="3">
        <f>56.209/1000</f>
        <v>5.6209000000000002E-2</v>
      </c>
      <c r="D17" s="1" t="s">
        <v>41</v>
      </c>
      <c r="X17">
        <v>5.6209000000000002E-2</v>
      </c>
    </row>
    <row r="18" spans="1:25" ht="15.75" x14ac:dyDescent="0.25">
      <c r="A18" s="1" t="s">
        <v>16</v>
      </c>
      <c r="B18" s="1" t="s">
        <v>25</v>
      </c>
      <c r="C18" s="3">
        <f>1.54/1000</f>
        <v>1.5400000000000001E-3</v>
      </c>
      <c r="D18" s="1" t="s">
        <v>42</v>
      </c>
      <c r="X18">
        <v>1.5400000000000001E-3</v>
      </c>
    </row>
    <row r="19" spans="1:25" ht="15.75" x14ac:dyDescent="0.25">
      <c r="A19" s="1" t="s">
        <v>17</v>
      </c>
      <c r="B19" s="1" t="s">
        <v>25</v>
      </c>
      <c r="C19" s="3">
        <v>2.7200000000000002E-3</v>
      </c>
      <c r="D19" s="1" t="s">
        <v>43</v>
      </c>
      <c r="H19">
        <v>1.2</v>
      </c>
      <c r="I19">
        <v>2.25</v>
      </c>
      <c r="J19">
        <v>1.66</v>
      </c>
      <c r="K19">
        <f>AVERAGE(H19:J19)</f>
        <v>1.7033333333333334</v>
      </c>
      <c r="T19">
        <v>1.6999999999999999E-3</v>
      </c>
      <c r="X19">
        <v>2.7200000000000002E-3</v>
      </c>
    </row>
    <row r="20" spans="1:25" ht="15.75" x14ac:dyDescent="0.25">
      <c r="A20" s="1" t="s">
        <v>18</v>
      </c>
      <c r="B20" s="1" t="s">
        <v>25</v>
      </c>
      <c r="C20" s="3">
        <v>4.4799999999999996E-3</v>
      </c>
      <c r="D20" s="1" t="s">
        <v>44</v>
      </c>
      <c r="H20">
        <v>2</v>
      </c>
      <c r="I20">
        <v>4.07</v>
      </c>
      <c r="J20">
        <v>3.3</v>
      </c>
      <c r="K20">
        <f>AVERAGE(H20:J20)</f>
        <v>3.1233333333333335</v>
      </c>
      <c r="T20">
        <v>3.1199999999999999E-3</v>
      </c>
      <c r="X20">
        <v>4.4799999999999996E-3</v>
      </c>
    </row>
    <row r="21" spans="1:25" ht="18.75" x14ac:dyDescent="0.25">
      <c r="A21" s="1" t="s">
        <v>19</v>
      </c>
      <c r="B21" s="1" t="s">
        <v>25</v>
      </c>
      <c r="C21" s="3">
        <f>16118.8/10^9</f>
        <v>1.6118799999999999E-5</v>
      </c>
      <c r="D21" s="1" t="s">
        <v>45</v>
      </c>
      <c r="T21">
        <v>6.2829999999999998E-6</v>
      </c>
      <c r="X21">
        <v>8.0593999999999994E-5</v>
      </c>
      <c r="Y21" s="2">
        <v>1.6118799999999999E-5</v>
      </c>
    </row>
    <row r="22" spans="1:25" ht="18.75" x14ac:dyDescent="0.25">
      <c r="A22" s="1" t="s">
        <v>20</v>
      </c>
      <c r="B22" s="1" t="s">
        <v>25</v>
      </c>
      <c r="C22" s="3">
        <f>11153.3/10^9</f>
        <v>1.1153299999999999E-5</v>
      </c>
      <c r="D22" s="1" t="s">
        <v>46</v>
      </c>
      <c r="T22">
        <v>7.063E-6</v>
      </c>
      <c r="X22">
        <v>1.0037969999999999E-4</v>
      </c>
      <c r="Y22" s="2">
        <v>1.1153299999999999E-5</v>
      </c>
    </row>
    <row r="23" spans="1:25" ht="15.75" x14ac:dyDescent="0.25">
      <c r="A23" s="1" t="s">
        <v>21</v>
      </c>
      <c r="B23" s="1" t="s">
        <v>25</v>
      </c>
      <c r="C23" s="3">
        <f>12.194/1000</f>
        <v>1.2194E-2</v>
      </c>
      <c r="D23" s="1" t="s">
        <v>47</v>
      </c>
      <c r="M23" t="s">
        <v>52</v>
      </c>
      <c r="N23">
        <v>7.7299999999999999E-3</v>
      </c>
      <c r="T23">
        <v>1.3535999999999999E-2</v>
      </c>
      <c r="X23">
        <v>1.2194E-2</v>
      </c>
    </row>
    <row r="24" spans="1:25" ht="15.75" x14ac:dyDescent="0.25">
      <c r="A24" s="1" t="s">
        <v>22</v>
      </c>
      <c r="B24" s="1" t="s">
        <v>25</v>
      </c>
      <c r="C24" s="3">
        <v>7.835E-3</v>
      </c>
      <c r="D24" s="1" t="s">
        <v>48</v>
      </c>
      <c r="M24" t="s">
        <v>53</v>
      </c>
      <c r="N24">
        <v>1.0147E-2</v>
      </c>
      <c r="T24">
        <v>2.1999999999999999E-2</v>
      </c>
      <c r="X24">
        <v>7.835E-3</v>
      </c>
    </row>
    <row r="25" spans="1:25" ht="15.75" x14ac:dyDescent="0.25">
      <c r="A25" s="1" t="s">
        <v>23</v>
      </c>
      <c r="B25" s="1" t="s">
        <v>25</v>
      </c>
      <c r="C25" s="3">
        <v>5</v>
      </c>
      <c r="D25" s="1" t="s">
        <v>49</v>
      </c>
      <c r="T25">
        <v>6</v>
      </c>
      <c r="X25">
        <v>5</v>
      </c>
    </row>
    <row r="26" spans="1:25" ht="15.75" x14ac:dyDescent="0.25">
      <c r="A26" s="1" t="s">
        <v>24</v>
      </c>
      <c r="B26" s="1" t="s">
        <v>25</v>
      </c>
      <c r="C26" s="3">
        <v>9</v>
      </c>
      <c r="D26" s="1" t="s">
        <v>50</v>
      </c>
      <c r="T26">
        <v>8</v>
      </c>
      <c r="X26">
        <v>9</v>
      </c>
    </row>
    <row r="27" spans="1:25" ht="15.75" x14ac:dyDescent="0.25">
      <c r="A27" s="1" t="s">
        <v>62</v>
      </c>
      <c r="B27" s="1" t="s">
        <v>25</v>
      </c>
      <c r="C27" s="3">
        <v>5.6000000000000001E-2</v>
      </c>
      <c r="D27" s="1" t="s">
        <v>63</v>
      </c>
    </row>
    <row r="28" spans="1:25" ht="15.75" x14ac:dyDescent="0.25">
      <c r="A28" s="1" t="s">
        <v>66</v>
      </c>
      <c r="B28" s="1" t="s">
        <v>25</v>
      </c>
      <c r="C28" s="3">
        <v>1.7496000000000001E-2</v>
      </c>
      <c r="D28" s="1" t="s">
        <v>64</v>
      </c>
    </row>
    <row r="29" spans="1:25" ht="15.75" x14ac:dyDescent="0.25">
      <c r="A29" s="1" t="s">
        <v>61</v>
      </c>
      <c r="B29" s="1" t="s">
        <v>25</v>
      </c>
      <c r="C29" s="3">
        <v>1606</v>
      </c>
      <c r="D29" s="1" t="s">
        <v>65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C27" sqref="C27"/>
    </sheetView>
  </sheetViews>
  <sheetFormatPr defaultRowHeight="15" x14ac:dyDescent="0.25"/>
  <sheetData>
    <row r="2" spans="1:4" ht="18.75" x14ac:dyDescent="0.25">
      <c r="A2" s="1" t="s">
        <v>0</v>
      </c>
      <c r="B2" s="1" t="s">
        <v>25</v>
      </c>
      <c r="C2" s="3">
        <v>6.9355999999999997E-4</v>
      </c>
      <c r="D2" s="1" t="s">
        <v>26</v>
      </c>
    </row>
    <row r="3" spans="1:4" ht="18.75" x14ac:dyDescent="0.25">
      <c r="A3" s="1" t="s">
        <v>1</v>
      </c>
      <c r="B3" s="1" t="s">
        <v>25</v>
      </c>
      <c r="C3" s="3">
        <v>7.1276999999999994E-4</v>
      </c>
      <c r="D3" s="1" t="s">
        <v>27</v>
      </c>
    </row>
    <row r="4" spans="1:4" ht="18.75" x14ac:dyDescent="0.25">
      <c r="A4" s="1" t="s">
        <v>2</v>
      </c>
      <c r="B4" s="1" t="s">
        <v>25</v>
      </c>
      <c r="C4" s="3">
        <v>6.8159000000000004E-4</v>
      </c>
      <c r="D4" s="1" t="s">
        <v>28</v>
      </c>
    </row>
    <row r="5" spans="1:4" ht="18.75" x14ac:dyDescent="0.25">
      <c r="A5" s="1" t="s">
        <v>3</v>
      </c>
      <c r="B5" s="1" t="s">
        <v>25</v>
      </c>
      <c r="C5" s="3">
        <v>6.5489999999999993E-4</v>
      </c>
      <c r="D5" s="1" t="s">
        <v>29</v>
      </c>
    </row>
    <row r="6" spans="1:4" ht="18.75" x14ac:dyDescent="0.25">
      <c r="A6" s="1" t="s">
        <v>4</v>
      </c>
      <c r="B6" s="1" t="s">
        <v>25</v>
      </c>
      <c r="C6" s="3">
        <v>1.0605E-3</v>
      </c>
      <c r="D6" s="1" t="s">
        <v>30</v>
      </c>
    </row>
    <row r="7" spans="1:4" ht="18.75" x14ac:dyDescent="0.25">
      <c r="A7" s="1" t="s">
        <v>5</v>
      </c>
      <c r="B7" s="1" t="s">
        <v>25</v>
      </c>
      <c r="C7" s="3">
        <v>6.6436000000000002E-4</v>
      </c>
      <c r="D7" s="1" t="s">
        <v>31</v>
      </c>
    </row>
    <row r="8" spans="1:4" ht="15.75" x14ac:dyDescent="0.25">
      <c r="A8" s="1" t="s">
        <v>6</v>
      </c>
      <c r="B8" s="1" t="s">
        <v>25</v>
      </c>
      <c r="C8" s="3">
        <v>159.69999999999999</v>
      </c>
      <c r="D8" s="1" t="s">
        <v>32</v>
      </c>
    </row>
    <row r="9" spans="1:4" ht="15.75" x14ac:dyDescent="0.25">
      <c r="A9" s="1" t="s">
        <v>7</v>
      </c>
      <c r="B9" s="1" t="s">
        <v>25</v>
      </c>
      <c r="C9" s="3">
        <v>143.80000000000001</v>
      </c>
      <c r="D9" s="1" t="s">
        <v>33</v>
      </c>
    </row>
    <row r="10" spans="1:4" ht="15.75" x14ac:dyDescent="0.25">
      <c r="A10" s="1" t="s">
        <v>8</v>
      </c>
      <c r="B10" s="1" t="s">
        <v>25</v>
      </c>
      <c r="C10" s="3"/>
      <c r="D10" s="1" t="s">
        <v>34</v>
      </c>
    </row>
    <row r="11" spans="1:4" ht="15.75" x14ac:dyDescent="0.25">
      <c r="A11" s="1" t="s">
        <v>9</v>
      </c>
      <c r="B11" s="1" t="s">
        <v>25</v>
      </c>
      <c r="C11" s="3">
        <v>3.9E-2</v>
      </c>
      <c r="D11" s="1" t="s">
        <v>35</v>
      </c>
    </row>
    <row r="12" spans="1:4" ht="15.75" x14ac:dyDescent="0.25">
      <c r="A12" s="1" t="s">
        <v>10</v>
      </c>
      <c r="B12" s="1" t="s">
        <v>25</v>
      </c>
      <c r="C12" s="3">
        <v>5.185E-2</v>
      </c>
      <c r="D12" s="1" t="s">
        <v>36</v>
      </c>
    </row>
    <row r="13" spans="1:4" ht="15.75" x14ac:dyDescent="0.25">
      <c r="A13" s="1" t="s">
        <v>11</v>
      </c>
      <c r="B13" s="1" t="s">
        <v>25</v>
      </c>
      <c r="C13" s="3"/>
      <c r="D13" s="1" t="s">
        <v>37</v>
      </c>
    </row>
    <row r="14" spans="1:4" ht="18.75" x14ac:dyDescent="0.25">
      <c r="A14" s="1" t="s">
        <v>12</v>
      </c>
      <c r="B14" s="1" t="s">
        <v>25</v>
      </c>
      <c r="C14" s="3">
        <v>3.3118750000000001E-3</v>
      </c>
      <c r="D14" s="1" t="s">
        <v>38</v>
      </c>
    </row>
    <row r="15" spans="1:4" ht="15.75" x14ac:dyDescent="0.25">
      <c r="A15" s="1" t="s">
        <v>13</v>
      </c>
      <c r="B15" s="1" t="s">
        <v>25</v>
      </c>
      <c r="C15" s="3">
        <v>1.9875E-2</v>
      </c>
      <c r="D15" s="1" t="s">
        <v>39</v>
      </c>
    </row>
    <row r="16" spans="1:4" ht="15.75" x14ac:dyDescent="0.25">
      <c r="A16" s="1" t="s">
        <v>14</v>
      </c>
      <c r="B16" s="1" t="s">
        <v>25</v>
      </c>
      <c r="C16" s="3">
        <v>3.5598999999999999E-2</v>
      </c>
      <c r="D16" s="1" t="s">
        <v>40</v>
      </c>
    </row>
    <row r="17" spans="1:4" ht="15.75" x14ac:dyDescent="0.25">
      <c r="A17" s="1" t="s">
        <v>15</v>
      </c>
      <c r="B17" s="1" t="s">
        <v>25</v>
      </c>
      <c r="C17" s="3"/>
      <c r="D17" s="1" t="s">
        <v>41</v>
      </c>
    </row>
    <row r="18" spans="1:4" ht="15.75" x14ac:dyDescent="0.25">
      <c r="A18" s="1" t="s">
        <v>16</v>
      </c>
      <c r="B18" s="1" t="s">
        <v>25</v>
      </c>
      <c r="C18" s="3"/>
      <c r="D18" s="1" t="s">
        <v>42</v>
      </c>
    </row>
    <row r="19" spans="1:4" ht="15.75" x14ac:dyDescent="0.25">
      <c r="A19" s="1" t="s">
        <v>17</v>
      </c>
      <c r="B19" s="1" t="s">
        <v>25</v>
      </c>
      <c r="C19" s="3">
        <v>1.6999999999999999E-3</v>
      </c>
      <c r="D19" s="1" t="s">
        <v>43</v>
      </c>
    </row>
    <row r="20" spans="1:4" ht="15.75" x14ac:dyDescent="0.25">
      <c r="A20" s="1" t="s">
        <v>18</v>
      </c>
      <c r="B20" s="1" t="s">
        <v>25</v>
      </c>
      <c r="C20" s="3">
        <v>3.1199999999999999E-3</v>
      </c>
      <c r="D20" s="1" t="s">
        <v>44</v>
      </c>
    </row>
    <row r="21" spans="1:4" ht="18.75" x14ac:dyDescent="0.25">
      <c r="A21" s="1" t="s">
        <v>19</v>
      </c>
      <c r="B21" s="1" t="s">
        <v>25</v>
      </c>
      <c r="C21" s="3">
        <v>6.2829999999999998E-6</v>
      </c>
      <c r="D21" s="1" t="s">
        <v>45</v>
      </c>
    </row>
    <row r="22" spans="1:4" ht="18.75" x14ac:dyDescent="0.25">
      <c r="A22" s="1" t="s">
        <v>20</v>
      </c>
      <c r="B22" s="1" t="s">
        <v>25</v>
      </c>
      <c r="C22" s="3">
        <v>7.063E-6</v>
      </c>
      <c r="D22" s="1" t="s">
        <v>46</v>
      </c>
    </row>
    <row r="23" spans="1:4" ht="15.75" x14ac:dyDescent="0.25">
      <c r="A23" s="1" t="s">
        <v>21</v>
      </c>
      <c r="B23" s="1" t="s">
        <v>25</v>
      </c>
      <c r="C23" s="3">
        <v>1.3535999999999999E-2</v>
      </c>
      <c r="D23" s="1" t="s">
        <v>47</v>
      </c>
    </row>
    <row r="24" spans="1:4" ht="15.75" x14ac:dyDescent="0.25">
      <c r="A24" s="1" t="s">
        <v>22</v>
      </c>
      <c r="B24" s="1" t="s">
        <v>25</v>
      </c>
      <c r="C24" s="3">
        <v>7.1300000000000001E-3</v>
      </c>
      <c r="D24" s="1" t="s">
        <v>48</v>
      </c>
    </row>
    <row r="25" spans="1:4" ht="15.75" x14ac:dyDescent="0.25">
      <c r="A25" s="1" t="s">
        <v>23</v>
      </c>
      <c r="B25" s="1" t="s">
        <v>25</v>
      </c>
      <c r="C25" s="3">
        <v>6</v>
      </c>
      <c r="D25" s="1" t="s">
        <v>49</v>
      </c>
    </row>
    <row r="26" spans="1:4" ht="15.75" x14ac:dyDescent="0.25">
      <c r="A26" s="1" t="s">
        <v>24</v>
      </c>
      <c r="B26" s="1" t="s">
        <v>25</v>
      </c>
      <c r="C26" s="3">
        <v>8</v>
      </c>
      <c r="D26" s="1" t="s">
        <v>50</v>
      </c>
    </row>
    <row r="27" spans="1:4" ht="15.75" x14ac:dyDescent="0.25">
      <c r="A27" s="1" t="s">
        <v>62</v>
      </c>
      <c r="B27" s="1" t="s">
        <v>25</v>
      </c>
      <c r="C27" s="3">
        <v>0.04</v>
      </c>
      <c r="D27" s="1" t="s">
        <v>63</v>
      </c>
    </row>
    <row r="28" spans="1:4" ht="15.75" x14ac:dyDescent="0.25">
      <c r="A28" s="1" t="s">
        <v>66</v>
      </c>
      <c r="B28" s="1" t="s">
        <v>25</v>
      </c>
      <c r="C28" s="3">
        <v>1.6740000000000001E-2</v>
      </c>
      <c r="D28" s="1" t="s">
        <v>64</v>
      </c>
    </row>
    <row r="29" spans="1:4" ht="15.75" x14ac:dyDescent="0.25">
      <c r="A29" s="1" t="s">
        <v>61</v>
      </c>
      <c r="B29" s="1" t="s">
        <v>25</v>
      </c>
      <c r="C29" s="3">
        <v>2815</v>
      </c>
      <c r="D29" s="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C27" sqref="C27"/>
    </sheetView>
  </sheetViews>
  <sheetFormatPr defaultRowHeight="15" x14ac:dyDescent="0.25"/>
  <sheetData>
    <row r="2" spans="1:4" ht="18.75" x14ac:dyDescent="0.25">
      <c r="A2" s="1" t="s">
        <v>0</v>
      </c>
      <c r="B2" s="1" t="s">
        <v>25</v>
      </c>
      <c r="C2" s="3">
        <v>1.0333E-3</v>
      </c>
      <c r="D2" s="1" t="s">
        <v>26</v>
      </c>
    </row>
    <row r="3" spans="1:4" ht="18.75" x14ac:dyDescent="0.25">
      <c r="A3" s="1" t="s">
        <v>1</v>
      </c>
      <c r="B3" s="1" t="s">
        <v>25</v>
      </c>
      <c r="C3" s="3">
        <v>1.769E-3</v>
      </c>
      <c r="D3" s="1" t="s">
        <v>27</v>
      </c>
    </row>
    <row r="4" spans="1:4" ht="18.75" x14ac:dyDescent="0.25">
      <c r="A4" s="1" t="s">
        <v>2</v>
      </c>
      <c r="B4" s="1" t="s">
        <v>25</v>
      </c>
      <c r="C4" s="3">
        <v>8.9654285714285719E-4</v>
      </c>
      <c r="D4" s="1" t="s">
        <v>28</v>
      </c>
    </row>
    <row r="5" spans="1:4" ht="18.75" x14ac:dyDescent="0.25">
      <c r="A5" s="1" t="s">
        <v>3</v>
      </c>
      <c r="B5" s="1" t="s">
        <v>25</v>
      </c>
      <c r="C5" s="3">
        <v>9.4142857142857147E-4</v>
      </c>
      <c r="D5" s="1" t="s">
        <v>29</v>
      </c>
    </row>
    <row r="6" spans="1:4" ht="18.75" x14ac:dyDescent="0.25">
      <c r="A6" s="1" t="s">
        <v>4</v>
      </c>
      <c r="B6" s="1" t="s">
        <v>25</v>
      </c>
      <c r="C6" s="3">
        <v>2.0486050000000002E-3</v>
      </c>
      <c r="D6" s="1" t="s">
        <v>30</v>
      </c>
    </row>
    <row r="7" spans="1:4" ht="18.75" x14ac:dyDescent="0.25">
      <c r="A7" s="1" t="s">
        <v>5</v>
      </c>
      <c r="B7" s="1" t="s">
        <v>25</v>
      </c>
      <c r="C7" s="3">
        <v>1.0300750000000001E-3</v>
      </c>
      <c r="D7" s="1" t="s">
        <v>31</v>
      </c>
    </row>
    <row r="8" spans="1:4" ht="15.75" x14ac:dyDescent="0.25">
      <c r="A8" s="1" t="s">
        <v>6</v>
      </c>
      <c r="B8" s="1" t="s">
        <v>25</v>
      </c>
      <c r="C8" s="3">
        <v>33.375069308159098</v>
      </c>
      <c r="D8" s="1" t="s">
        <v>32</v>
      </c>
    </row>
    <row r="9" spans="1:4" ht="15.75" x14ac:dyDescent="0.25">
      <c r="A9" s="1" t="s">
        <v>7</v>
      </c>
      <c r="B9" s="1" t="s">
        <v>25</v>
      </c>
      <c r="C9" s="3">
        <v>41.38709508668645</v>
      </c>
      <c r="D9" s="1" t="s">
        <v>33</v>
      </c>
    </row>
    <row r="10" spans="1:4" ht="15.75" x14ac:dyDescent="0.25">
      <c r="A10" s="1" t="s">
        <v>8</v>
      </c>
      <c r="B10" s="1" t="s">
        <v>25</v>
      </c>
      <c r="C10" s="3">
        <v>2.9999999999999997E-4</v>
      </c>
      <c r="D10" s="1" t="s">
        <v>34</v>
      </c>
    </row>
    <row r="11" spans="1:4" ht="15.75" x14ac:dyDescent="0.25">
      <c r="A11" s="1" t="s">
        <v>9</v>
      </c>
      <c r="B11" s="1" t="s">
        <v>25</v>
      </c>
      <c r="C11" s="3">
        <v>5.2899999999999996E-2</v>
      </c>
      <c r="D11" s="1" t="s">
        <v>35</v>
      </c>
    </row>
    <row r="12" spans="1:4" ht="15.75" x14ac:dyDescent="0.25">
      <c r="A12" s="1" t="s">
        <v>10</v>
      </c>
      <c r="B12" s="1" t="s">
        <v>25</v>
      </c>
      <c r="C12" s="3">
        <v>8.3900000000000002E-2</v>
      </c>
      <c r="D12" s="1" t="s">
        <v>36</v>
      </c>
    </row>
    <row r="13" spans="1:4" ht="15.75" x14ac:dyDescent="0.25">
      <c r="A13" s="1" t="s">
        <v>11</v>
      </c>
      <c r="B13" s="1" t="s">
        <v>25</v>
      </c>
      <c r="C13" s="3">
        <v>1.5475E-3</v>
      </c>
      <c r="D13" s="1" t="s">
        <v>37</v>
      </c>
    </row>
    <row r="14" spans="1:4" ht="18.75" x14ac:dyDescent="0.25">
      <c r="A14" s="1" t="s">
        <v>12</v>
      </c>
      <c r="B14" s="1" t="s">
        <v>25</v>
      </c>
      <c r="C14" s="3">
        <v>1.1223576388888891E-2</v>
      </c>
      <c r="D14" s="1" t="s">
        <v>38</v>
      </c>
    </row>
    <row r="15" spans="1:4" ht="15.75" x14ac:dyDescent="0.25">
      <c r="A15" s="1" t="s">
        <v>13</v>
      </c>
      <c r="B15" s="1" t="s">
        <v>25</v>
      </c>
      <c r="C15" s="3">
        <v>1.4350999999999999E-2</v>
      </c>
      <c r="D15" s="1" t="s">
        <v>39</v>
      </c>
    </row>
    <row r="16" spans="1:4" ht="15.75" x14ac:dyDescent="0.25">
      <c r="A16" s="1" t="s">
        <v>14</v>
      </c>
      <c r="B16" s="1" t="s">
        <v>25</v>
      </c>
      <c r="C16" s="3">
        <v>5.0013000000000002E-2</v>
      </c>
      <c r="D16" s="1" t="s">
        <v>40</v>
      </c>
    </row>
    <row r="17" spans="1:4" ht="15.75" x14ac:dyDescent="0.25">
      <c r="A17" s="1" t="s">
        <v>15</v>
      </c>
      <c r="B17" s="1" t="s">
        <v>25</v>
      </c>
      <c r="C17" s="3">
        <v>1.1223576388888891E-2</v>
      </c>
      <c r="D17" s="1" t="s">
        <v>41</v>
      </c>
    </row>
    <row r="18" spans="1:4" ht="15.75" x14ac:dyDescent="0.25">
      <c r="A18" s="1" t="s">
        <v>16</v>
      </c>
      <c r="B18" s="1" t="s">
        <v>25</v>
      </c>
      <c r="C18" s="3">
        <v>3.8099999999999999E-4</v>
      </c>
      <c r="D18" s="1" t="s">
        <v>42</v>
      </c>
    </row>
    <row r="19" spans="1:4" ht="15.75" x14ac:dyDescent="0.25">
      <c r="A19" s="1" t="s">
        <v>17</v>
      </c>
      <c r="B19" s="1" t="s">
        <v>25</v>
      </c>
      <c r="C19" s="3">
        <v>2.5896000000000001E-3</v>
      </c>
      <c r="D19" s="1" t="s">
        <v>43</v>
      </c>
    </row>
    <row r="20" spans="1:4" ht="15.75" x14ac:dyDescent="0.25">
      <c r="A20" s="1" t="s">
        <v>18</v>
      </c>
      <c r="B20" s="1" t="s">
        <v>25</v>
      </c>
      <c r="C20" s="3">
        <v>2.8939999999999999E-3</v>
      </c>
      <c r="D20" s="1" t="s">
        <v>44</v>
      </c>
    </row>
    <row r="21" spans="1:4" ht="18.75" x14ac:dyDescent="0.25">
      <c r="A21" s="1" t="s">
        <v>19</v>
      </c>
      <c r="B21" s="1" t="s">
        <v>25</v>
      </c>
      <c r="C21" s="3">
        <v>1.51195E-5</v>
      </c>
      <c r="D21" s="1" t="s">
        <v>45</v>
      </c>
    </row>
    <row r="22" spans="1:4" ht="18.75" x14ac:dyDescent="0.25">
      <c r="A22" s="1" t="s">
        <v>20</v>
      </c>
      <c r="B22" s="1" t="s">
        <v>25</v>
      </c>
      <c r="C22" s="3">
        <v>1.98184E-5</v>
      </c>
      <c r="D22" s="1" t="s">
        <v>46</v>
      </c>
    </row>
    <row r="23" spans="1:4" ht="15.75" x14ac:dyDescent="0.25">
      <c r="A23" s="1" t="s">
        <v>21</v>
      </c>
      <c r="B23" s="1" t="s">
        <v>25</v>
      </c>
      <c r="C23" s="3">
        <v>1.7399000000000001E-2</v>
      </c>
      <c r="D23" s="1" t="s">
        <v>47</v>
      </c>
    </row>
    <row r="24" spans="1:4" ht="15.75" x14ac:dyDescent="0.25">
      <c r="A24" s="1" t="s">
        <v>22</v>
      </c>
      <c r="B24" s="1" t="s">
        <v>25</v>
      </c>
      <c r="C24" s="3">
        <v>1.3716000000000001E-2</v>
      </c>
      <c r="D24" s="1" t="s">
        <v>48</v>
      </c>
    </row>
    <row r="25" spans="1:4" ht="15.75" x14ac:dyDescent="0.25">
      <c r="A25" s="1" t="s">
        <v>23</v>
      </c>
      <c r="B25" s="1" t="s">
        <v>25</v>
      </c>
      <c r="C25" s="3">
        <v>7</v>
      </c>
      <c r="D25" s="1" t="s">
        <v>49</v>
      </c>
    </row>
    <row r="26" spans="1:4" ht="15.75" x14ac:dyDescent="0.25">
      <c r="A26" s="1" t="s">
        <v>24</v>
      </c>
      <c r="B26" s="1" t="s">
        <v>25</v>
      </c>
      <c r="C26" s="3">
        <v>8</v>
      </c>
      <c r="D26" s="1" t="s">
        <v>50</v>
      </c>
    </row>
    <row r="27" spans="1:4" ht="15.75" x14ac:dyDescent="0.25">
      <c r="A27" s="1" t="s">
        <v>62</v>
      </c>
      <c r="B27" s="1" t="s">
        <v>25</v>
      </c>
      <c r="C27" s="3">
        <v>5.4699999999999999E-2</v>
      </c>
      <c r="D27" s="1" t="s">
        <v>63</v>
      </c>
    </row>
    <row r="28" spans="1:4" ht="15.75" x14ac:dyDescent="0.25">
      <c r="A28" s="1" t="s">
        <v>66</v>
      </c>
      <c r="B28" s="1" t="s">
        <v>25</v>
      </c>
      <c r="C28" s="3">
        <v>1.7517000000000001E-2</v>
      </c>
      <c r="D28" s="1" t="s">
        <v>64</v>
      </c>
    </row>
    <row r="29" spans="1:4" ht="15.75" x14ac:dyDescent="0.25">
      <c r="A29" s="1" t="s">
        <v>61</v>
      </c>
      <c r="B29" s="1" t="s">
        <v>25</v>
      </c>
      <c r="C29" s="3">
        <v>3220</v>
      </c>
      <c r="D29" s="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C9" sqref="C9"/>
    </sheetView>
  </sheetViews>
  <sheetFormatPr defaultRowHeight="15" x14ac:dyDescent="0.25"/>
  <sheetData>
    <row r="2" spans="1:4" ht="18.75" x14ac:dyDescent="0.25">
      <c r="A2" s="1" t="s">
        <v>0</v>
      </c>
      <c r="B2" s="1" t="s">
        <v>25</v>
      </c>
      <c r="C2" s="3">
        <v>1.8600000000000001E-3</v>
      </c>
      <c r="D2" s="1" t="s">
        <v>26</v>
      </c>
    </row>
    <row r="3" spans="1:4" ht="18.75" x14ac:dyDescent="0.25">
      <c r="A3" s="1" t="s">
        <v>1</v>
      </c>
      <c r="B3" s="1" t="s">
        <v>25</v>
      </c>
      <c r="C3" s="3">
        <v>2.2399999999999998E-3</v>
      </c>
      <c r="D3" s="1" t="s">
        <v>27</v>
      </c>
    </row>
    <row r="4" spans="1:4" ht="18.75" x14ac:dyDescent="0.25">
      <c r="A4" s="1" t="s">
        <v>2</v>
      </c>
      <c r="B4" s="1" t="s">
        <v>25</v>
      </c>
      <c r="C4" s="3">
        <v>8.3000000000000001E-4</v>
      </c>
      <c r="D4" s="1" t="s">
        <v>28</v>
      </c>
    </row>
    <row r="5" spans="1:4" ht="18.75" x14ac:dyDescent="0.25">
      <c r="A5" s="1" t="s">
        <v>3</v>
      </c>
      <c r="B5" s="1" t="s">
        <v>25</v>
      </c>
      <c r="C5" s="3">
        <v>1.2771429999999999E-3</v>
      </c>
      <c r="D5" s="1" t="s">
        <v>29</v>
      </c>
    </row>
    <row r="6" spans="1:4" ht="18.75" x14ac:dyDescent="0.25">
      <c r="A6" s="1" t="s">
        <v>4</v>
      </c>
      <c r="B6" s="1" t="s">
        <v>25</v>
      </c>
      <c r="C6" s="3">
        <v>2.506E-3</v>
      </c>
      <c r="D6" s="1" t="s">
        <v>30</v>
      </c>
    </row>
    <row r="7" spans="1:4" ht="18.75" x14ac:dyDescent="0.25">
      <c r="A7" s="1" t="s">
        <v>5</v>
      </c>
      <c r="B7" s="1" t="s">
        <v>25</v>
      </c>
      <c r="C7" s="3">
        <v>1.42E-3</v>
      </c>
      <c r="D7" s="1" t="s">
        <v>31</v>
      </c>
    </row>
    <row r="8" spans="1:4" ht="15.75" x14ac:dyDescent="0.25">
      <c r="A8" s="1" t="s">
        <v>6</v>
      </c>
      <c r="B8" s="1" t="s">
        <v>25</v>
      </c>
      <c r="C8" s="3">
        <v>35.314999999999998</v>
      </c>
      <c r="D8" s="1" t="s">
        <v>32</v>
      </c>
    </row>
    <row r="9" spans="1:4" ht="15.75" x14ac:dyDescent="0.25">
      <c r="A9" s="1" t="s">
        <v>7</v>
      </c>
      <c r="B9" s="1" t="s">
        <v>25</v>
      </c>
      <c r="C9" s="3">
        <v>38.17</v>
      </c>
      <c r="D9" s="1" t="s">
        <v>33</v>
      </c>
    </row>
    <row r="10" spans="1:4" ht="15.75" x14ac:dyDescent="0.25">
      <c r="A10" s="1" t="s">
        <v>8</v>
      </c>
      <c r="B10" s="1" t="s">
        <v>25</v>
      </c>
      <c r="C10" s="3">
        <v>2.5399999999999999E-4</v>
      </c>
      <c r="D10" s="1" t="s">
        <v>34</v>
      </c>
    </row>
    <row r="11" spans="1:4" ht="15.75" x14ac:dyDescent="0.25">
      <c r="A11" s="1" t="s">
        <v>9</v>
      </c>
      <c r="B11" s="1" t="s">
        <v>25</v>
      </c>
      <c r="C11" s="3">
        <v>4.3360000000000003E-2</v>
      </c>
      <c r="D11" s="1" t="s">
        <v>35</v>
      </c>
    </row>
    <row r="12" spans="1:4" ht="15.75" x14ac:dyDescent="0.25">
      <c r="A12" s="1" t="s">
        <v>10</v>
      </c>
      <c r="B12" s="1" t="s">
        <v>25</v>
      </c>
      <c r="C12" s="3">
        <v>8.1017500000000006E-2</v>
      </c>
      <c r="D12" s="1" t="s">
        <v>36</v>
      </c>
    </row>
    <row r="13" spans="1:4" ht="15.75" x14ac:dyDescent="0.25">
      <c r="A13" s="1" t="s">
        <v>11</v>
      </c>
      <c r="B13" s="1" t="s">
        <v>25</v>
      </c>
      <c r="C13" s="3">
        <v>9.6050000000000007E-3</v>
      </c>
      <c r="D13" s="1" t="s">
        <v>37</v>
      </c>
    </row>
    <row r="14" spans="1:4" ht="18.75" x14ac:dyDescent="0.25">
      <c r="A14" s="1" t="s">
        <v>12</v>
      </c>
      <c r="B14" s="1" t="s">
        <v>25</v>
      </c>
      <c r="C14" s="3">
        <f>9500*0.15897/24/3600</f>
        <v>1.7479340277777776E-2</v>
      </c>
      <c r="D14" s="1" t="s">
        <v>38</v>
      </c>
    </row>
    <row r="15" spans="1:4" ht="15.75" x14ac:dyDescent="0.25">
      <c r="A15" s="1" t="s">
        <v>13</v>
      </c>
      <c r="B15" s="1" t="s">
        <v>25</v>
      </c>
      <c r="C15" s="3">
        <v>2.3793966E-2</v>
      </c>
      <c r="D15" s="1" t="s">
        <v>39</v>
      </c>
    </row>
    <row r="16" spans="1:4" ht="15.75" x14ac:dyDescent="0.25">
      <c r="A16" s="1" t="s">
        <v>14</v>
      </c>
      <c r="B16" s="1" t="s">
        <v>25</v>
      </c>
      <c r="C16" s="3">
        <v>5.0970000000000001E-2</v>
      </c>
      <c r="D16" s="1" t="s">
        <v>40</v>
      </c>
    </row>
    <row r="17" spans="1:4" ht="15.75" x14ac:dyDescent="0.25">
      <c r="A17" s="1" t="s">
        <v>15</v>
      </c>
      <c r="B17" s="1" t="s">
        <v>25</v>
      </c>
      <c r="C17" s="3">
        <v>4.5464999999999998E-2</v>
      </c>
      <c r="D17" s="1" t="s">
        <v>41</v>
      </c>
    </row>
    <row r="18" spans="1:4" ht="15.75" x14ac:dyDescent="0.25">
      <c r="A18" s="1" t="s">
        <v>16</v>
      </c>
      <c r="B18" s="1" t="s">
        <v>25</v>
      </c>
      <c r="C18" s="3">
        <v>1E-4</v>
      </c>
      <c r="D18" s="1" t="s">
        <v>42</v>
      </c>
    </row>
    <row r="19" spans="1:4" ht="15.75" x14ac:dyDescent="0.25">
      <c r="A19" s="1" t="s">
        <v>17</v>
      </c>
      <c r="B19" s="1" t="s">
        <v>25</v>
      </c>
      <c r="C19" s="3">
        <v>2.3E-3</v>
      </c>
      <c r="D19" s="1" t="s">
        <v>43</v>
      </c>
    </row>
    <row r="20" spans="1:4" ht="15.75" x14ac:dyDescent="0.25">
      <c r="A20" s="1" t="s">
        <v>18</v>
      </c>
      <c r="B20" s="1" t="s">
        <v>25</v>
      </c>
      <c r="C20" s="3">
        <v>2.8400000000000001E-3</v>
      </c>
      <c r="D20" s="1" t="s">
        <v>44</v>
      </c>
    </row>
    <row r="21" spans="1:4" ht="18.75" x14ac:dyDescent="0.25">
      <c r="A21" s="1" t="s">
        <v>19</v>
      </c>
      <c r="B21" s="1" t="s">
        <v>25</v>
      </c>
      <c r="C21" s="3">
        <v>2.9043E-5</v>
      </c>
      <c r="D21" s="1" t="s">
        <v>45</v>
      </c>
    </row>
    <row r="22" spans="1:4" ht="18.75" x14ac:dyDescent="0.25">
      <c r="A22" s="1" t="s">
        <v>20</v>
      </c>
      <c r="B22" s="1" t="s">
        <v>25</v>
      </c>
      <c r="C22" s="3">
        <v>2.614E-5</v>
      </c>
      <c r="D22" s="1" t="s">
        <v>46</v>
      </c>
    </row>
    <row r="23" spans="1:4" ht="15.75" x14ac:dyDescent="0.25">
      <c r="A23" s="1" t="s">
        <v>21</v>
      </c>
      <c r="B23" s="1" t="s">
        <v>25</v>
      </c>
      <c r="C23" s="3">
        <v>2.315E-2</v>
      </c>
      <c r="D23" s="1" t="s">
        <v>47</v>
      </c>
    </row>
    <row r="24" spans="1:4" ht="15.75" x14ac:dyDescent="0.25">
      <c r="A24" s="1" t="s">
        <v>22</v>
      </c>
      <c r="B24" s="1" t="s">
        <v>25</v>
      </c>
      <c r="C24" s="3">
        <v>1.644E-2</v>
      </c>
      <c r="D24" s="1" t="s">
        <v>48</v>
      </c>
    </row>
    <row r="25" spans="1:4" ht="15.75" x14ac:dyDescent="0.25">
      <c r="A25" s="1" t="s">
        <v>23</v>
      </c>
      <c r="B25" s="1" t="s">
        <v>25</v>
      </c>
      <c r="C25" s="3">
        <v>7</v>
      </c>
      <c r="D25" s="1" t="s">
        <v>49</v>
      </c>
    </row>
    <row r="26" spans="1:4" ht="15.75" x14ac:dyDescent="0.25">
      <c r="A26" s="1" t="s">
        <v>24</v>
      </c>
      <c r="B26" s="1" t="s">
        <v>25</v>
      </c>
      <c r="C26" s="3">
        <v>7</v>
      </c>
      <c r="D26" s="1" t="s">
        <v>50</v>
      </c>
    </row>
    <row r="27" spans="1:4" ht="15.75" x14ac:dyDescent="0.25">
      <c r="A27" s="1" t="s">
        <v>62</v>
      </c>
      <c r="B27" s="1" t="s">
        <v>25</v>
      </c>
      <c r="C27" s="3">
        <v>2.5349036500000002E-2</v>
      </c>
      <c r="D27" s="1" t="s">
        <v>63</v>
      </c>
    </row>
    <row r="28" spans="1:4" ht="15.75" x14ac:dyDescent="0.25">
      <c r="A28" s="1" t="s">
        <v>66</v>
      </c>
      <c r="B28" s="1" t="s">
        <v>25</v>
      </c>
      <c r="C28" s="3">
        <v>5.2424107499999997E-2</v>
      </c>
      <c r="D28" s="1" t="s">
        <v>64</v>
      </c>
    </row>
    <row r="29" spans="1:4" ht="15.75" x14ac:dyDescent="0.25">
      <c r="A29" s="1" t="s">
        <v>61</v>
      </c>
      <c r="B29" s="1" t="s">
        <v>25</v>
      </c>
      <c r="C29" s="3">
        <v>3448</v>
      </c>
      <c r="D29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0" sqref="F5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B1" t="s">
        <v>57</v>
      </c>
      <c r="C1" t="s">
        <v>58</v>
      </c>
      <c r="D1" t="s">
        <v>59</v>
      </c>
      <c r="E1" t="s">
        <v>61</v>
      </c>
    </row>
    <row r="2" spans="1:5" x14ac:dyDescent="0.25">
      <c r="A2" t="s">
        <v>54</v>
      </c>
      <c r="B2">
        <f>22.5*2.3066587368787</f>
        <v>51.899821579770752</v>
      </c>
      <c r="C2">
        <f>2700*42/24/60</f>
        <v>78.75</v>
      </c>
      <c r="D2">
        <v>3500</v>
      </c>
      <c r="E2">
        <f>D2*SQRT(C2)/(B2)^0.75</f>
        <v>1606.2714008368025</v>
      </c>
    </row>
    <row r="3" spans="1:5" x14ac:dyDescent="0.25">
      <c r="A3" t="s">
        <v>55</v>
      </c>
      <c r="B3">
        <f>8.11*2.3066587368787</f>
        <v>18.707002356086257</v>
      </c>
      <c r="C3">
        <f>1795*42/24/60</f>
        <v>52.354166666666664</v>
      </c>
      <c r="D3">
        <v>3500</v>
      </c>
      <c r="E3">
        <f t="shared" ref="E3:E5" si="0">D3*SQRT(C3)/(B3)^0.75</f>
        <v>2815.4026772111415</v>
      </c>
    </row>
    <row r="4" spans="1:5" x14ac:dyDescent="0.25">
      <c r="A4" t="s">
        <v>60</v>
      </c>
      <c r="B4">
        <f>15.9*2.3066587368787</f>
        <v>36.67587391637133</v>
      </c>
      <c r="C4">
        <f>6100*42/24/60</f>
        <v>177.91666666666666</v>
      </c>
      <c r="D4">
        <v>3600</v>
      </c>
      <c r="E4">
        <f t="shared" si="0"/>
        <v>3221.999466228533</v>
      </c>
    </row>
    <row r="5" spans="1:5" x14ac:dyDescent="0.25">
      <c r="A5" t="s">
        <v>56</v>
      </c>
      <c r="B5">
        <v>43.432382496800003</v>
      </c>
      <c r="C5">
        <f>9000*42/24/60</f>
        <v>262.5</v>
      </c>
      <c r="D5">
        <v>3600</v>
      </c>
      <c r="E5">
        <f t="shared" si="0"/>
        <v>3447.5209549053097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TE2700</vt:lpstr>
      <vt:lpstr>DN1750</vt:lpstr>
      <vt:lpstr>GC6100</vt:lpstr>
      <vt:lpstr>BHI_P100</vt:lpstr>
      <vt:lpstr>FLEX</vt:lpstr>
      <vt:lpstr>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2018-08-16T04:24:17Z</dcterms:modified>
</cp:coreProperties>
</file>