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28800" windowHeight="11835" tabRatio="597" activeTab="1"/>
  </bookViews>
  <sheets>
    <sheet name="AUGUST 2025" sheetId="1" r:id="rId1"/>
    <sheet name="MEMO" sheetId="68" r:id="rId2"/>
    <sheet name="Changes in Aug." sheetId="218" r:id="rId3"/>
    <sheet name="Shift duty" sheetId="214" r:id="rId4"/>
    <sheet name="Changes in July" sheetId="215" r:id="rId5"/>
    <sheet name="JULY 2025 (2)" sheetId="217" r:id="rId6"/>
    <sheet name="Sheet13" sheetId="216" r:id="rId7"/>
    <sheet name="Basic &amp; Pensions" sheetId="207" r:id="rId8"/>
    <sheet name="Changes in PAYE" sheetId="209" r:id="rId9"/>
    <sheet name="New NHF Enrolment" sheetId="211" r:id="rId10"/>
    <sheet name="PAYE of NHF Enrol" sheetId="212" r:id="rId11"/>
    <sheet name="Arrears Jan-May" sheetId="213" r:id="rId12"/>
    <sheet name="Sheet12" sheetId="210" r:id="rId13"/>
    <sheet name="Wage Award" sheetId="206" r:id="rId14"/>
    <sheet name="N0 on GL" sheetId="203" r:id="rId15"/>
    <sheet name="Total" sheetId="205" r:id="rId16"/>
    <sheet name="2025 GL STEPS" sheetId="195" r:id="rId17"/>
    <sheet name="Welfare June 25" sheetId="200" r:id="rId18"/>
    <sheet name="Sum of Welfare (2)" sheetId="201" r:id="rId19"/>
    <sheet name="Sheet11" sheetId="199" r:id="rId20"/>
    <sheet name="PAYE" sheetId="196" r:id="rId21"/>
    <sheet name="MAY New PAYE  (3)" sheetId="198" r:id="rId22"/>
    <sheet name="Sheet7" sheetId="194" r:id="rId23"/>
    <sheet name="Changes" sheetId="192" r:id="rId24"/>
    <sheet name="2024 Promotion Arrears" sheetId="176" r:id="rId25"/>
    <sheet name="APRIL New PAYE  (2)" sheetId="193" r:id="rId26"/>
    <sheet name="Sheet6" sheetId="191" r:id="rId27"/>
    <sheet name=" PAYE regul" sheetId="182" r:id="rId28"/>
    <sheet name="Promotion in Sept" sheetId="172" r:id="rId29"/>
    <sheet name="Tax on Arrears" sheetId="183" r:id="rId30"/>
    <sheet name="Stoppage of Salary" sheetId="184" r:id="rId31"/>
    <sheet name="New PAYE" sheetId="180" r:id="rId32"/>
    <sheet name="New Pensions Promotion" sheetId="181" r:id="rId33"/>
    <sheet name="Conversion in Nov" sheetId="179" r:id="rId34"/>
    <sheet name="Christmas Welfare 2024" sheetId="186" r:id="rId35"/>
    <sheet name="Sum of Welfare" sheetId="185" r:id="rId36"/>
    <sheet name="Staff Bonus" sheetId="188" r:id="rId37"/>
    <sheet name="Sum of Bonus" sheetId="187" r:id="rId38"/>
    <sheet name="Bonus PAYE" sheetId="190" r:id="rId39"/>
    <sheet name="Sheet5" sheetId="189" r:id="rId40"/>
    <sheet name="New Enrolmt" sheetId="170" r:id="rId41"/>
    <sheet name="1ST 28 DAYS" sheetId="163" r:id="rId42"/>
    <sheet name="Conversion in Sept" sheetId="174" r:id="rId43"/>
    <sheet name="Conversion &amp; Enrol Effect" sheetId="164" r:id="rId44"/>
    <sheet name="Converted Staff PAYE" sheetId="169" r:id="rId45"/>
    <sheet name="Movt to Contract" sheetId="167" r:id="rId46"/>
    <sheet name="Sheet10" sheetId="168" r:id="rId47"/>
    <sheet name="Sheet8" sheetId="166" r:id="rId48"/>
    <sheet name="Welfare June" sheetId="161" r:id="rId49"/>
    <sheet name="Welfare Summary" sheetId="162" r:id="rId50"/>
    <sheet name="Arrears of Res. Allow" sheetId="159" r:id="rId51"/>
    <sheet name="Additional Leg Duty Allowance" sheetId="153" r:id="rId52"/>
    <sheet name="March New PAYE " sheetId="154" r:id="rId53"/>
    <sheet name="Upgrade in March" sheetId="155" r:id="rId54"/>
    <sheet name="New NHF Deduction" sheetId="156" r:id="rId55"/>
    <sheet name="Regularisation" sheetId="152" r:id="rId56"/>
    <sheet name="Sallah Welfare, April 2024" sheetId="158" r:id="rId57"/>
    <sheet name="Sheet4" sheetId="157" r:id="rId58"/>
    <sheet name="January Arrears" sheetId="149" r:id="rId59"/>
    <sheet name="Tax Reg Sch. " sheetId="146" r:id="rId60"/>
    <sheet name=" Excess Ded Paid" sheetId="142" r:id="rId61"/>
    <sheet name="Changes in Gross &amp; PAYE " sheetId="143" r:id="rId62"/>
    <sheet name="May New PAYE " sheetId="147" r:id="rId63"/>
    <sheet name="Employee Pensions" sheetId="144" r:id="rId64"/>
    <sheet name="Upgrade in Feb." sheetId="150" r:id="rId65"/>
    <sheet name="Coop. Ded for Feb." sheetId="151" r:id="rId66"/>
    <sheet name="ENHANCED WELFARE 2024" sheetId="140" r:id="rId67"/>
    <sheet name="PROMOTIONS " sheetId="131" r:id="rId68"/>
    <sheet name="CHRISTMAS WELFARE" sheetId="135" r:id="rId69"/>
    <sheet name="CHRISTMAS WELFARE 1" sheetId="134" r:id="rId70"/>
    <sheet name="HALF 2023 (2)" sheetId="137" r:id="rId71"/>
    <sheet name="Sheet3" sheetId="136" r:id="rId72"/>
    <sheet name="NEW ENROLMENT IN NOVEMBER (2)" sheetId="132" r:id="rId73"/>
    <sheet name="Regularisation IN NOVEMBER (3)" sheetId="133" r:id="rId74"/>
    <sheet name="Sheet2" sheetId="130" r:id="rId75"/>
    <sheet name="PROMOTIONS" sheetId="129" r:id="rId76"/>
    <sheet name="SALARY STRUCTURE" sheetId="128" r:id="rId77"/>
    <sheet name="Wage Grant" sheetId="124" r:id="rId78"/>
    <sheet name="Wage Grant (2)" sheetId="126" r:id="rId79"/>
    <sheet name="1st 28 days in Nov" sheetId="123" r:id="rId80"/>
    <sheet name="Sallah Welfare April 2023" sheetId="119" r:id="rId81"/>
    <sheet name="Sallah Welfare June 2023" sheetId="120" r:id="rId82"/>
    <sheet name="Sallah Welfare June 2023 Latest" sheetId="121" r:id="rId83"/>
    <sheet name="Sheet1" sheetId="117" r:id="rId84"/>
    <sheet name="January 2023 PAYE" sheetId="115" r:id="rId85"/>
    <sheet name="January 2023 NHF)" sheetId="116" r:id="rId86"/>
    <sheet name="PAYE Computation" sheetId="114" r:id="rId87"/>
    <sheet name="Tax adj August, 2022" sheetId="87" r:id="rId88"/>
    <sheet name="Annual Increement" sheetId="78" r:id="rId89"/>
    <sheet name="Enhanced Welfare 2023 (2)" sheetId="110" r:id="rId90"/>
    <sheet name="Enhanced Welfare 2023 (3)" sheetId="113" r:id="rId91"/>
    <sheet name="17.9" sheetId="4" r:id="rId92"/>
    <sheet name="16.7" sheetId="5" r:id="rId93"/>
    <sheet name="15.7.1" sheetId="6" r:id="rId94"/>
    <sheet name="13.7" sheetId="7" r:id="rId95"/>
    <sheet name="12.7" sheetId="8" r:id="rId96"/>
    <sheet name="10.7" sheetId="9" r:id="rId97"/>
    <sheet name="9.7" sheetId="10" r:id="rId98"/>
    <sheet name="8.7" sheetId="11" r:id="rId99"/>
    <sheet name="SUMMARY" sheetId="12" r:id="rId100"/>
    <sheet name="14.7" sheetId="13" r:id="rId101"/>
    <sheet name="15.7" sheetId="23" r:id="rId102"/>
    <sheet name="Basic Salary" sheetId="61" r:id="rId103"/>
    <sheet name="JUNE 2023 (2)" sheetId="122" r:id="rId104"/>
    <sheet name="Sheet9" sheetId="197" r:id="rId105"/>
  </sheets>
  <externalReferences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_xlnm.Print_Area" localSheetId="16">'2025 GL STEPS'!$A$1:$I$201</definedName>
    <definedName name="_xlnm.Print_Area" localSheetId="51">'Additional Leg Duty Allowance'!$A$1:$U$19</definedName>
    <definedName name="_xlnm.Print_Area" localSheetId="88">'Annual Increement'!$A$1:$AB$191</definedName>
    <definedName name="_xlnm.Print_Area" localSheetId="11">'Arrears Jan-May'!$A$1:$Q$202</definedName>
    <definedName name="_xlnm.Print_Area" localSheetId="0">'AUGUST 2025'!$A$1:$T$228</definedName>
    <definedName name="_xlnm.Print_Area" localSheetId="7">'Basic &amp; Pensions'!$A$1:$Q$202</definedName>
    <definedName name="_xlnm.Print_Area" localSheetId="68">'CHRISTMAS WELFARE'!$A$1:$E$196</definedName>
    <definedName name="_xlnm.Print_Area" localSheetId="34">'Christmas Welfare 2024'!$A$1:$E$207</definedName>
    <definedName name="_xlnm.Print_Area" localSheetId="89">'Enhanced Welfare 2023 (2)'!$A$1:$G$193</definedName>
    <definedName name="_xlnm.Print_Area" localSheetId="90">'Enhanced Welfare 2023 (3)'!$A$1:$G$193</definedName>
    <definedName name="_xlnm.Print_Area" localSheetId="66">'ENHANCED WELFARE 2024'!$A$1:$G$196</definedName>
    <definedName name="_xlnm.Print_Area" localSheetId="70">'HALF 2023 (2)'!$A$1:$F$195</definedName>
    <definedName name="_xlnm.Print_Area" localSheetId="85">'January 2023 NHF)'!$A$1:$H$191</definedName>
    <definedName name="_xlnm.Print_Area" localSheetId="84">'January 2023 PAYE'!$A$1:$H$191</definedName>
    <definedName name="_xlnm.Print_Area" localSheetId="5">'JULY 2025 (2)'!$A$1:$E$227</definedName>
    <definedName name="_xlnm.Print_Area" localSheetId="103">'JUNE 2023 (2)'!$A$1:$D$190</definedName>
    <definedName name="_xlnm.Print_Area" localSheetId="1">MEMO!$A$1:$H$67</definedName>
    <definedName name="_xlnm.Print_Area" localSheetId="72">'NEW ENROLMENT IN NOVEMBER (2)'!$A$1:$X$14</definedName>
    <definedName name="_xlnm.Print_Area" localSheetId="9">'New NHF Enrolment'!$A$1:$J$202</definedName>
    <definedName name="_xlnm.Print_Area" localSheetId="28">'Promotion in Sept'!$A$1:$V$9</definedName>
    <definedName name="_xlnm.Print_Area" localSheetId="75">PROMOTIONS!$A$1:$AB$47</definedName>
    <definedName name="_xlnm.Print_Area" localSheetId="67">'PROMOTIONS '!$A$1:$AB$27</definedName>
    <definedName name="_xlnm.Print_Area" localSheetId="73">'Regularisation IN NOVEMBER (3)'!$A$1:$X$16</definedName>
    <definedName name="_xlnm.Print_Area" localSheetId="80">'Sallah Welfare April 2023'!$A$1:$E$190</definedName>
    <definedName name="_xlnm.Print_Area" localSheetId="81">'Sallah Welfare June 2023'!$A$1:$E$192</definedName>
    <definedName name="_xlnm.Print_Area" localSheetId="82">'Sallah Welfare June 2023 Latest'!$A$1:$E$189</definedName>
    <definedName name="_xlnm.Print_Area" localSheetId="56">'Sallah Welfare, April 2024'!$A$1:$E$194</definedName>
    <definedName name="_xlnm.Print_Area" localSheetId="36">'Staff Bonus'!$A$1:$F$207</definedName>
    <definedName name="_xlnm.Print_Area" localSheetId="87">'Tax adj August, 2022'!$A$1:$G$202</definedName>
    <definedName name="_xlnm.Print_Area" localSheetId="53">'Upgrade in March'!$A$1:$S$11</definedName>
    <definedName name="_xlnm.Print_Area" localSheetId="77">'Wage Grant'!$A$1:$I$192</definedName>
    <definedName name="_xlnm.Print_Area" localSheetId="78">'Wage Grant (2)'!$A$1:$H$62</definedName>
    <definedName name="_xlnm.Print_Area" localSheetId="48">'Welfare June'!$A$1:$E$194</definedName>
    <definedName name="_xlnm.Print_Area" localSheetId="17">'Welfare June 25'!$A$1:$E$199</definedName>
    <definedName name="_xlnm.Print_Titles" localSheetId="16">'2025 GL STEPS'!$4:$5</definedName>
    <definedName name="_xlnm.Print_Titles" localSheetId="51">'Additional Leg Duty Allowance'!$4:$5</definedName>
    <definedName name="_xlnm.Print_Titles" localSheetId="11">'Arrears Jan-May'!$4:$5</definedName>
    <definedName name="_xlnm.Print_Titles" localSheetId="0">'AUGUST 2025'!$4:$5</definedName>
    <definedName name="_xlnm.Print_Titles" localSheetId="7">'Basic &amp; Pensions'!$4:$5</definedName>
    <definedName name="_xlnm.Print_Titles" localSheetId="68">'CHRISTMAS WELFARE'!$4:$5</definedName>
    <definedName name="_xlnm.Print_Titles" localSheetId="34">'Christmas Welfare 2024'!$4:$5</definedName>
    <definedName name="_xlnm.Print_Titles" localSheetId="89">'Enhanced Welfare 2023 (2)'!$4:$5</definedName>
    <definedName name="_xlnm.Print_Titles" localSheetId="90">'Enhanced Welfare 2023 (3)'!$4:$5</definedName>
    <definedName name="_xlnm.Print_Titles" localSheetId="66">'ENHANCED WELFARE 2024'!$4:$5</definedName>
    <definedName name="_xlnm.Print_Titles" localSheetId="70">'HALF 2023 (2)'!$4:$5</definedName>
    <definedName name="_xlnm.Print_Titles" localSheetId="85">'January 2023 NHF)'!$4:$5</definedName>
    <definedName name="_xlnm.Print_Titles" localSheetId="84">'January 2023 PAYE'!$4:$5</definedName>
    <definedName name="_xlnm.Print_Titles" localSheetId="5">'JULY 2025 (2)'!$4:$5</definedName>
    <definedName name="_xlnm.Print_Titles" localSheetId="103">'JUNE 2023 (2)'!$4:$5</definedName>
    <definedName name="_xlnm.Print_Titles" localSheetId="72">'NEW ENROLMENT IN NOVEMBER (2)'!$4:$5</definedName>
    <definedName name="_xlnm.Print_Titles" localSheetId="9">'New NHF Enrolment'!$4:$5</definedName>
    <definedName name="_xlnm.Print_Titles" localSheetId="28">'Promotion in Sept'!$4:$5</definedName>
    <definedName name="_xlnm.Print_Titles" localSheetId="75">PROMOTIONS!$4:$5</definedName>
    <definedName name="_xlnm.Print_Titles" localSheetId="67">'PROMOTIONS '!$4:$5</definedName>
    <definedName name="_xlnm.Print_Titles" localSheetId="73">'Regularisation IN NOVEMBER (3)'!$4:$5</definedName>
    <definedName name="_xlnm.Print_Titles" localSheetId="80">'Sallah Welfare April 2023'!$4:$5</definedName>
    <definedName name="_xlnm.Print_Titles" localSheetId="81">'Sallah Welfare June 2023'!$4:$5</definedName>
    <definedName name="_xlnm.Print_Titles" localSheetId="82">'Sallah Welfare June 2023 Latest'!$4:$5</definedName>
    <definedName name="_xlnm.Print_Titles" localSheetId="56">'Sallah Welfare, April 2024'!$4:$5</definedName>
    <definedName name="_xlnm.Print_Titles" localSheetId="36">'Staff Bonus'!$4:$5</definedName>
    <definedName name="_xlnm.Print_Titles" localSheetId="53">'Upgrade in March'!$4:$5</definedName>
    <definedName name="_xlnm.Print_Titles" localSheetId="77">'Wage Grant'!$5:$5</definedName>
    <definedName name="_xlnm.Print_Titles" localSheetId="78">'Wage Grant (2)'!$5:$5</definedName>
    <definedName name="_xlnm.Print_Titles" localSheetId="48">'Welfare June'!$4:$5</definedName>
    <definedName name="_xlnm.Print_Titles" localSheetId="17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M202" i="207"/>
  <c r="J202" i="207"/>
  <c r="E202" i="207"/>
  <c r="C202" i="207"/>
  <c r="M200" i="207"/>
  <c r="J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M39" i="207"/>
  <c r="J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G12" i="207"/>
  <c r="G39" i="207" s="1"/>
  <c r="G200" i="207" s="1"/>
  <c r="G202" i="207" s="1"/>
  <c r="F12" i="207"/>
  <c r="F39" i="207" s="1"/>
  <c r="F200" i="207" s="1"/>
  <c r="F202" i="207" s="1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E225" i="217"/>
  <c r="C225" i="217"/>
  <c r="E224" i="217"/>
  <c r="E157" i="217"/>
  <c r="E143" i="217"/>
  <c r="E137" i="217"/>
  <c r="E129" i="217"/>
  <c r="E119" i="217"/>
  <c r="E110" i="217"/>
  <c r="E96" i="217"/>
  <c r="E85" i="217"/>
  <c r="E72" i="217"/>
  <c r="E67" i="217"/>
  <c r="E53" i="217"/>
  <c r="E44" i="217"/>
  <c r="E3" i="21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K6" i="218"/>
  <c r="I6" i="218"/>
  <c r="O5" i="218"/>
  <c r="N5" i="218"/>
  <c r="M5" i="218"/>
  <c r="L5" i="218"/>
  <c r="K5" i="218"/>
  <c r="J5" i="218"/>
  <c r="I5" i="218"/>
  <c r="H5" i="218"/>
  <c r="G5" i="218"/>
  <c r="F5" i="218"/>
  <c r="E5" i="218"/>
  <c r="D5" i="218"/>
  <c r="N4" i="218"/>
  <c r="M4" i="218"/>
  <c r="L4" i="218"/>
  <c r="J4" i="218"/>
  <c r="I4" i="218"/>
  <c r="F4" i="218"/>
  <c r="N3" i="218"/>
  <c r="M3" i="218"/>
  <c r="I3" i="218"/>
  <c r="F3" i="218"/>
  <c r="C171" i="68"/>
  <c r="H61" i="68"/>
  <c r="F61" i="68"/>
  <c r="E61" i="68"/>
  <c r="H60" i="68"/>
  <c r="G60" i="68"/>
  <c r="F60" i="68"/>
  <c r="H59" i="68"/>
  <c r="G59" i="68"/>
  <c r="F59" i="68"/>
  <c r="H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3" i="68"/>
  <c r="H40" i="68"/>
  <c r="H39" i="68"/>
  <c r="H38" i="68"/>
  <c r="H37" i="68"/>
  <c r="H36" i="68"/>
  <c r="H32" i="68"/>
  <c r="H31" i="68"/>
  <c r="H30" i="68"/>
  <c r="H29" i="68"/>
  <c r="G28" i="68"/>
  <c r="G27" i="68"/>
  <c r="G26" i="68"/>
  <c r="G25" i="68"/>
  <c r="G24" i="68"/>
  <c r="G23" i="68"/>
  <c r="H20" i="68"/>
  <c r="T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C226" i="1"/>
  <c r="T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T224" i="1"/>
  <c r="R224" i="1"/>
  <c r="J224" i="1"/>
  <c r="H224" i="1"/>
  <c r="T223" i="1"/>
  <c r="R223" i="1"/>
  <c r="J223" i="1"/>
  <c r="H223" i="1"/>
  <c r="T222" i="1"/>
  <c r="R222" i="1"/>
  <c r="M222" i="1"/>
  <c r="J222" i="1"/>
  <c r="T221" i="1"/>
  <c r="R221" i="1"/>
  <c r="J221" i="1"/>
  <c r="T220" i="1"/>
  <c r="R220" i="1"/>
  <c r="J220" i="1"/>
  <c r="T219" i="1"/>
  <c r="R219" i="1"/>
  <c r="J219" i="1"/>
  <c r="I219" i="1"/>
  <c r="H219" i="1"/>
  <c r="T218" i="1"/>
  <c r="R218" i="1"/>
  <c r="J218" i="1"/>
  <c r="T217" i="1"/>
  <c r="R217" i="1"/>
  <c r="J217" i="1"/>
  <c r="I217" i="1"/>
  <c r="H217" i="1"/>
  <c r="T216" i="1"/>
  <c r="R216" i="1"/>
  <c r="M216" i="1"/>
  <c r="J216" i="1"/>
  <c r="I216" i="1"/>
  <c r="T215" i="1"/>
  <c r="R215" i="1"/>
  <c r="M215" i="1"/>
  <c r="J215" i="1"/>
  <c r="I215" i="1"/>
  <c r="H215" i="1"/>
  <c r="T214" i="1"/>
  <c r="R214" i="1"/>
  <c r="J214" i="1"/>
  <c r="I214" i="1"/>
  <c r="H214" i="1"/>
  <c r="T213" i="1"/>
  <c r="R213" i="1"/>
  <c r="M213" i="1"/>
  <c r="J213" i="1"/>
  <c r="I213" i="1"/>
  <c r="H213" i="1"/>
  <c r="T212" i="1"/>
  <c r="R212" i="1"/>
  <c r="J212" i="1"/>
  <c r="I212" i="1"/>
  <c r="H212" i="1"/>
  <c r="T211" i="1"/>
  <c r="R211" i="1"/>
  <c r="M211" i="1"/>
  <c r="J211" i="1"/>
  <c r="I211" i="1"/>
  <c r="H211" i="1"/>
  <c r="T210" i="1"/>
  <c r="R210" i="1"/>
  <c r="M210" i="1"/>
  <c r="J210" i="1"/>
  <c r="I210" i="1"/>
  <c r="H210" i="1"/>
  <c r="T209" i="1"/>
  <c r="R209" i="1"/>
  <c r="J209" i="1"/>
  <c r="I209" i="1"/>
  <c r="H209" i="1"/>
  <c r="T208" i="1"/>
  <c r="R208" i="1"/>
  <c r="J208" i="1"/>
  <c r="I208" i="1"/>
  <c r="H208" i="1"/>
  <c r="T207" i="1"/>
  <c r="R207" i="1"/>
  <c r="M207" i="1"/>
  <c r="J207" i="1"/>
  <c r="I207" i="1"/>
  <c r="H207" i="1"/>
  <c r="T206" i="1"/>
  <c r="R206" i="1"/>
  <c r="J206" i="1"/>
  <c r="I206" i="1"/>
  <c r="H206" i="1"/>
  <c r="T205" i="1"/>
  <c r="R205" i="1"/>
  <c r="J205" i="1"/>
  <c r="I205" i="1"/>
  <c r="H205" i="1"/>
  <c r="T204" i="1"/>
  <c r="R204" i="1"/>
  <c r="M204" i="1"/>
  <c r="J204" i="1"/>
  <c r="I204" i="1"/>
  <c r="H204" i="1"/>
  <c r="T203" i="1"/>
  <c r="R203" i="1"/>
  <c r="M203" i="1"/>
  <c r="J203" i="1"/>
  <c r="I203" i="1"/>
  <c r="H203" i="1"/>
  <c r="T202" i="1"/>
  <c r="R202" i="1"/>
  <c r="M202" i="1"/>
  <c r="J202" i="1"/>
  <c r="I202" i="1"/>
  <c r="H202" i="1"/>
  <c r="T201" i="1"/>
  <c r="R201" i="1"/>
  <c r="M201" i="1"/>
  <c r="J201" i="1"/>
  <c r="I201" i="1"/>
  <c r="H201" i="1"/>
  <c r="T200" i="1"/>
  <c r="R200" i="1"/>
  <c r="J200" i="1"/>
  <c r="I200" i="1"/>
  <c r="H200" i="1"/>
  <c r="T199" i="1"/>
  <c r="R199" i="1"/>
  <c r="M199" i="1"/>
  <c r="J199" i="1"/>
  <c r="I199" i="1"/>
  <c r="H199" i="1"/>
  <c r="T198" i="1"/>
  <c r="R198" i="1"/>
  <c r="M198" i="1"/>
  <c r="J198" i="1"/>
  <c r="I198" i="1"/>
  <c r="H198" i="1"/>
  <c r="T197" i="1"/>
  <c r="R197" i="1"/>
  <c r="J197" i="1"/>
  <c r="I197" i="1"/>
  <c r="H197" i="1"/>
  <c r="T196" i="1"/>
  <c r="R196" i="1"/>
  <c r="J196" i="1"/>
  <c r="I196" i="1"/>
  <c r="H196" i="1"/>
  <c r="T195" i="1"/>
  <c r="R195" i="1"/>
  <c r="M195" i="1"/>
  <c r="J195" i="1"/>
  <c r="I195" i="1"/>
  <c r="H195" i="1"/>
  <c r="T194" i="1"/>
  <c r="R194" i="1"/>
  <c r="J194" i="1"/>
  <c r="I194" i="1"/>
  <c r="H194" i="1"/>
  <c r="T193" i="1"/>
  <c r="R193" i="1"/>
  <c r="J193" i="1"/>
  <c r="T192" i="1"/>
  <c r="R192" i="1"/>
  <c r="J192" i="1"/>
  <c r="T191" i="1"/>
  <c r="R191" i="1"/>
  <c r="J191" i="1"/>
  <c r="H191" i="1"/>
  <c r="T190" i="1"/>
  <c r="R190" i="1"/>
  <c r="J190" i="1"/>
  <c r="H190" i="1"/>
  <c r="T189" i="1"/>
  <c r="R189" i="1"/>
  <c r="J189" i="1"/>
  <c r="H189" i="1"/>
  <c r="T188" i="1"/>
  <c r="R188" i="1"/>
  <c r="J188" i="1"/>
  <c r="H188" i="1"/>
  <c r="T187" i="1"/>
  <c r="R187" i="1"/>
  <c r="M187" i="1"/>
  <c r="J187" i="1"/>
  <c r="H187" i="1"/>
  <c r="T186" i="1"/>
  <c r="R186" i="1"/>
  <c r="J186" i="1"/>
  <c r="H186" i="1"/>
  <c r="T185" i="1"/>
  <c r="R185" i="1"/>
  <c r="L185" i="1"/>
  <c r="J185" i="1"/>
  <c r="H185" i="1"/>
  <c r="T184" i="1"/>
  <c r="R184" i="1"/>
  <c r="L184" i="1"/>
  <c r="J184" i="1"/>
  <c r="H184" i="1"/>
  <c r="T183" i="1"/>
  <c r="R183" i="1"/>
  <c r="J183" i="1"/>
  <c r="H183" i="1"/>
  <c r="T182" i="1"/>
  <c r="R182" i="1"/>
  <c r="J182" i="1"/>
  <c r="H182" i="1"/>
  <c r="T181" i="1"/>
  <c r="R181" i="1"/>
  <c r="M181" i="1"/>
  <c r="J181" i="1"/>
  <c r="H181" i="1"/>
  <c r="T180" i="1"/>
  <c r="R180" i="1"/>
  <c r="J180" i="1"/>
  <c r="H180" i="1"/>
  <c r="T179" i="1"/>
  <c r="R179" i="1"/>
  <c r="L179" i="1"/>
  <c r="J179" i="1"/>
  <c r="H179" i="1"/>
  <c r="T178" i="1"/>
  <c r="R178" i="1"/>
  <c r="M178" i="1"/>
  <c r="J178" i="1"/>
  <c r="H178" i="1"/>
  <c r="T177" i="1"/>
  <c r="R177" i="1"/>
  <c r="J177" i="1"/>
  <c r="H177" i="1"/>
  <c r="T176" i="1"/>
  <c r="R176" i="1"/>
  <c r="L176" i="1"/>
  <c r="J176" i="1"/>
  <c r="H176" i="1"/>
  <c r="T175" i="1"/>
  <c r="R175" i="1"/>
  <c r="L175" i="1"/>
  <c r="J175" i="1"/>
  <c r="H175" i="1"/>
  <c r="T174" i="1"/>
  <c r="R174" i="1"/>
  <c r="L174" i="1"/>
  <c r="J174" i="1"/>
  <c r="H174" i="1"/>
  <c r="T173" i="1"/>
  <c r="R173" i="1"/>
  <c r="J173" i="1"/>
  <c r="H173" i="1"/>
  <c r="T172" i="1"/>
  <c r="R172" i="1"/>
  <c r="L172" i="1"/>
  <c r="J172" i="1"/>
  <c r="H172" i="1"/>
  <c r="T171" i="1"/>
  <c r="R171" i="1"/>
  <c r="M171" i="1"/>
  <c r="L171" i="1"/>
  <c r="J171" i="1"/>
  <c r="H171" i="1"/>
  <c r="T170" i="1"/>
  <c r="R170" i="1"/>
  <c r="J170" i="1"/>
  <c r="T169" i="1"/>
  <c r="R169" i="1"/>
  <c r="L169" i="1"/>
  <c r="J169" i="1"/>
  <c r="H169" i="1"/>
  <c r="T168" i="1"/>
  <c r="R168" i="1"/>
  <c r="J168" i="1"/>
  <c r="H168" i="1"/>
  <c r="T167" i="1"/>
  <c r="R167" i="1"/>
  <c r="J167" i="1"/>
  <c r="H167" i="1"/>
  <c r="T166" i="1"/>
  <c r="R166" i="1"/>
  <c r="M166" i="1"/>
  <c r="J166" i="1"/>
  <c r="H166" i="1"/>
  <c r="T165" i="1"/>
  <c r="R165" i="1"/>
  <c r="L165" i="1"/>
  <c r="J165" i="1"/>
  <c r="T164" i="1"/>
  <c r="R164" i="1"/>
  <c r="J164" i="1"/>
  <c r="T163" i="1"/>
  <c r="R163" i="1"/>
  <c r="M163" i="1"/>
  <c r="L163" i="1"/>
  <c r="J163" i="1"/>
  <c r="T162" i="1"/>
  <c r="R162" i="1"/>
  <c r="L162" i="1"/>
  <c r="J162" i="1"/>
  <c r="H162" i="1"/>
  <c r="T161" i="1"/>
  <c r="R161" i="1"/>
  <c r="L161" i="1"/>
  <c r="J161" i="1"/>
  <c r="T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T157" i="1"/>
  <c r="R157" i="1"/>
  <c r="L157" i="1"/>
  <c r="J157" i="1"/>
  <c r="T156" i="1"/>
  <c r="R156" i="1"/>
  <c r="L156" i="1"/>
  <c r="J156" i="1"/>
  <c r="T155" i="1"/>
  <c r="R155" i="1"/>
  <c r="M155" i="1"/>
  <c r="L155" i="1"/>
  <c r="J155" i="1"/>
  <c r="H155" i="1"/>
  <c r="T154" i="1"/>
  <c r="R154" i="1"/>
  <c r="J154" i="1"/>
  <c r="H154" i="1"/>
  <c r="T153" i="1"/>
  <c r="R153" i="1"/>
  <c r="J153" i="1"/>
  <c r="T152" i="1"/>
  <c r="R152" i="1"/>
  <c r="M152" i="1"/>
  <c r="L152" i="1"/>
  <c r="J152" i="1"/>
  <c r="H152" i="1"/>
  <c r="T151" i="1"/>
  <c r="R151" i="1"/>
  <c r="L151" i="1"/>
  <c r="J151" i="1"/>
  <c r="H151" i="1"/>
  <c r="T150" i="1"/>
  <c r="R150" i="1"/>
  <c r="J150" i="1"/>
  <c r="H150" i="1"/>
  <c r="U149" i="1"/>
  <c r="T149" i="1"/>
  <c r="R149" i="1"/>
  <c r="L149" i="1"/>
  <c r="J149" i="1"/>
  <c r="I149" i="1"/>
  <c r="H149" i="1"/>
  <c r="T148" i="1"/>
  <c r="R148" i="1"/>
  <c r="M148" i="1"/>
  <c r="J148" i="1"/>
  <c r="H148" i="1"/>
  <c r="T147" i="1"/>
  <c r="R147" i="1"/>
  <c r="M147" i="1"/>
  <c r="L147" i="1"/>
  <c r="J147" i="1"/>
  <c r="H147" i="1"/>
  <c r="T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T143" i="1"/>
  <c r="R143" i="1"/>
  <c r="J143" i="1"/>
  <c r="T142" i="1"/>
  <c r="R142" i="1"/>
  <c r="J142" i="1"/>
  <c r="T141" i="1"/>
  <c r="R141" i="1"/>
  <c r="J141" i="1"/>
  <c r="H141" i="1"/>
  <c r="T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T137" i="1"/>
  <c r="R137" i="1"/>
  <c r="J137" i="1"/>
  <c r="G137" i="1"/>
  <c r="T136" i="1"/>
  <c r="R136" i="1"/>
  <c r="J136" i="1"/>
  <c r="G136" i="1"/>
  <c r="T135" i="1"/>
  <c r="R135" i="1"/>
  <c r="J135" i="1"/>
  <c r="G135" i="1"/>
  <c r="T134" i="1"/>
  <c r="R134" i="1"/>
  <c r="J134" i="1"/>
  <c r="T133" i="1"/>
  <c r="R133" i="1"/>
  <c r="M133" i="1"/>
  <c r="L133" i="1"/>
  <c r="J133" i="1"/>
  <c r="T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T129" i="1"/>
  <c r="R129" i="1"/>
  <c r="L129" i="1"/>
  <c r="J129" i="1"/>
  <c r="G129" i="1"/>
  <c r="T128" i="1"/>
  <c r="R128" i="1"/>
  <c r="L128" i="1"/>
  <c r="J128" i="1"/>
  <c r="G128" i="1"/>
  <c r="T127" i="1"/>
  <c r="R127" i="1"/>
  <c r="M127" i="1"/>
  <c r="J127" i="1"/>
  <c r="G127" i="1"/>
  <c r="T126" i="1"/>
  <c r="R126" i="1"/>
  <c r="L126" i="1"/>
  <c r="J126" i="1"/>
  <c r="G126" i="1"/>
  <c r="T125" i="1"/>
  <c r="R125" i="1"/>
  <c r="P125" i="1"/>
  <c r="M125" i="1"/>
  <c r="J125" i="1"/>
  <c r="G125" i="1"/>
  <c r="F125" i="1"/>
  <c r="T124" i="1"/>
  <c r="R124" i="1"/>
  <c r="J124" i="1"/>
  <c r="G124" i="1"/>
  <c r="T123" i="1"/>
  <c r="R123" i="1"/>
  <c r="L123" i="1"/>
  <c r="J123" i="1"/>
  <c r="G123" i="1"/>
  <c r="T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T119" i="1"/>
  <c r="R119" i="1"/>
  <c r="M119" i="1"/>
  <c r="L119" i="1"/>
  <c r="J119" i="1"/>
  <c r="H119" i="1"/>
  <c r="T118" i="1"/>
  <c r="R118" i="1"/>
  <c r="L118" i="1"/>
  <c r="J118" i="1"/>
  <c r="H118" i="1"/>
  <c r="T117" i="1"/>
  <c r="R117" i="1"/>
  <c r="J117" i="1"/>
  <c r="H117" i="1"/>
  <c r="T116" i="1"/>
  <c r="R116" i="1"/>
  <c r="J116" i="1"/>
  <c r="H116" i="1"/>
  <c r="T115" i="1"/>
  <c r="R115" i="1"/>
  <c r="L115" i="1"/>
  <c r="J115" i="1"/>
  <c r="T114" i="1"/>
  <c r="R114" i="1"/>
  <c r="J114" i="1"/>
  <c r="H114" i="1"/>
  <c r="T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T110" i="1"/>
  <c r="R110" i="1"/>
  <c r="J110" i="1"/>
  <c r="G110" i="1"/>
  <c r="T109" i="1"/>
  <c r="R109" i="1"/>
  <c r="J109" i="1"/>
  <c r="T108" i="1"/>
  <c r="R108" i="1"/>
  <c r="J108" i="1"/>
  <c r="G108" i="1"/>
  <c r="T107" i="1"/>
  <c r="R107" i="1"/>
  <c r="J107" i="1"/>
  <c r="T106" i="1"/>
  <c r="R106" i="1"/>
  <c r="L106" i="1"/>
  <c r="J106" i="1"/>
  <c r="G106" i="1"/>
  <c r="T105" i="1"/>
  <c r="R105" i="1"/>
  <c r="L105" i="1"/>
  <c r="J105" i="1"/>
  <c r="G105" i="1"/>
  <c r="T104" i="1"/>
  <c r="R104" i="1"/>
  <c r="J104" i="1"/>
  <c r="G104" i="1"/>
  <c r="T103" i="1"/>
  <c r="R103" i="1"/>
  <c r="M103" i="1"/>
  <c r="L103" i="1"/>
  <c r="J103" i="1"/>
  <c r="G103" i="1"/>
  <c r="T102" i="1"/>
  <c r="R102" i="1"/>
  <c r="L102" i="1"/>
  <c r="J102" i="1"/>
  <c r="T101" i="1"/>
  <c r="R101" i="1"/>
  <c r="J101" i="1"/>
  <c r="I101" i="1"/>
  <c r="G101" i="1"/>
  <c r="T100" i="1"/>
  <c r="R100" i="1"/>
  <c r="L100" i="1"/>
  <c r="J100" i="1"/>
  <c r="G100" i="1"/>
  <c r="T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T96" i="1"/>
  <c r="R96" i="1"/>
  <c r="J96" i="1"/>
  <c r="T95" i="1"/>
  <c r="R95" i="1"/>
  <c r="J95" i="1"/>
  <c r="T94" i="1"/>
  <c r="R94" i="1"/>
  <c r="M94" i="1"/>
  <c r="L94" i="1"/>
  <c r="J94" i="1"/>
  <c r="G94" i="1"/>
  <c r="T93" i="1"/>
  <c r="R93" i="1"/>
  <c r="J93" i="1"/>
  <c r="G93" i="1"/>
  <c r="T92" i="1"/>
  <c r="R92" i="1"/>
  <c r="J92" i="1"/>
  <c r="T91" i="1"/>
  <c r="R91" i="1"/>
  <c r="J91" i="1"/>
  <c r="G91" i="1"/>
  <c r="T90" i="1"/>
  <c r="R90" i="1"/>
  <c r="J90" i="1"/>
  <c r="T89" i="1"/>
  <c r="R89" i="1"/>
  <c r="M89" i="1"/>
  <c r="L89" i="1"/>
  <c r="J89" i="1"/>
  <c r="T88" i="1"/>
  <c r="R88" i="1"/>
  <c r="M88" i="1"/>
  <c r="J88" i="1"/>
  <c r="G88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T84" i="1"/>
  <c r="R84" i="1"/>
  <c r="J84" i="1"/>
  <c r="T83" i="1"/>
  <c r="R83" i="1"/>
  <c r="J83" i="1"/>
  <c r="T82" i="1"/>
  <c r="R82" i="1"/>
  <c r="L82" i="1"/>
  <c r="J82" i="1"/>
  <c r="G82" i="1"/>
  <c r="T81" i="1"/>
  <c r="R81" i="1"/>
  <c r="L81" i="1"/>
  <c r="J81" i="1"/>
  <c r="G81" i="1"/>
  <c r="T80" i="1"/>
  <c r="R80" i="1"/>
  <c r="J80" i="1"/>
  <c r="G80" i="1"/>
  <c r="T79" i="1"/>
  <c r="R79" i="1"/>
  <c r="M79" i="1"/>
  <c r="J79" i="1"/>
  <c r="G79" i="1"/>
  <c r="T78" i="1"/>
  <c r="R78" i="1"/>
  <c r="J78" i="1"/>
  <c r="G78" i="1"/>
  <c r="T77" i="1"/>
  <c r="R77" i="1"/>
  <c r="J77" i="1"/>
  <c r="G77" i="1"/>
  <c r="T76" i="1"/>
  <c r="R76" i="1"/>
  <c r="L76" i="1"/>
  <c r="J76" i="1"/>
  <c r="T75" i="1"/>
  <c r="R75" i="1"/>
  <c r="M75" i="1"/>
  <c r="L75" i="1"/>
  <c r="J75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T71" i="1"/>
  <c r="R71" i="1"/>
  <c r="J71" i="1"/>
  <c r="T70" i="1"/>
  <c r="R70" i="1"/>
  <c r="J70" i="1"/>
  <c r="G70" i="1"/>
  <c r="T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T66" i="1"/>
  <c r="R66" i="1"/>
  <c r="P66" i="1"/>
  <c r="J66" i="1"/>
  <c r="G66" i="1"/>
  <c r="T65" i="1"/>
  <c r="R65" i="1"/>
  <c r="J65" i="1"/>
  <c r="G65" i="1"/>
  <c r="T64" i="1"/>
  <c r="R64" i="1"/>
  <c r="J64" i="1"/>
  <c r="G64" i="1"/>
  <c r="T63" i="1"/>
  <c r="R63" i="1"/>
  <c r="J63" i="1"/>
  <c r="G63" i="1"/>
  <c r="T62" i="1"/>
  <c r="R62" i="1"/>
  <c r="J62" i="1"/>
  <c r="T61" i="1"/>
  <c r="R61" i="1"/>
  <c r="J61" i="1"/>
  <c r="G61" i="1"/>
  <c r="T60" i="1"/>
  <c r="R60" i="1"/>
  <c r="J60" i="1"/>
  <c r="G60" i="1"/>
  <c r="T59" i="1"/>
  <c r="R59" i="1"/>
  <c r="L59" i="1"/>
  <c r="J59" i="1"/>
  <c r="G59" i="1"/>
  <c r="T58" i="1"/>
  <c r="R58" i="1"/>
  <c r="J58" i="1"/>
  <c r="G58" i="1"/>
  <c r="T57" i="1"/>
  <c r="R57" i="1"/>
  <c r="L57" i="1"/>
  <c r="J57" i="1"/>
  <c r="G57" i="1"/>
  <c r="T56" i="1"/>
  <c r="R56" i="1"/>
  <c r="M56" i="1"/>
  <c r="L56" i="1"/>
  <c r="J56" i="1"/>
  <c r="G56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T52" i="1"/>
  <c r="R52" i="1"/>
  <c r="J52" i="1"/>
  <c r="T51" i="1"/>
  <c r="R51" i="1"/>
  <c r="J51" i="1"/>
  <c r="T50" i="1"/>
  <c r="R50" i="1"/>
  <c r="L50" i="1"/>
  <c r="J50" i="1"/>
  <c r="T49" i="1"/>
  <c r="R49" i="1"/>
  <c r="L49" i="1"/>
  <c r="J49" i="1"/>
  <c r="H49" i="1"/>
  <c r="T48" i="1"/>
  <c r="R48" i="1"/>
  <c r="L48" i="1"/>
  <c r="J48" i="1"/>
  <c r="H48" i="1"/>
  <c r="T47" i="1"/>
  <c r="R47" i="1"/>
  <c r="M47" i="1"/>
  <c r="L47" i="1"/>
  <c r="K47" i="1"/>
  <c r="J47" i="1"/>
  <c r="H47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T43" i="1"/>
  <c r="R43" i="1"/>
  <c r="J43" i="1"/>
  <c r="H43" i="1"/>
  <c r="T42" i="1"/>
  <c r="R42" i="1"/>
  <c r="O42" i="1"/>
  <c r="J42" i="1"/>
  <c r="H42" i="1"/>
  <c r="T41" i="1"/>
  <c r="R41" i="1"/>
  <c r="J41" i="1"/>
  <c r="T40" i="1"/>
  <c r="R40" i="1"/>
  <c r="J40" i="1"/>
  <c r="T39" i="1"/>
  <c r="R39" i="1"/>
  <c r="J39" i="1"/>
  <c r="H39" i="1"/>
  <c r="T38" i="1"/>
  <c r="R38" i="1"/>
  <c r="J38" i="1"/>
  <c r="H38" i="1"/>
  <c r="T37" i="1"/>
  <c r="R37" i="1"/>
  <c r="J37" i="1"/>
  <c r="H37" i="1"/>
  <c r="T36" i="1"/>
  <c r="R36" i="1"/>
  <c r="J36" i="1"/>
  <c r="H36" i="1"/>
  <c r="T35" i="1"/>
  <c r="R35" i="1"/>
  <c r="L35" i="1"/>
  <c r="J35" i="1"/>
  <c r="H35" i="1"/>
  <c r="T34" i="1"/>
  <c r="R34" i="1"/>
  <c r="J34" i="1"/>
  <c r="H34" i="1"/>
  <c r="T33" i="1"/>
  <c r="R33" i="1"/>
  <c r="M33" i="1"/>
  <c r="L33" i="1"/>
  <c r="J33" i="1"/>
  <c r="H33" i="1"/>
  <c r="T32" i="1"/>
  <c r="R32" i="1"/>
  <c r="J32" i="1"/>
  <c r="H32" i="1"/>
  <c r="T31" i="1"/>
  <c r="R31" i="1"/>
  <c r="L31" i="1"/>
  <c r="J31" i="1"/>
  <c r="H31" i="1"/>
  <c r="T30" i="1"/>
  <c r="R30" i="1"/>
  <c r="M30" i="1"/>
  <c r="L30" i="1"/>
  <c r="J30" i="1"/>
  <c r="H30" i="1"/>
  <c r="T29" i="1"/>
  <c r="R29" i="1"/>
  <c r="L29" i="1"/>
  <c r="J29" i="1"/>
  <c r="G29" i="1"/>
  <c r="T28" i="1"/>
  <c r="R28" i="1"/>
  <c r="J28" i="1"/>
  <c r="H28" i="1"/>
  <c r="T27" i="1"/>
  <c r="R27" i="1"/>
  <c r="J27" i="1"/>
  <c r="H27" i="1"/>
  <c r="T26" i="1"/>
  <c r="R26" i="1"/>
  <c r="J26" i="1"/>
  <c r="T25" i="1"/>
  <c r="R25" i="1"/>
  <c r="J25" i="1"/>
  <c r="I25" i="1"/>
  <c r="H25" i="1"/>
  <c r="T24" i="1"/>
  <c r="R24" i="1"/>
  <c r="J24" i="1"/>
  <c r="T23" i="1"/>
  <c r="R23" i="1"/>
  <c r="L23" i="1"/>
  <c r="J23" i="1"/>
  <c r="I23" i="1"/>
  <c r="G23" i="1"/>
  <c r="T22" i="1"/>
  <c r="R22" i="1"/>
  <c r="L22" i="1"/>
  <c r="J22" i="1"/>
  <c r="I22" i="1"/>
  <c r="H22" i="1"/>
  <c r="T21" i="1"/>
  <c r="R21" i="1"/>
  <c r="M21" i="1"/>
  <c r="J21" i="1"/>
  <c r="I21" i="1"/>
  <c r="H21" i="1"/>
  <c r="T20" i="1"/>
  <c r="R20" i="1"/>
  <c r="J20" i="1"/>
  <c r="T19" i="1"/>
  <c r="R19" i="1"/>
  <c r="J19" i="1"/>
  <c r="T18" i="1"/>
  <c r="R18" i="1"/>
  <c r="M18" i="1"/>
  <c r="L18" i="1"/>
  <c r="J18" i="1"/>
  <c r="I18" i="1"/>
  <c r="G18" i="1"/>
  <c r="T17" i="1"/>
  <c r="R17" i="1"/>
  <c r="J17" i="1"/>
  <c r="G17" i="1"/>
  <c r="T16" i="1"/>
  <c r="R16" i="1"/>
  <c r="J16" i="1"/>
  <c r="T15" i="1"/>
  <c r="R15" i="1"/>
  <c r="J15" i="1"/>
  <c r="I15" i="1"/>
  <c r="G15" i="1"/>
  <c r="T14" i="1"/>
  <c r="R14" i="1"/>
  <c r="L14" i="1"/>
  <c r="J14" i="1"/>
  <c r="I14" i="1"/>
  <c r="T13" i="1"/>
  <c r="R13" i="1"/>
  <c r="J13" i="1"/>
  <c r="I13" i="1"/>
  <c r="H13" i="1"/>
  <c r="T12" i="1"/>
  <c r="R12" i="1"/>
  <c r="J12" i="1"/>
  <c r="I12" i="1"/>
  <c r="T11" i="1"/>
  <c r="R11" i="1"/>
  <c r="M11" i="1"/>
  <c r="L11" i="1"/>
  <c r="J11" i="1"/>
  <c r="H11" i="1"/>
  <c r="T10" i="1"/>
  <c r="R10" i="1"/>
  <c r="L10" i="1"/>
  <c r="J10" i="1"/>
  <c r="T9" i="1"/>
  <c r="R9" i="1"/>
  <c r="J9" i="1"/>
  <c r="I9" i="1"/>
  <c r="H9" i="1"/>
  <c r="T8" i="1"/>
  <c r="R8" i="1"/>
  <c r="L8" i="1"/>
  <c r="J8" i="1"/>
  <c r="I8" i="1"/>
  <c r="H8" i="1"/>
  <c r="T7" i="1"/>
  <c r="R7" i="1"/>
  <c r="J7" i="1"/>
  <c r="G7" i="1"/>
  <c r="E3" i="1"/>
  <c r="H12" i="207" l="1"/>
  <c r="N12" i="207"/>
  <c r="O12" i="207" l="1"/>
  <c r="O39" i="207" s="1"/>
  <c r="O200" i="207" s="1"/>
  <c r="O202" i="207" s="1"/>
  <c r="N39" i="207"/>
  <c r="N200" i="207" s="1"/>
  <c r="N202" i="207" s="1"/>
  <c r="Q12" i="207"/>
  <c r="Q39" i="207" s="1"/>
  <c r="Q200" i="207" s="1"/>
  <c r="Q202" i="207" s="1"/>
  <c r="I12" i="207"/>
  <c r="I39" i="207" s="1"/>
  <c r="I200" i="207" s="1"/>
  <c r="I202" i="207" s="1"/>
  <c r="H39" i="207"/>
  <c r="H200" i="207" s="1"/>
  <c r="H202" i="207" s="1"/>
  <c r="K12" i="207"/>
  <c r="K39" i="207" l="1"/>
  <c r="K200" i="207" s="1"/>
  <c r="K202" i="207" s="1"/>
  <c r="P12" i="207"/>
  <c r="P39" i="207" s="1"/>
  <c r="P200" i="207" s="1"/>
  <c r="P202" i="207" s="1"/>
  <c r="L12" i="207"/>
  <c r="L39" i="207" s="1"/>
  <c r="L200" i="207" s="1"/>
  <c r="L202" i="207" s="1"/>
  <c r="Q18" i="131"/>
  <c r="Q27" i="131"/>
  <c r="Q11" i="131"/>
  <c r="Q13" i="131"/>
  <c r="Q12" i="131"/>
  <c r="Q7" i="131"/>
</calcChain>
</file>

<file path=xl/sharedStrings.xml><?xml version="1.0" encoding="utf-8"?>
<sst xmlns="http://schemas.openxmlformats.org/spreadsheetml/2006/main" count="19819" uniqueCount="1511">
  <si>
    <t>NATIONAL INSTITUTE FOR LEGISLATIVE AND DEMOCRATIC STUDIES</t>
  </si>
  <si>
    <t>STAFF PAYROLL FOR THE MONTH OF AUGUST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</si>
  <si>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</si>
  <si>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</si>
  <si>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</si>
  <si>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</si>
  <si>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</si>
  <si>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</si>
  <si>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</si>
  <si>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</si>
  <si>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</si>
  <si>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</si>
  <si>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</si>
  <si>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</si>
  <si>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</si>
  <si>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</si>
  <si>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</si>
  <si>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</si>
  <si>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JULY, 2025</t>
  </si>
  <si>
    <t>AUGUST,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</si>
  <si>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</si>
  <si>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</si>
  <si>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</si>
  <si>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</si>
  <si>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</si>
  <si>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</si>
  <si>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</si>
  <si>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</si>
  <si>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</si>
  <si>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</si>
  <si>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</si>
  <si>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</si>
  <si>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</si>
  <si>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</si>
  <si>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</si>
  <si>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</si>
  <si>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</si>
  <si>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</si>
  <si>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</si>
  <si>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</si>
  <si>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</si>
  <si>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</si>
  <si>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</si>
  <si>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</si>
  <si>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</si>
  <si>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</si>
  <si>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</si>
  <si>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</si>
  <si>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</si>
  <si>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</si>
  <si>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</si>
  <si>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</si>
  <si>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</si>
  <si>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</si>
  <si>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</si>
  <si>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</si>
  <si>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</si>
  <si>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</si>
  <si>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</si>
  <si>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</si>
  <si>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</si>
  <si>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</si>
  <si>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</si>
  <si>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</si>
  <si>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</si>
  <si>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</si>
  <si>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</si>
  <si>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</si>
  <si>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</si>
  <si>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</si>
  <si>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</si>
  <si>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</si>
  <si>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</si>
  <si>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</si>
  <si>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</si>
  <si>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</si>
  <si>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</si>
  <si>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</si>
  <si>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</si>
  <si>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</si>
  <si>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</si>
  <si>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</si>
  <si>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</si>
  <si>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</si>
  <si>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</si>
  <si>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</si>
  <si>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</si>
  <si>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</si>
  <si>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</si>
  <si>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</si>
  <si>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</si>
  <si>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</si>
  <si>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</si>
  <si>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</si>
  <si>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</si>
  <si>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</si>
  <si>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</si>
  <si>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</si>
  <si>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</si>
  <si>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</si>
  <si>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</si>
  <si>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</si>
  <si>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</si>
  <si>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</si>
  <si>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</si>
  <si>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</si>
  <si>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</si>
  <si>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</si>
  <si>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</si>
  <si>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</si>
  <si>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</si>
  <si>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</si>
  <si>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</si>
  <si>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</si>
  <si>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</si>
  <si>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</si>
  <si>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</si>
  <si>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</si>
  <si>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</si>
  <si>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</si>
  <si>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</si>
  <si>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</si>
  <si>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</si>
  <si>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</si>
  <si>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</si>
  <si>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</si>
  <si>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</si>
  <si>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</si>
  <si>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</si>
  <si>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</si>
  <si>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</si>
  <si>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</si>
  <si>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</si>
  <si>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</si>
  <si>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</si>
  <si>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</si>
  <si>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</si>
  <si>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</si>
  <si>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</si>
  <si>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</si>
  <si>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</si>
  <si>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</si>
  <si>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</si>
  <si>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</si>
  <si>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</si>
  <si>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</si>
  <si>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</si>
  <si>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</si>
  <si>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</si>
  <si>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</si>
  <si>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</si>
  <si>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</si>
  <si>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</si>
  <si>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</si>
  <si>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</si>
  <si>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</si>
  <si>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</si>
  <si>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</si>
  <si>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</si>
  <si>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</si>
  <si>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</si>
  <si>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</si>
  <si>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</si>
  <si>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</si>
  <si>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</si>
  <si>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</si>
  <si>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</si>
  <si>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</si>
  <si>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</si>
  <si>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</si>
  <si>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</si>
  <si>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</si>
  <si>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</si>
  <si>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</si>
  <si>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</si>
  <si>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</si>
  <si>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</si>
  <si>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</si>
  <si>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</si>
  <si>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</si>
  <si>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</si>
  <si>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</si>
  <si>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</si>
  <si>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</si>
  <si>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</si>
  <si>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</si>
  <si>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</si>
  <si>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</si>
  <si>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</si>
  <si>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</si>
  <si>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</si>
  <si>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</si>
  <si>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</si>
  <si>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</si>
  <si>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</si>
  <si>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</si>
  <si>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</si>
  <si>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</si>
  <si>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</si>
  <si>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</si>
  <si>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</si>
  <si>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</si>
  <si>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</si>
  <si>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</si>
  <si>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</si>
  <si>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</si>
  <si>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</si>
  <si>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</si>
  <si>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</si>
  <si>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</si>
  <si>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</si>
  <si>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</si>
  <si>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</si>
  <si>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</si>
  <si>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</si>
  <si>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</si>
  <si>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</si>
  <si>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</si>
  <si>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</si>
  <si>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</si>
  <si>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</si>
  <si>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</si>
  <si>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</si>
  <si>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</si>
  <si>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</si>
  <si>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</si>
  <si>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</si>
  <si>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</si>
  <si>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</si>
  <si>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CHIEF LIBRARIAN</t>
  </si>
  <si>
    <t>14(7)</t>
  </si>
  <si>
    <t>CHINAKO N. ASOGWA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</si>
  <si>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</si>
  <si>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</si>
  <si>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</si>
  <si>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</si>
  <si>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</si>
  <si>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</si>
  <si>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</si>
  <si>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</si>
  <si>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</si>
  <si>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</si>
  <si>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</si>
  <si>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</si>
  <si>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</si>
  <si>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</si>
  <si>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</si>
  <si>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</si>
  <si>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</si>
  <si>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</si>
  <si>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</si>
  <si>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</si>
  <si>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</si>
  <si>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</si>
  <si>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</si>
  <si>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</si>
  <si>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</si>
  <si>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</si>
  <si>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</si>
  <si>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</si>
  <si>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</si>
  <si>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</si>
  <si>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</si>
  <si>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</si>
  <si>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</si>
  <si>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</si>
  <si>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</si>
  <si>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</si>
  <si>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</si>
  <si>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</si>
  <si>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</si>
  <si>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</si>
  <si>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</si>
  <si>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</si>
  <si>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</si>
  <si>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</si>
  <si>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</si>
  <si>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</si>
  <si>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</si>
  <si>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</si>
  <si>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</si>
  <si>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</si>
  <si>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</si>
  <si>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</si>
  <si>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</si>
  <si>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</si>
  <si>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</si>
  <si>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</si>
  <si>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</si>
  <si>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</si>
  <si>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</si>
  <si>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</si>
  <si>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</si>
  <si>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</si>
  <si>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</si>
  <si>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</si>
  <si>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</si>
  <si>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</si>
  <si>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</si>
  <si>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</si>
  <si>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</si>
  <si>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</si>
  <si>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</si>
  <si>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</si>
  <si>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</si>
  <si>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</si>
  <si>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</si>
  <si>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</si>
  <si>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</si>
  <si>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</si>
  <si>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</si>
  <si>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</si>
  <si>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</si>
  <si>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</si>
  <si>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</si>
  <si>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</si>
  <si>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</si>
  <si>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</si>
  <si>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</si>
  <si>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</si>
  <si>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</si>
  <si>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</si>
  <si>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</si>
  <si>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</si>
  <si>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</si>
  <si>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</si>
  <si>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</si>
  <si>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</si>
  <si>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</si>
  <si>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</si>
  <si>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</si>
  <si>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</si>
  <si>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</si>
  <si>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</si>
  <si>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</si>
  <si>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</si>
  <si>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</si>
  <si>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</si>
  <si>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</si>
  <si>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</si>
  <si>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</si>
  <si>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</si>
  <si>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</si>
  <si>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</si>
  <si>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</si>
  <si>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</si>
  <si>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</si>
  <si>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</si>
  <si>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</si>
  <si>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</si>
  <si>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</si>
  <si>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</si>
  <si>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</si>
  <si>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</si>
  <si>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</si>
  <si>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</si>
  <si>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</si>
  <si>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</si>
  <si>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</si>
  <si>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</si>
  <si>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</si>
  <si>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</si>
  <si>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</si>
  <si>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</si>
  <si>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</si>
  <si>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</si>
  <si>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</si>
  <si>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</si>
  <si>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</si>
  <si>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</si>
  <si>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</si>
  <si>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</si>
  <si>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</si>
  <si>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</si>
  <si>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</si>
  <si>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</si>
  <si>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</si>
  <si>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</si>
  <si>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</si>
  <si>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</si>
  <si>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</si>
  <si>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</si>
  <si>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25TH JULY,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</si>
  <si>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</si>
  <si>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</si>
  <si>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</si>
  <si>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</si>
  <si>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</si>
  <si>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</si>
  <si>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</si>
  <si>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</si>
  <si>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</si>
  <si>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</si>
  <si>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</si>
  <si>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</si>
  <si>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</si>
  <si>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</si>
  <si>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AUGUST 2025</t>
  </si>
  <si>
    <t>SUBJECT: PAYROLL FOR THE MONTH OF AUGUST 2025</t>
  </si>
  <si>
    <t>Find below the details of NILDS Staff Payroll for the Month of  August 2025:</t>
  </si>
  <si>
    <t>NGN</t>
  </si>
  <si>
    <t>GROSS SALARY FOR  AUGUST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</si>
  <si>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</si>
  <si>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</si>
  <si>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</si>
  <si>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</si>
  <si>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</si>
  <si>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</si>
  <si>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</si>
  <si>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AUGUST 2025</t>
  </si>
  <si>
    <t>NET PAY AS PER  AUGUST 2025 PAYROLL</t>
  </si>
  <si>
    <t>NET PAY AS PER JULY, 2025 PAYROLL</t>
  </si>
  <si>
    <t>NET INCREASE/ (DECREASE)  IN PAY FOR AUGUST, 2025</t>
  </si>
  <si>
    <t>ANALYSED AS FOLLOWS:</t>
  </si>
  <si>
    <t>Effect of Cooperative 1 Adjustments for August, 2025</t>
  </si>
  <si>
    <t>Effect of Cooperative 2 Adjustments for August, 2025</t>
  </si>
  <si>
    <t>Effect of removal of Arrears of Bethel Ihugba as Ag. Director</t>
  </si>
  <si>
    <t>Effect of removal of Arrears for Mohammed Umar Ali &amp; 2 others</t>
  </si>
  <si>
    <t>Effect of removal of Arrears of  Step Regularisation of Andrawus Musa &amp; 1 other</t>
  </si>
  <si>
    <t>Effect of removal of Arrears on Regularisation of PAYE Tax &amp; REs. Allow of Titilayo Marvelous &amp; 1 other</t>
  </si>
  <si>
    <t>Effect of Promotion &amp; Arrears ifo Abubakar Sanni Aliyu</t>
  </si>
  <si>
    <t>Effect of NHF Deduction from Ibeh Cyriacus</t>
  </si>
  <si>
    <t>Effect of enrolment of Ayobolu Olufunsho as Permanent Staff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</si>
  <si>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</si>
  <si>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</si>
  <si>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</si>
  <si>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</si>
  <si>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</si>
  <si>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</si>
  <si>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</si>
  <si>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</si>
  <si>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</si>
  <si>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</si>
  <si>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</si>
  <si>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</si>
  <si>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</si>
  <si>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</si>
  <si>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65,813,084.67 </t>
    </r>
    <r>
      <rPr>
        <sz val="14"/>
        <rFont val="Times New Roman"/>
        <charset val="134"/>
      </rPr>
      <t xml:space="preserve">to Guaranty Trust Bank,  being the  August 2025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16,119,285.72 and N2,294,000.00 </t>
    </r>
    <r>
      <rPr>
        <sz val="14"/>
        <rFont val="Times New Roman"/>
        <charset val="134"/>
      </rPr>
      <t>being NILDS Coop Society 1 and Coop Society 2 deductions for August 2025.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15,457,718.52 </t>
    </r>
    <r>
      <rPr>
        <sz val="14"/>
        <rFont val="Times New Roman"/>
        <charset val="134"/>
      </rPr>
      <t xml:space="preserve">PAYE Tax Deductions from Staff Salary for the month  of August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534,448.50 </t>
    </r>
    <r>
      <rPr>
        <sz val="14"/>
        <rFont val="Times New Roman"/>
        <charset val="134"/>
      </rPr>
      <t xml:space="preserve"> being NHF deductions from staff for August 2025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</si>
  <si>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</si>
  <si>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</si>
  <si>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NET SALARY</t>
  </si>
  <si>
    <t>ARREARS OF JUNE &amp; JULY</t>
  </si>
  <si>
    <t>RESEARCH FELLOW 11 DATA &amp; DOCU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</si>
  <si>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</si>
  <si>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</si>
  <si>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</si>
  <si>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</si>
  <si>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</si>
  <si>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</si>
  <si>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</si>
  <si>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</si>
  <si>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</si>
  <si>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</si>
  <si>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</si>
  <si>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</si>
  <si>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</si>
  <si>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</si>
  <si>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</si>
  <si>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</si>
  <si>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</si>
  <si>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13(10)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</si>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</sst>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103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4"/>
      <name val="Times New Roman"/>
    </font>
    <font>
      <sz val="10"/>
      <name val="Arial"/>
    </font>
    <font>
      <sz val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02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02" fillId="0" borderId="0" applyFont="0" applyFill="0" applyBorder="0" applyAlignment="0" applyProtection="0"/>
    <xf numFmtId="165" fontId="102" fillId="0" borderId="0" applyFont="0" applyFill="0" applyBorder="0" applyAlignment="0" applyProtection="0"/>
    <xf numFmtId="0" fontId="102" fillId="0" borderId="0"/>
    <xf numFmtId="0" fontId="101" fillId="0" borderId="0" applyFont="0" applyFill="0" applyBorder="0" applyAlignment="0" applyProtection="0"/>
  </cellStyleXfs>
  <cellXfs count="10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5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100" fillId="2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1" fillId="28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9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3" fillId="2" borderId="1" xfId="0" applyFont="1" applyFill="1" applyBorder="1"/>
    <xf numFmtId="0" fontId="13" fillId="9" borderId="1" xfId="0" applyFont="1" applyFill="1" applyBorder="1"/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7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18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externalLink" Target="externalLinks/externalLink8.xml"/><Relationship Id="rId118" Type="http://schemas.openxmlformats.org/officeDocument/2006/relationships/externalLink" Target="externalLinks/externalLink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externalLink" Target="externalLinks/externalLink3.xml"/><Relationship Id="rId124" Type="http://schemas.openxmlformats.org/officeDocument/2006/relationships/externalLink" Target="externalLinks/externalLink1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4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externalLink" Target="externalLinks/externalLink15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externalLink" Target="externalLinks/externalLink5.xml"/><Relationship Id="rId115" Type="http://schemas.openxmlformats.org/officeDocument/2006/relationships/externalLink" Target="externalLinks/externalLink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externalLink" Target="externalLinks/externalLink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1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1"/>
  <sheetViews>
    <sheetView zoomScale="90" zoomScaleNormal="90" zoomScaleSheetLayoutView="50" workbookViewId="0">
      <pane xSplit="3" ySplit="7" topLeftCell="L221" activePane="bottomRight" state="frozen"/>
      <selection pane="topRight"/>
      <selection pane="bottomLeft"/>
      <selection pane="bottomRight" activeCell="N125" sqref="N12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6" style="1" customWidth="1"/>
    <col min="10" max="10" width="21.5703125" style="1" customWidth="1"/>
    <col min="11" max="11" width="5.85546875" style="1" customWidth="1"/>
    <col min="12" max="12" width="18.42578125" style="1" customWidth="1"/>
    <col min="13" max="14" width="17.7109375" style="1" customWidth="1"/>
    <col min="15" max="15" width="13.28515625" style="1" customWidth="1"/>
    <col min="16" max="16" width="17.5703125" style="1" customWidth="1"/>
    <col min="17" max="17" width="18.140625" style="1" customWidth="1"/>
    <col min="18" max="18" width="19.28515625" style="1" customWidth="1"/>
    <col min="19" max="19" width="21.85546875" style="1" customWidth="1"/>
    <col min="20" max="20" width="18.85546875" style="1" customWidth="1"/>
    <col min="21" max="21" width="13.5703125" style="1"/>
    <col min="22" max="16384" width="9.140625" style="1"/>
  </cols>
  <sheetData>
    <row r="1" spans="1:20" ht="27" customHeight="1">
      <c r="A1" s="935" t="s">
        <v>0</v>
      </c>
      <c r="B1" s="935"/>
      <c r="C1" s="935"/>
      <c r="D1" s="935"/>
      <c r="E1" s="935"/>
      <c r="F1" s="935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22" t="s">
        <v>15</v>
      </c>
      <c r="Q4" s="184" t="s">
        <v>16</v>
      </c>
      <c r="R4" s="463" t="s">
        <v>17</v>
      </c>
      <c r="S4" s="65" t="s">
        <v>18</v>
      </c>
      <c r="T4" s="589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20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</v>
      </c>
    </row>
    <row r="8" spans="1:20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>
        <v>102000</v>
      </c>
      <c r="O8" s="70"/>
      <c r="P8" s="70">
        <v>175060.05098666699</v>
      </c>
      <c r="Q8" s="70">
        <v>72424.539999999994</v>
      </c>
      <c r="R8" s="467">
        <f t="shared" ref="R8:R43" si="2">P8+O8+M8+N8+L8+K8+Q8</f>
        <v>599484.59098666697</v>
      </c>
      <c r="S8" s="70">
        <v>597822.15901333303</v>
      </c>
      <c r="T8" s="466">
        <f t="shared" si="1"/>
        <v>495822.15901333297</v>
      </c>
    </row>
    <row r="9" spans="1:20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</v>
      </c>
    </row>
    <row r="10" spans="1:20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>
        <v>206000</v>
      </c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512768.91488666699</v>
      </c>
      <c r="S10" s="70">
        <v>572537.83511333296</v>
      </c>
      <c r="T10" s="466">
        <f t="shared" si="1"/>
        <v>572537.83511333296</v>
      </c>
    </row>
    <row r="11" spans="1:20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/>
      <c r="G11" s="186"/>
      <c r="H11" s="186">
        <f>90000</f>
        <v>90000</v>
      </c>
      <c r="I11" s="70">
        <v>50000</v>
      </c>
      <c r="J11" s="466">
        <f t="shared" si="0"/>
        <v>1019008.91666667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158706.48122666701</v>
      </c>
      <c r="Q11" s="70">
        <v>68216.886666666702</v>
      </c>
      <c r="R11" s="467">
        <f t="shared" si="2"/>
        <v>450008.03039333399</v>
      </c>
      <c r="S11" s="70">
        <v>611498.18494000495</v>
      </c>
      <c r="T11" s="466">
        <f t="shared" si="1"/>
        <v>569000.88627333601</v>
      </c>
    </row>
    <row r="12" spans="1:20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</v>
      </c>
      <c r="S12" s="70">
        <v>840352.80837999994</v>
      </c>
      <c r="T12" s="466">
        <f t="shared" si="1"/>
        <v>840352.80837999994</v>
      </c>
    </row>
    <row r="13" spans="1:20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  <c r="F13" s="70"/>
      <c r="G13" s="186"/>
      <c r="H13" s="186">
        <f t="shared" ref="H13" si="3">70000</f>
        <v>70000</v>
      </c>
      <c r="I13" s="70">
        <f>0</f>
        <v>0</v>
      </c>
      <c r="J13" s="466">
        <f t="shared" si="0"/>
        <v>659657</v>
      </c>
      <c r="K13" s="70"/>
      <c r="L13" s="70"/>
      <c r="M13" s="70"/>
      <c r="N13" s="70"/>
      <c r="O13" s="70"/>
      <c r="P13" s="70">
        <v>96263.679146666705</v>
      </c>
      <c r="Q13" s="70">
        <v>47172.56</v>
      </c>
      <c r="R13" s="467">
        <f t="shared" si="2"/>
        <v>143436.23914666701</v>
      </c>
      <c r="S13" s="70">
        <v>516220.76085333299</v>
      </c>
      <c r="T13" s="466">
        <f t="shared" si="1"/>
        <v>516220.76085333299</v>
      </c>
    </row>
    <row r="14" spans="1:20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678161.92421333306</v>
      </c>
      <c r="T14" s="466">
        <f t="shared" si="1"/>
        <v>678161.92421333306</v>
      </c>
    </row>
    <row r="15" spans="1:20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70000</v>
      </c>
      <c r="M15" s="70">
        <v>175000</v>
      </c>
      <c r="N15" s="70"/>
      <c r="O15" s="70"/>
      <c r="P15" s="70">
        <v>152140.97642666701</v>
      </c>
      <c r="Q15" s="70">
        <v>44653.22</v>
      </c>
      <c r="R15" s="467">
        <f t="shared" si="2"/>
        <v>441794.19642666698</v>
      </c>
      <c r="S15" s="70">
        <v>506371.05357333302</v>
      </c>
      <c r="T15" s="466">
        <f t="shared" si="1"/>
        <v>506371.05357333302</v>
      </c>
    </row>
    <row r="16" spans="1:20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10000</v>
      </c>
      <c r="O16" s="70"/>
      <c r="P16" s="70">
        <v>127400.772906667</v>
      </c>
      <c r="Q16" s="70">
        <v>56057.113333333298</v>
      </c>
      <c r="R16" s="467">
        <f t="shared" si="2"/>
        <v>193457.88623999999</v>
      </c>
      <c r="S16" s="70">
        <v>635256.03042666602</v>
      </c>
      <c r="T16" s="466">
        <f t="shared" si="1"/>
        <v>637256.03042666602</v>
      </c>
    </row>
    <row r="17" spans="1:20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  <c r="F17" s="70"/>
      <c r="G17" s="186">
        <f>120000</f>
        <v>120000</v>
      </c>
      <c r="H17" s="186"/>
      <c r="I17" s="70">
        <v>0</v>
      </c>
      <c r="J17" s="466">
        <f t="shared" si="0"/>
        <v>661351.33333333302</v>
      </c>
      <c r="K17" s="70"/>
      <c r="L17" s="70"/>
      <c r="M17" s="70"/>
      <c r="N17" s="70"/>
      <c r="O17" s="70"/>
      <c r="P17" s="70">
        <v>97330.966186666599</v>
      </c>
      <c r="Q17" s="70">
        <v>43308.106666666601</v>
      </c>
      <c r="R17" s="467">
        <f t="shared" si="2"/>
        <v>140639.072853333</v>
      </c>
      <c r="S17" s="70">
        <v>520712.26048</v>
      </c>
      <c r="T17" s="466">
        <f t="shared" si="1"/>
        <v>520712.26048</v>
      </c>
    </row>
    <row r="18" spans="1:20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319709.87936999998</v>
      </c>
      <c r="S18" s="70">
        <v>527015.20396333397</v>
      </c>
      <c r="T18" s="466">
        <f t="shared" si="1"/>
        <v>527015.20396333397</v>
      </c>
    </row>
    <row r="19" spans="1:20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/>
      <c r="N19" s="638"/>
      <c r="O19" s="780">
        <v>7791.8312500000002</v>
      </c>
      <c r="P19" s="638">
        <v>78484.221626666695</v>
      </c>
      <c r="Q19" s="70">
        <v>39797.82</v>
      </c>
      <c r="R19" s="467">
        <f t="shared" si="2"/>
        <v>176073.87287666701</v>
      </c>
      <c r="S19" s="70">
        <v>391398.87712333299</v>
      </c>
      <c r="T19" s="466">
        <f t="shared" si="1"/>
        <v>391398.87712333299</v>
      </c>
    </row>
    <row r="20" spans="1:20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638"/>
      <c r="O20" s="2"/>
      <c r="P20" s="638">
        <v>89580.253226666697</v>
      </c>
      <c r="Q20" s="70">
        <v>39797.82</v>
      </c>
      <c r="R20" s="467">
        <f t="shared" si="2"/>
        <v>129378.07322666699</v>
      </c>
      <c r="S20" s="70">
        <v>488094.67677333299</v>
      </c>
      <c r="T20" s="466">
        <f t="shared" si="1"/>
        <v>488094.67677333299</v>
      </c>
    </row>
    <row r="21" spans="1:20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  <c r="F21" s="70"/>
      <c r="G21" s="186"/>
      <c r="H21" s="186">
        <f>60000</f>
        <v>60000</v>
      </c>
      <c r="I21" s="70">
        <f>250000</f>
        <v>250000</v>
      </c>
      <c r="J21" s="466">
        <f>SUM(E21:I21)</f>
        <v>806497.16666666698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124394.67298666701</v>
      </c>
      <c r="Q21" s="70">
        <v>39719.773333333302</v>
      </c>
      <c r="R21" s="467">
        <f t="shared" si="2"/>
        <v>260641.806736667</v>
      </c>
      <c r="S21" s="70">
        <v>545855.35993000004</v>
      </c>
      <c r="T21" s="466">
        <f t="shared" si="1"/>
        <v>545855.35993000004</v>
      </c>
    </row>
    <row r="22" spans="1:20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  <c r="F22" s="70"/>
      <c r="G22" s="186"/>
      <c r="H22" s="186">
        <f>60000</f>
        <v>60000</v>
      </c>
      <c r="I22" s="70">
        <f>100000+50000</f>
        <v>150000</v>
      </c>
      <c r="J22" s="466">
        <f t="shared" ref="J22:J41" si="4">E22+F22+G22+H22+I22</f>
        <v>692662.66666666698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104244.20010666701</v>
      </c>
      <c r="Q22" s="70">
        <v>38613.013333333402</v>
      </c>
      <c r="R22" s="467">
        <f t="shared" si="2"/>
        <v>453242.95010666701</v>
      </c>
      <c r="S22" s="70">
        <v>239419.71656</v>
      </c>
      <c r="T22" s="466">
        <f t="shared" ref="T22:T39" si="5">J22-R22</f>
        <v>239419.71656</v>
      </c>
    </row>
    <row r="23" spans="1:20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  <c r="F23" s="70"/>
      <c r="G23" s="186">
        <f t="shared" ref="G23" si="6">100000</f>
        <v>100000</v>
      </c>
      <c r="H23" s="186"/>
      <c r="I23" s="70">
        <f>100000+100000</f>
        <v>200000</v>
      </c>
      <c r="J23" s="466">
        <f t="shared" si="4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303036.21989333403</v>
      </c>
      <c r="S23" s="70">
        <v>451957.363439999</v>
      </c>
      <c r="T23" s="466">
        <f t="shared" si="5"/>
        <v>451957.363439999</v>
      </c>
    </row>
    <row r="24" spans="1:20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4"/>
        <v>564993.58333333302</v>
      </c>
      <c r="K24" s="70"/>
      <c r="L24" s="70">
        <v>0</v>
      </c>
      <c r="M24" s="70"/>
      <c r="N24" s="70">
        <v>30000</v>
      </c>
      <c r="O24" s="70"/>
      <c r="P24" s="70">
        <v>80156.733226666605</v>
      </c>
      <c r="Q24" s="70">
        <v>36399.486666666598</v>
      </c>
      <c r="R24" s="467">
        <f t="shared" si="2"/>
        <v>146556.21989333301</v>
      </c>
      <c r="S24" s="70">
        <v>416437.36343999999</v>
      </c>
      <c r="T24" s="466">
        <f t="shared" si="5"/>
        <v>418437.36343999999</v>
      </c>
    </row>
    <row r="25" spans="1:20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4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276402.60736000002</v>
      </c>
      <c r="S25" s="70">
        <v>364738.05930666602</v>
      </c>
      <c r="T25" s="466">
        <f t="shared" si="5"/>
        <v>364738.05930666602</v>
      </c>
    </row>
    <row r="26" spans="1:20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  <c r="F26" s="70"/>
      <c r="G26" s="186"/>
      <c r="H26" s="186">
        <v>60000</v>
      </c>
      <c r="I26" s="70"/>
      <c r="J26" s="466">
        <f t="shared" si="4"/>
        <v>441140.66666666599</v>
      </c>
      <c r="K26" s="70"/>
      <c r="L26" s="70">
        <v>50000</v>
      </c>
      <c r="M26" s="70"/>
      <c r="N26" s="915">
        <v>10000</v>
      </c>
      <c r="O26" s="860">
        <v>6021.8645833333203</v>
      </c>
      <c r="P26" s="70">
        <v>57511.3540266665</v>
      </c>
      <c r="Q26" s="70">
        <v>30491.253333333301</v>
      </c>
      <c r="R26" s="467">
        <f t="shared" si="2"/>
        <v>154024.47194333299</v>
      </c>
      <c r="S26" s="70">
        <v>285116.194723333</v>
      </c>
      <c r="T26" s="466">
        <f t="shared" si="5"/>
        <v>287116.194723333</v>
      </c>
    </row>
    <row r="27" spans="1:20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  <c r="F27" s="70"/>
      <c r="G27" s="186"/>
      <c r="H27" s="186">
        <f>50000+10000</f>
        <v>60000</v>
      </c>
      <c r="I27" s="70"/>
      <c r="J27" s="466">
        <f t="shared" si="4"/>
        <v>415320.66666666698</v>
      </c>
      <c r="K27" s="70"/>
      <c r="L27" s="70">
        <v>10000</v>
      </c>
      <c r="M27" s="70">
        <v>43750</v>
      </c>
      <c r="N27" s="70"/>
      <c r="O27" s="70">
        <v>5690.3937500000002</v>
      </c>
      <c r="P27" s="70">
        <v>52950.509226666698</v>
      </c>
      <c r="Q27" s="70">
        <v>28425.653333333401</v>
      </c>
      <c r="R27" s="467">
        <f t="shared" si="2"/>
        <v>140816.55631000001</v>
      </c>
      <c r="S27" s="70">
        <v>274504.11035666702</v>
      </c>
      <c r="T27" s="466">
        <f t="shared" si="5"/>
        <v>274504.11035666702</v>
      </c>
    </row>
    <row r="28" spans="1:20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  <c r="F28" s="70"/>
      <c r="G28" s="186"/>
      <c r="H28" s="186">
        <f>50000+10000</f>
        <v>60000</v>
      </c>
      <c r="I28" s="70"/>
      <c r="J28" s="466">
        <f t="shared" si="4"/>
        <v>415320.66666666698</v>
      </c>
      <c r="K28" s="70"/>
      <c r="L28" s="70"/>
      <c r="M28" s="70"/>
      <c r="N28" s="70"/>
      <c r="O28" s="70">
        <v>5690.3937500000002</v>
      </c>
      <c r="P28" s="70">
        <v>52950.509226666698</v>
      </c>
      <c r="Q28" s="70">
        <v>28425.653333333401</v>
      </c>
      <c r="R28" s="467">
        <f t="shared" si="2"/>
        <v>87066.556310000102</v>
      </c>
      <c r="S28" s="70">
        <v>328254.11035666702</v>
      </c>
      <c r="T28" s="466">
        <f t="shared" si="5"/>
        <v>328254.11035666702</v>
      </c>
    </row>
    <row r="29" spans="1:20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  <c r="F29" s="70"/>
      <c r="G29" s="186">
        <f t="shared" ref="G29" si="7">100000</f>
        <v>100000</v>
      </c>
      <c r="H29" s="186"/>
      <c r="I29" s="70"/>
      <c r="J29" s="466">
        <f t="shared" si="4"/>
        <v>455320.66666666698</v>
      </c>
      <c r="K29" s="70"/>
      <c r="L29" s="70">
        <f>10000</f>
        <v>10000</v>
      </c>
      <c r="M29" s="70">
        <v>127777.78</v>
      </c>
      <c r="N29" s="70"/>
      <c r="O29" s="70"/>
      <c r="P29" s="70">
        <v>60630.509226666698</v>
      </c>
      <c r="Q29" s="70">
        <v>28425.653333333401</v>
      </c>
      <c r="R29" s="467">
        <f t="shared" si="2"/>
        <v>226833.94256</v>
      </c>
      <c r="S29" s="70">
        <v>228486.72410666701</v>
      </c>
      <c r="T29" s="466">
        <f t="shared" si="5"/>
        <v>228486.72410666701</v>
      </c>
    </row>
    <row r="30" spans="1:20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  <c r="F30" s="70"/>
      <c r="G30" s="186"/>
      <c r="H30" s="186">
        <f t="shared" ref="H30:H39" si="8">60000</f>
        <v>60000</v>
      </c>
      <c r="I30" s="2"/>
      <c r="J30" s="466">
        <f t="shared" si="4"/>
        <v>407016.16666666599</v>
      </c>
      <c r="K30" s="70"/>
      <c r="L30" s="70">
        <f>20000</f>
        <v>20000</v>
      </c>
      <c r="M30" s="70">
        <f>17500</f>
        <v>17500</v>
      </c>
      <c r="N30" s="70"/>
      <c r="O30" s="70"/>
      <c r="P30" s="70">
        <v>51483.602346666499</v>
      </c>
      <c r="Q30" s="70">
        <v>27761.293333333299</v>
      </c>
      <c r="R30" s="467">
        <f t="shared" si="2"/>
        <v>116744.89568</v>
      </c>
      <c r="S30" s="70">
        <v>290271.27098666597</v>
      </c>
      <c r="T30" s="466">
        <f t="shared" si="5"/>
        <v>290271.27098666597</v>
      </c>
    </row>
    <row r="31" spans="1:20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  <c r="F31" s="70"/>
      <c r="G31" s="186"/>
      <c r="H31" s="186">
        <f t="shared" si="8"/>
        <v>60000</v>
      </c>
      <c r="I31" s="70"/>
      <c r="J31" s="466">
        <f t="shared" si="4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127113.62880000001</v>
      </c>
      <c r="S31" s="70">
        <v>271598.03786666697</v>
      </c>
      <c r="T31" s="466">
        <f t="shared" si="5"/>
        <v>271598.03786666697</v>
      </c>
    </row>
    <row r="32" spans="1:20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  <c r="F32" s="70"/>
      <c r="G32" s="186"/>
      <c r="H32" s="186">
        <f t="shared" si="8"/>
        <v>60000</v>
      </c>
      <c r="I32" s="70"/>
      <c r="J32" s="466">
        <f t="shared" si="4"/>
        <v>398711.66666666698</v>
      </c>
      <c r="K32" s="70"/>
      <c r="L32" s="70"/>
      <c r="M32" s="70">
        <v>0</v>
      </c>
      <c r="N32" s="70"/>
      <c r="O32" s="70"/>
      <c r="P32" s="70">
        <v>50016.695466666701</v>
      </c>
      <c r="Q32" s="70">
        <v>27096.9333333334</v>
      </c>
      <c r="R32" s="467">
        <f t="shared" si="2"/>
        <v>77113.628800000093</v>
      </c>
      <c r="S32" s="70">
        <v>321598.03786666697</v>
      </c>
      <c r="T32" s="466">
        <f t="shared" si="5"/>
        <v>321598.03786666697</v>
      </c>
    </row>
    <row r="33" spans="1:20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  <c r="F33" s="70"/>
      <c r="G33" s="186"/>
      <c r="H33" s="186">
        <f t="shared" si="8"/>
        <v>60000</v>
      </c>
      <c r="I33" s="70"/>
      <c r="J33" s="466">
        <f t="shared" si="4"/>
        <v>415320.66666666698</v>
      </c>
      <c r="K33" s="70"/>
      <c r="L33" s="70">
        <f>20000</f>
        <v>20000</v>
      </c>
      <c r="M33" s="70">
        <f>161429.76+39000</f>
        <v>200429.76</v>
      </c>
      <c r="N33" s="70"/>
      <c r="O33" s="70">
        <v>5690.3937500000002</v>
      </c>
      <c r="P33" s="186">
        <v>52950.509226666698</v>
      </c>
      <c r="Q33" s="186">
        <v>28425.653333333401</v>
      </c>
      <c r="R33" s="467">
        <f t="shared" si="2"/>
        <v>307496.31631000002</v>
      </c>
      <c r="S33" s="70">
        <v>156824.35035666701</v>
      </c>
      <c r="T33" s="466">
        <f t="shared" si="5"/>
        <v>107824.350356667</v>
      </c>
    </row>
    <row r="34" spans="1:20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  <c r="F34" s="70"/>
      <c r="G34" s="186"/>
      <c r="H34" s="186">
        <f t="shared" si="8"/>
        <v>60000</v>
      </c>
      <c r="I34" s="70"/>
      <c r="J34" s="466">
        <f t="shared" ref="J34" si="9">E34+F34+G34+H34+I34</f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10">J34-R34</f>
        <v>321853.152106667</v>
      </c>
    </row>
    <row r="35" spans="1:20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  <c r="F35" s="70"/>
      <c r="G35" s="186"/>
      <c r="H35" s="186">
        <f t="shared" si="8"/>
        <v>60000</v>
      </c>
      <c r="I35" s="70"/>
      <c r="J35" s="466">
        <f t="shared" si="4"/>
        <v>398711.66666666698</v>
      </c>
      <c r="K35" s="70"/>
      <c r="L35" s="70">
        <f>0</f>
        <v>0</v>
      </c>
      <c r="M35" s="70"/>
      <c r="N35" s="70"/>
      <c r="O35" s="70"/>
      <c r="P35" s="70">
        <v>49761.581226666698</v>
      </c>
      <c r="Q35" s="70">
        <v>27096.9333333334</v>
      </c>
      <c r="R35" s="467">
        <f t="shared" si="2"/>
        <v>76858.514560000098</v>
      </c>
      <c r="S35" s="70">
        <v>321853.152106667</v>
      </c>
      <c r="T35" s="466">
        <f t="shared" si="5"/>
        <v>321853.152106667</v>
      </c>
    </row>
    <row r="36" spans="1:20" ht="18.75" customHeight="1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  <c r="F36" s="70"/>
      <c r="G36" s="186"/>
      <c r="H36" s="186">
        <f t="shared" si="8"/>
        <v>60000</v>
      </c>
      <c r="I36" s="70"/>
      <c r="J36" s="467">
        <f t="shared" si="4"/>
        <v>390407.08333333302</v>
      </c>
      <c r="K36" s="70"/>
      <c r="L36" s="70">
        <v>50000</v>
      </c>
      <c r="M36" s="70"/>
      <c r="N36" s="70"/>
      <c r="O36" s="70"/>
      <c r="P36" s="70">
        <v>48549.773866666699</v>
      </c>
      <c r="Q36" s="70">
        <v>26432.566666666698</v>
      </c>
      <c r="R36" s="467">
        <f t="shared" si="2"/>
        <v>124982.340533333</v>
      </c>
      <c r="S36" s="70">
        <v>265424.74280000001</v>
      </c>
      <c r="T36" s="467">
        <f t="shared" si="5"/>
        <v>265424.74280000001</v>
      </c>
    </row>
    <row r="37" spans="1:20" ht="18.75" customHeight="1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  <c r="F37" s="70"/>
      <c r="G37" s="186"/>
      <c r="H37" s="186">
        <f t="shared" si="8"/>
        <v>60000</v>
      </c>
      <c r="I37" s="70"/>
      <c r="J37" s="467">
        <f t="shared" si="4"/>
        <v>390408.08333333302</v>
      </c>
      <c r="K37" s="70"/>
      <c r="L37" s="70">
        <v>50000</v>
      </c>
      <c r="M37" s="70">
        <v>15000</v>
      </c>
      <c r="N37" s="70"/>
      <c r="O37" s="70"/>
      <c r="P37" s="70">
        <v>48549.950506666697</v>
      </c>
      <c r="Q37" s="70">
        <v>26432.6466666667</v>
      </c>
      <c r="R37" s="467">
        <f t="shared" si="2"/>
        <v>139982.59717333299</v>
      </c>
      <c r="S37" s="70">
        <v>250425.48616</v>
      </c>
      <c r="T37" s="467">
        <f t="shared" si="5"/>
        <v>250425.48616</v>
      </c>
    </row>
    <row r="38" spans="1:20" ht="18.75" customHeight="1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  <c r="F38" s="70"/>
      <c r="G38" s="186"/>
      <c r="H38" s="186">
        <f t="shared" si="8"/>
        <v>60000</v>
      </c>
      <c r="I38" s="70"/>
      <c r="J38" s="467">
        <f t="shared" si="4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74982.853813333393</v>
      </c>
      <c r="S38" s="70">
        <v>315426.22951999999</v>
      </c>
      <c r="T38" s="467">
        <f t="shared" si="5"/>
        <v>315426.22951999999</v>
      </c>
    </row>
    <row r="39" spans="1:20" ht="18.75" customHeight="1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  <c r="F39" s="70"/>
      <c r="G39" s="186"/>
      <c r="H39" s="186">
        <f t="shared" si="8"/>
        <v>60000</v>
      </c>
      <c r="I39" s="70"/>
      <c r="J39" s="467">
        <f t="shared" si="4"/>
        <v>390409.08333333302</v>
      </c>
      <c r="K39" s="70"/>
      <c r="L39" s="70"/>
      <c r="M39" s="70"/>
      <c r="N39" s="70"/>
      <c r="O39" s="70"/>
      <c r="P39" s="70">
        <v>48550.127146666702</v>
      </c>
      <c r="Q39" s="70">
        <v>26432.726666666698</v>
      </c>
      <c r="R39" s="467">
        <f t="shared" si="2"/>
        <v>74982.853813333393</v>
      </c>
      <c r="S39" s="70">
        <v>315426.22951999999</v>
      </c>
      <c r="T39" s="467">
        <f t="shared" si="5"/>
        <v>315426.22951999999</v>
      </c>
    </row>
    <row r="40" spans="1:20" ht="18.75" customHeight="1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  <c r="F40" s="70"/>
      <c r="G40" s="186"/>
      <c r="H40" s="186">
        <v>50000</v>
      </c>
      <c r="I40" s="70"/>
      <c r="J40" s="466">
        <f t="shared" si="4"/>
        <v>351910.75</v>
      </c>
      <c r="K40" s="70"/>
      <c r="L40" s="70">
        <v>20000</v>
      </c>
      <c r="M40" s="70">
        <v>0</v>
      </c>
      <c r="N40" s="915"/>
      <c r="O40" s="860">
        <v>4909.1104166666801</v>
      </c>
      <c r="P40" s="70">
        <v>42229.992186666699</v>
      </c>
      <c r="Q40" s="70">
        <v>24152.86</v>
      </c>
      <c r="R40" s="467">
        <f t="shared" si="2"/>
        <v>91291.962603333406</v>
      </c>
      <c r="S40" s="70">
        <v>260618.787396667</v>
      </c>
      <c r="T40" s="466">
        <f t="shared" ref="T40:T43" si="11">J40-R40</f>
        <v>260618.787396667</v>
      </c>
    </row>
    <row r="41" spans="1:20" ht="18.75" customHeight="1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  <c r="F41" s="70"/>
      <c r="G41" s="186"/>
      <c r="H41" s="186">
        <v>50000</v>
      </c>
      <c r="I41" s="70"/>
      <c r="J41" s="466">
        <f t="shared" si="4"/>
        <v>344900.83333333401</v>
      </c>
      <c r="K41" s="70"/>
      <c r="L41" s="638">
        <v>50000</v>
      </c>
      <c r="M41" s="638">
        <v>45833.33</v>
      </c>
      <c r="N41" s="916">
        <v>50000</v>
      </c>
      <c r="O41" s="860">
        <v>4804.4854166666801</v>
      </c>
      <c r="P41" s="638">
        <v>41146.5394666668</v>
      </c>
      <c r="Q41" s="639">
        <v>23592.066666666698</v>
      </c>
      <c r="R41" s="467">
        <f t="shared" si="2"/>
        <v>215376.42155</v>
      </c>
      <c r="S41" s="70">
        <v>127524.411783334</v>
      </c>
      <c r="T41" s="466">
        <f t="shared" si="11"/>
        <v>129524.411783334</v>
      </c>
    </row>
    <row r="42" spans="1:20" ht="20.100000000000001" customHeight="1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  <c r="F42" s="70"/>
      <c r="G42" s="186"/>
      <c r="H42" s="186">
        <f>50000</f>
        <v>50000</v>
      </c>
      <c r="I42" s="70"/>
      <c r="J42" s="467">
        <f>SUM(E42:I42)</f>
        <v>337890.91666666698</v>
      </c>
      <c r="K42" s="70"/>
      <c r="L42" s="638">
        <v>10000</v>
      </c>
      <c r="M42" s="638"/>
      <c r="N42" s="638"/>
      <c r="O42" s="780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77004.643599999996</v>
      </c>
      <c r="S42" s="70">
        <v>260886.273066667</v>
      </c>
      <c r="T42" s="467">
        <f t="shared" si="11"/>
        <v>260886.273066667</v>
      </c>
    </row>
    <row r="43" spans="1:20" ht="20.100000000000001" customHeight="1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  <c r="F43" s="70"/>
      <c r="G43" s="186"/>
      <c r="H43" s="186">
        <f>50000</f>
        <v>50000</v>
      </c>
      <c r="I43" s="70"/>
      <c r="J43" s="467">
        <f>SUM(E43:I43)</f>
        <v>337891.91666666698</v>
      </c>
      <c r="K43" s="70"/>
      <c r="L43" s="638"/>
      <c r="M43" s="638"/>
      <c r="N43" s="638"/>
      <c r="O43" s="2"/>
      <c r="P43" s="638">
        <v>40063.2413066667</v>
      </c>
      <c r="Q43" s="638">
        <v>23031.3533333333</v>
      </c>
      <c r="R43" s="467">
        <f t="shared" si="2"/>
        <v>63094.594640000003</v>
      </c>
      <c r="S43" s="70">
        <v>274797.32202666701</v>
      </c>
      <c r="T43" s="467">
        <f t="shared" si="11"/>
        <v>274797.32202666701</v>
      </c>
    </row>
    <row r="44" spans="1:20" ht="26.25" customHeight="1">
      <c r="A44" s="8"/>
      <c r="B44" s="18" t="s">
        <v>111</v>
      </c>
      <c r="C44" s="19">
        <v>37</v>
      </c>
      <c r="D44" s="13"/>
      <c r="E44" s="187">
        <f>SUM(E7:E43)</f>
        <v>19191616.916666701</v>
      </c>
      <c r="F44" s="187">
        <f t="shared" ref="F44:R44" si="12">SUM(F7:F43)</f>
        <v>0</v>
      </c>
      <c r="G44" s="187">
        <f t="shared" si="12"/>
        <v>1560000</v>
      </c>
      <c r="H44" s="187">
        <f t="shared" si="12"/>
        <v>1650000</v>
      </c>
      <c r="I44" s="187">
        <f t="shared" si="12"/>
        <v>2025235</v>
      </c>
      <c r="J44" s="187">
        <f t="shared" si="12"/>
        <v>24426851.916666701</v>
      </c>
      <c r="K44" s="187">
        <f t="shared" si="12"/>
        <v>0</v>
      </c>
      <c r="L44" s="187">
        <f t="shared" si="12"/>
        <v>1160000</v>
      </c>
      <c r="M44" s="187">
        <f t="shared" si="12"/>
        <v>1520632.42</v>
      </c>
      <c r="N44" s="187">
        <f t="shared" si="12"/>
        <v>202000</v>
      </c>
      <c r="O44" s="187">
        <f t="shared" si="12"/>
        <v>106975.07875</v>
      </c>
      <c r="P44" s="187">
        <f t="shared" si="12"/>
        <v>3640550.27194667</v>
      </c>
      <c r="Q44" s="187">
        <f t="shared" si="12"/>
        <v>1303110.02</v>
      </c>
      <c r="R44" s="187">
        <f t="shared" si="12"/>
        <v>7933267.7906966703</v>
      </c>
      <c r="S44" s="187">
        <v>16679081.424636699</v>
      </c>
      <c r="T44" s="187">
        <f>SUM(T7:T43)</f>
        <v>16493584.12597</v>
      </c>
    </row>
    <row r="45" spans="1:20" ht="18.75" customHeight="1">
      <c r="A45" s="8"/>
      <c r="B45" s="20"/>
      <c r="C45" s="2"/>
      <c r="D45" s="13"/>
      <c r="E45" s="187"/>
      <c r="F45" s="187"/>
      <c r="G45" s="186"/>
      <c r="H45" s="186"/>
      <c r="I45" s="187"/>
      <c r="J45" s="471"/>
      <c r="K45" s="187"/>
      <c r="L45" s="187"/>
      <c r="M45" s="187"/>
      <c r="N45" s="187"/>
      <c r="O45" s="187"/>
      <c r="P45" s="187"/>
      <c r="Q45" s="187"/>
      <c r="R45" s="472"/>
      <c r="S45" s="187"/>
      <c r="T45" s="471"/>
    </row>
    <row r="46" spans="1:20" ht="18.75" customHeight="1">
      <c r="A46" s="8"/>
      <c r="B46" s="18" t="s">
        <v>112</v>
      </c>
      <c r="C46" s="2"/>
      <c r="D46" s="13"/>
      <c r="E46" s="70"/>
      <c r="F46" s="70"/>
      <c r="G46" s="186"/>
      <c r="H46" s="186"/>
      <c r="I46" s="70"/>
      <c r="J46" s="466"/>
      <c r="K46" s="70"/>
      <c r="L46" s="70"/>
      <c r="M46" s="70"/>
      <c r="N46" s="70"/>
      <c r="O46" s="70"/>
      <c r="P46" s="70"/>
      <c r="Q46" s="70"/>
      <c r="R46" s="467"/>
      <c r="S46" s="70"/>
      <c r="T46" s="466"/>
    </row>
    <row r="47" spans="1:20" ht="18.75" customHeight="1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  <c r="F47" s="70"/>
      <c r="G47" s="186"/>
      <c r="H47" s="186">
        <f>100000</f>
        <v>100000</v>
      </c>
      <c r="I47" s="70"/>
      <c r="J47" s="466">
        <f t="shared" ref="J47:J52" si="13">SUM(E47:I47)</f>
        <v>1847106.41666666</v>
      </c>
      <c r="K47" s="70">
        <f>'AUGUST 2025'!F228</f>
        <v>0</v>
      </c>
      <c r="L47" s="70">
        <f>300000</f>
        <v>300000</v>
      </c>
      <c r="M47" s="70">
        <f>458333.33</f>
        <v>458333.33</v>
      </c>
      <c r="N47" s="70"/>
      <c r="O47" s="70"/>
      <c r="P47" s="70">
        <v>306475.54410666501</v>
      </c>
      <c r="Q47" s="70">
        <v>139768.51333333299</v>
      </c>
      <c r="R47" s="467">
        <f t="shared" ref="R47:R52" si="14">P47+O47+M47+N47+L47+K47+Q47</f>
        <v>1204577.38744</v>
      </c>
      <c r="S47" s="70">
        <v>642529.02922666201</v>
      </c>
      <c r="T47" s="466">
        <f t="shared" ref="T47:T52" si="15">J47-R47</f>
        <v>642529.02922666201</v>
      </c>
    </row>
    <row r="48" spans="1:20" ht="18.75" customHeight="1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  <c r="F48" s="70"/>
      <c r="G48" s="186"/>
      <c r="H48" s="186">
        <f>60000</f>
        <v>60000</v>
      </c>
      <c r="I48" s="70"/>
      <c r="J48" s="466">
        <f t="shared" si="13"/>
        <v>441140.66666666599</v>
      </c>
      <c r="K48" s="70"/>
      <c r="L48" s="70">
        <f>20000</f>
        <v>20000</v>
      </c>
      <c r="M48" s="70">
        <v>73333.33</v>
      </c>
      <c r="N48" s="70">
        <v>20000</v>
      </c>
      <c r="O48" s="70">
        <v>6021.8645833333203</v>
      </c>
      <c r="P48" s="70">
        <v>57511.3540266665</v>
      </c>
      <c r="Q48" s="70">
        <v>30491.253333333301</v>
      </c>
      <c r="R48" s="467">
        <f t="shared" si="14"/>
        <v>207357.801943333</v>
      </c>
      <c r="S48" s="70">
        <v>231782.86472333301</v>
      </c>
      <c r="T48" s="466">
        <f t="shared" si="15"/>
        <v>233782.86472333301</v>
      </c>
    </row>
    <row r="49" spans="1:20" ht="18.75" customHeight="1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  <c r="F49" s="70"/>
      <c r="G49" s="186"/>
      <c r="H49" s="186">
        <f>50000+10000</f>
        <v>60000</v>
      </c>
      <c r="I49" s="70"/>
      <c r="J49" s="466">
        <f t="shared" si="13"/>
        <v>450135.83333333401</v>
      </c>
      <c r="K49" s="70"/>
      <c r="L49" s="70">
        <f>10000</f>
        <v>10000</v>
      </c>
      <c r="M49" s="70"/>
      <c r="N49" s="70"/>
      <c r="O49" s="70"/>
      <c r="P49" s="70">
        <v>59100.260266666803</v>
      </c>
      <c r="Q49" s="70">
        <v>31210.866666666701</v>
      </c>
      <c r="R49" s="467">
        <f t="shared" si="14"/>
        <v>100311.126933333</v>
      </c>
      <c r="S49" s="70">
        <v>349824.70640000002</v>
      </c>
      <c r="T49" s="466">
        <f t="shared" si="15"/>
        <v>349824.70640000002</v>
      </c>
    </row>
    <row r="50" spans="1:20" ht="20.100000000000001" customHeight="1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  <c r="F50" s="70"/>
      <c r="G50" s="186"/>
      <c r="H50" s="186">
        <v>60000</v>
      </c>
      <c r="I50" s="70"/>
      <c r="J50" s="467">
        <f t="shared" si="13"/>
        <v>432145.33333333302</v>
      </c>
      <c r="K50" s="70"/>
      <c r="L50" s="638">
        <f>100000</f>
        <v>100000</v>
      </c>
      <c r="M50" s="638"/>
      <c r="N50" s="638"/>
      <c r="O50" s="2"/>
      <c r="P50" s="638">
        <v>55922.418346666702</v>
      </c>
      <c r="Q50" s="639">
        <v>29771.6266666667</v>
      </c>
      <c r="R50" s="467">
        <f t="shared" si="14"/>
        <v>185694.045013333</v>
      </c>
      <c r="S50" s="70">
        <v>246451.28831999999</v>
      </c>
      <c r="T50" s="467">
        <f t="shared" si="15"/>
        <v>246451.28831999999</v>
      </c>
    </row>
    <row r="51" spans="1:20" ht="18.75" customHeight="1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  <c r="F51" s="70"/>
      <c r="G51" s="186"/>
      <c r="H51" s="186">
        <v>60000</v>
      </c>
      <c r="I51" s="70"/>
      <c r="J51" s="466">
        <f t="shared" si="13"/>
        <v>398711.66666666698</v>
      </c>
      <c r="K51" s="70"/>
      <c r="L51" s="638">
        <v>20000</v>
      </c>
      <c r="M51" s="638">
        <v>98878.69</v>
      </c>
      <c r="N51" s="638"/>
      <c r="O51" s="780">
        <v>5443.3354166666804</v>
      </c>
      <c r="P51" s="638">
        <v>50016.695466666701</v>
      </c>
      <c r="Q51" s="639">
        <v>27096.9333333334</v>
      </c>
      <c r="R51" s="467">
        <f t="shared" si="14"/>
        <v>201435.654216667</v>
      </c>
      <c r="S51" s="70">
        <v>167276.01245000001</v>
      </c>
      <c r="T51" s="466">
        <f t="shared" si="15"/>
        <v>197276.01245000001</v>
      </c>
    </row>
    <row r="52" spans="1:20" ht="20.100000000000001" customHeight="1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  <c r="F52" s="70"/>
      <c r="G52" s="186"/>
      <c r="H52" s="186">
        <v>50000</v>
      </c>
      <c r="I52" s="70"/>
      <c r="J52" s="467">
        <f t="shared" si="13"/>
        <v>337890.91666666698</v>
      </c>
      <c r="K52" s="70"/>
      <c r="L52" s="638"/>
      <c r="M52" s="638"/>
      <c r="N52" s="638"/>
      <c r="O52" s="2"/>
      <c r="P52" s="638">
        <v>40063.086746666697</v>
      </c>
      <c r="Q52" s="639">
        <v>23031.273333333302</v>
      </c>
      <c r="R52" s="467">
        <f t="shared" si="14"/>
        <v>63094.360079999999</v>
      </c>
      <c r="S52" s="70">
        <v>274796.55658666702</v>
      </c>
      <c r="T52" s="467">
        <f t="shared" si="15"/>
        <v>274796.55658666702</v>
      </c>
    </row>
    <row r="53" spans="1:20" ht="19.5" customHeight="1">
      <c r="A53" s="8"/>
      <c r="B53" s="12"/>
      <c r="C53" s="19">
        <v>6</v>
      </c>
      <c r="D53" s="8"/>
      <c r="E53" s="187">
        <f>SUM(E47:E52)</f>
        <v>3517130.8333333302</v>
      </c>
      <c r="F53" s="187">
        <f t="shared" ref="F53:R53" si="16">SUM(F47:F52)</f>
        <v>0</v>
      </c>
      <c r="G53" s="187">
        <f t="shared" si="16"/>
        <v>0</v>
      </c>
      <c r="H53" s="187">
        <f t="shared" si="16"/>
        <v>390000</v>
      </c>
      <c r="I53" s="187">
        <f t="shared" si="16"/>
        <v>0</v>
      </c>
      <c r="J53" s="187">
        <f t="shared" si="16"/>
        <v>3907130.8333333302</v>
      </c>
      <c r="K53" s="187">
        <f t="shared" si="16"/>
        <v>0</v>
      </c>
      <c r="L53" s="187">
        <f t="shared" si="16"/>
        <v>450000</v>
      </c>
      <c r="M53" s="187">
        <f t="shared" si="16"/>
        <v>630545.35</v>
      </c>
      <c r="N53" s="187">
        <f t="shared" si="16"/>
        <v>20000</v>
      </c>
      <c r="O53" s="187">
        <f t="shared" si="16"/>
        <v>11465.2</v>
      </c>
      <c r="P53" s="187">
        <f t="shared" si="16"/>
        <v>569089.358959998</v>
      </c>
      <c r="Q53" s="187">
        <f t="shared" si="16"/>
        <v>281370.46666666598</v>
      </c>
      <c r="R53" s="187">
        <f t="shared" si="16"/>
        <v>1962470.37562666</v>
      </c>
      <c r="S53" s="187">
        <v>1912660.45770666</v>
      </c>
      <c r="T53" s="187">
        <f>SUM(T47:T52)</f>
        <v>1944660.45770666</v>
      </c>
    </row>
    <row r="54" spans="1:20" ht="20.100000000000001" customHeight="1">
      <c r="A54" s="8"/>
      <c r="B54" s="12"/>
      <c r="C54" s="2"/>
      <c r="D54" s="8"/>
      <c r="E54" s="187"/>
      <c r="F54" s="187"/>
      <c r="G54" s="186"/>
      <c r="H54" s="186"/>
      <c r="I54" s="187"/>
      <c r="J54" s="471"/>
      <c r="K54" s="187"/>
      <c r="L54" s="187"/>
      <c r="M54" s="187"/>
      <c r="N54" s="187"/>
      <c r="O54" s="187"/>
      <c r="P54" s="187"/>
      <c r="Q54" s="187"/>
      <c r="R54" s="467"/>
      <c r="S54" s="70"/>
      <c r="T54" s="466"/>
    </row>
    <row r="55" spans="1:20" ht="20.100000000000001" customHeight="1">
      <c r="A55" s="8"/>
      <c r="B55" s="21" t="s">
        <v>125</v>
      </c>
      <c r="C55" s="3"/>
      <c r="D55" s="22"/>
      <c r="E55" s="187"/>
      <c r="F55" s="187"/>
      <c r="G55" s="186"/>
      <c r="H55" s="186"/>
      <c r="I55" s="70"/>
      <c r="J55" s="466"/>
      <c r="K55" s="70"/>
      <c r="L55" s="70"/>
      <c r="M55" s="70"/>
      <c r="N55" s="70"/>
      <c r="O55" s="70"/>
      <c r="P55" s="70"/>
      <c r="Q55" s="70"/>
      <c r="R55" s="467"/>
      <c r="S55" s="70"/>
      <c r="T55" s="466"/>
    </row>
    <row r="56" spans="1:20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  <c r="F56" s="70"/>
      <c r="G56" s="186">
        <f>200000</f>
        <v>200000</v>
      </c>
      <c r="H56" s="186"/>
      <c r="I56" s="70"/>
      <c r="J56" s="466">
        <f>SUM(E56:I56)</f>
        <v>1847612</v>
      </c>
      <c r="K56" s="70"/>
      <c r="L56" s="70">
        <f>80000+23000</f>
        <v>103000</v>
      </c>
      <c r="M56" s="70">
        <f>246905.96</f>
        <v>246905.96</v>
      </c>
      <c r="N56" s="70"/>
      <c r="O56" s="70"/>
      <c r="P56" s="70">
        <v>319502.658986667</v>
      </c>
      <c r="Q56" s="70">
        <v>131808.95999999999</v>
      </c>
      <c r="R56" s="467">
        <f>P56+O56+M56+N56+L56+K56+Q56</f>
        <v>801217.57898666698</v>
      </c>
      <c r="S56" s="70">
        <v>3075579.0201533302</v>
      </c>
      <c r="T56" s="466">
        <f t="shared" ref="T56:T61" si="17">J56-R56</f>
        <v>1046394.42101333</v>
      </c>
    </row>
    <row r="57" spans="1:20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  <c r="F57" s="70"/>
      <c r="G57" s="186">
        <f>160000</f>
        <v>160000</v>
      </c>
      <c r="H57" s="186"/>
      <c r="I57" s="70"/>
      <c r="J57" s="466">
        <f t="shared" ref="J57:J65" si="18">SUM(E57:I57)</f>
        <v>904477</v>
      </c>
      <c r="K57" s="70"/>
      <c r="L57" s="70">
        <f>30000</f>
        <v>30000</v>
      </c>
      <c r="M57" s="70">
        <v>223059.88</v>
      </c>
      <c r="N57" s="70"/>
      <c r="O57" s="70"/>
      <c r="P57" s="70">
        <v>140891.083946667</v>
      </c>
      <c r="Q57" s="70">
        <v>59558.16</v>
      </c>
      <c r="R57" s="467">
        <f t="shared" ref="R57:R66" si="19">P57+O57+M57+N57+L57+K57+Q57</f>
        <v>453509.12394666701</v>
      </c>
      <c r="S57" s="70">
        <v>450967.87605333299</v>
      </c>
      <c r="T57" s="466">
        <f t="shared" si="17"/>
        <v>450967.87605333299</v>
      </c>
    </row>
    <row r="58" spans="1:20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  <c r="F58" s="70"/>
      <c r="G58" s="186">
        <f>140000+20000</f>
        <v>160000</v>
      </c>
      <c r="H58" s="186"/>
      <c r="I58" s="70">
        <v>0</v>
      </c>
      <c r="J58" s="466">
        <f t="shared" si="18"/>
        <v>904477</v>
      </c>
      <c r="K58" s="70"/>
      <c r="L58" s="70"/>
      <c r="M58" s="70"/>
      <c r="N58" s="70">
        <v>50000</v>
      </c>
      <c r="O58" s="70">
        <v>11475.262500000001</v>
      </c>
      <c r="P58" s="70">
        <v>138687.83354666701</v>
      </c>
      <c r="Q58" s="70">
        <v>59558.16</v>
      </c>
      <c r="R58" s="467">
        <f t="shared" si="19"/>
        <v>259721.256046667</v>
      </c>
      <c r="S58" s="70">
        <v>642755.743953333</v>
      </c>
      <c r="T58" s="466">
        <f t="shared" si="17"/>
        <v>644755.743953333</v>
      </c>
    </row>
    <row r="59" spans="1:20" ht="20.100000000000001" customHeight="1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  <c r="F59" s="70"/>
      <c r="G59" s="186">
        <f>140000+20000</f>
        <v>160000</v>
      </c>
      <c r="H59" s="186"/>
      <c r="I59" s="70"/>
      <c r="J59" s="466">
        <f t="shared" si="18"/>
        <v>882595.5</v>
      </c>
      <c r="K59" s="70"/>
      <c r="L59" s="70">
        <f>15000</f>
        <v>15000</v>
      </c>
      <c r="M59" s="70">
        <v>99000</v>
      </c>
      <c r="N59" s="70"/>
      <c r="O59" s="70"/>
      <c r="P59" s="70">
        <v>137025.93578666699</v>
      </c>
      <c r="Q59" s="70">
        <v>57807.64</v>
      </c>
      <c r="R59" s="467">
        <f t="shared" si="19"/>
        <v>308833.575786667</v>
      </c>
      <c r="S59" s="70">
        <v>573761.92421333306</v>
      </c>
      <c r="T59" s="466">
        <f t="shared" si="17"/>
        <v>573761.92421333306</v>
      </c>
    </row>
    <row r="60" spans="1:20" ht="20.100000000000001" customHeight="1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  <c r="F60" s="70"/>
      <c r="G60" s="186">
        <f>160000</f>
        <v>160000</v>
      </c>
      <c r="H60" s="186"/>
      <c r="I60" s="70"/>
      <c r="J60" s="466">
        <f t="shared" si="18"/>
        <v>860713.91666666605</v>
      </c>
      <c r="K60" s="70"/>
      <c r="L60" s="70"/>
      <c r="M60" s="70"/>
      <c r="N60" s="70">
        <v>20000</v>
      </c>
      <c r="O60" s="70">
        <v>0</v>
      </c>
      <c r="P60" s="70">
        <v>133160.772906667</v>
      </c>
      <c r="Q60" s="70">
        <v>56057.113333333298</v>
      </c>
      <c r="R60" s="467">
        <f t="shared" si="19"/>
        <v>209217.88623999999</v>
      </c>
      <c r="S60" s="70">
        <v>649496.03042666602</v>
      </c>
      <c r="T60" s="466">
        <f t="shared" si="17"/>
        <v>651496.03042666602</v>
      </c>
    </row>
    <row r="61" spans="1:20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  <c r="F61" s="70"/>
      <c r="G61" s="186">
        <f>110000</f>
        <v>110000</v>
      </c>
      <c r="H61" s="186"/>
      <c r="I61" s="70"/>
      <c r="J61" s="467">
        <f t="shared" si="18"/>
        <v>551159</v>
      </c>
      <c r="K61" s="70"/>
      <c r="L61" s="70"/>
      <c r="M61" s="70"/>
      <c r="N61" s="70">
        <v>20000</v>
      </c>
      <c r="O61" s="70"/>
      <c r="P61" s="70">
        <v>77712.992426666693</v>
      </c>
      <c r="Q61" s="70">
        <v>35292.720000000001</v>
      </c>
      <c r="R61" s="467">
        <f t="shared" si="19"/>
        <v>133005.71242666701</v>
      </c>
      <c r="S61" s="70">
        <v>416153.28757333301</v>
      </c>
      <c r="T61" s="467">
        <f t="shared" si="17"/>
        <v>418153.28757333301</v>
      </c>
    </row>
    <row r="62" spans="1:20" ht="20.100000000000001" customHeight="1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  <c r="F62" s="70"/>
      <c r="G62" s="186">
        <v>100000</v>
      </c>
      <c r="H62" s="186"/>
      <c r="I62" s="70"/>
      <c r="J62" s="466">
        <f t="shared" si="18"/>
        <v>490135.83333333401</v>
      </c>
      <c r="K62" s="70"/>
      <c r="L62" s="70"/>
      <c r="M62" s="70"/>
      <c r="N62" s="70"/>
      <c r="O62" s="70"/>
      <c r="P62" s="70">
        <v>66780.260266666795</v>
      </c>
      <c r="Q62" s="70">
        <v>31210.866666666701</v>
      </c>
      <c r="R62" s="467">
        <f t="shared" si="19"/>
        <v>97991.126933333493</v>
      </c>
      <c r="S62" s="70">
        <v>392144.70640000002</v>
      </c>
      <c r="T62" s="466">
        <f t="shared" ref="T62:T66" si="20">J62-R62</f>
        <v>392144.70640000002</v>
      </c>
    </row>
    <row r="63" spans="1:20" ht="20.100000000000001" customHeight="1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  <c r="F63" s="70"/>
      <c r="G63" s="186">
        <f t="shared" ref="G63:G66" si="21">100000</f>
        <v>100000</v>
      </c>
      <c r="H63" s="186"/>
      <c r="I63" s="70"/>
      <c r="J63" s="467">
        <f t="shared" si="18"/>
        <v>472145.33333333302</v>
      </c>
      <c r="K63" s="70"/>
      <c r="L63" s="70"/>
      <c r="M63" s="70"/>
      <c r="N63" s="70"/>
      <c r="O63" s="70"/>
      <c r="P63" s="70">
        <v>63602.418346666702</v>
      </c>
      <c r="Q63" s="70">
        <v>29771.6266666667</v>
      </c>
      <c r="R63" s="467">
        <f t="shared" si="19"/>
        <v>93374.045013333394</v>
      </c>
      <c r="S63" s="70">
        <v>378771.28831999999</v>
      </c>
      <c r="T63" s="467">
        <f t="shared" si="20"/>
        <v>378771.28831999999</v>
      </c>
    </row>
    <row r="64" spans="1:20" ht="20.100000000000001" customHeight="1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  <c r="F64" s="70"/>
      <c r="G64" s="186">
        <f t="shared" si="21"/>
        <v>100000</v>
      </c>
      <c r="H64" s="186"/>
      <c r="I64" s="70"/>
      <c r="J64" s="466">
        <f t="shared" si="18"/>
        <v>447016.16666666599</v>
      </c>
      <c r="K64" s="70"/>
      <c r="L64" s="70"/>
      <c r="M64" s="70"/>
      <c r="N64" s="70"/>
      <c r="O64" s="70"/>
      <c r="P64" s="70">
        <v>59163.602346666499</v>
      </c>
      <c r="Q64" s="70">
        <v>27761.293333333299</v>
      </c>
      <c r="R64" s="467">
        <f t="shared" si="19"/>
        <v>86924.895679999798</v>
      </c>
      <c r="S64" s="70">
        <v>360091.27098666597</v>
      </c>
      <c r="T64" s="466">
        <f t="shared" si="20"/>
        <v>360091.27098666597</v>
      </c>
    </row>
    <row r="65" spans="1:20" ht="20.100000000000001" customHeight="1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  <c r="F65" s="70"/>
      <c r="G65" s="186">
        <f t="shared" si="21"/>
        <v>100000</v>
      </c>
      <c r="H65" s="186"/>
      <c r="I65" s="70"/>
      <c r="J65" s="466">
        <f t="shared" si="18"/>
        <v>447016.16666666599</v>
      </c>
      <c r="K65" s="70"/>
      <c r="L65" s="70"/>
      <c r="M65" s="70"/>
      <c r="N65" s="70"/>
      <c r="O65" s="70"/>
      <c r="P65" s="70">
        <v>59163.602346666499</v>
      </c>
      <c r="Q65" s="70">
        <v>27761.293333333299</v>
      </c>
      <c r="R65" s="467">
        <f t="shared" si="19"/>
        <v>86924.895679999798</v>
      </c>
      <c r="S65" s="70">
        <v>360091.27098666597</v>
      </c>
      <c r="T65" s="466">
        <f t="shared" si="20"/>
        <v>360091.27098666597</v>
      </c>
    </row>
    <row r="66" spans="1:20" ht="18.75" customHeight="1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  <c r="F66" s="70"/>
      <c r="G66" s="186">
        <f t="shared" si="21"/>
        <v>100000</v>
      </c>
      <c r="H66" s="186"/>
      <c r="I66" s="70"/>
      <c r="J66" s="467">
        <f>E66+F66+G66+H66+I66</f>
        <v>430407.08333333302</v>
      </c>
      <c r="K66" s="70"/>
      <c r="L66" s="70"/>
      <c r="M66" s="70"/>
      <c r="N66" s="70"/>
      <c r="O66" s="70"/>
      <c r="P66" s="70">
        <f>56229.7738666667+13919.3</f>
        <v>70149.073866666702</v>
      </c>
      <c r="Q66" s="70">
        <v>26432.566666666698</v>
      </c>
      <c r="R66" s="467">
        <f t="shared" si="19"/>
        <v>96581.640533333397</v>
      </c>
      <c r="S66" s="70">
        <v>333825.44280000002</v>
      </c>
      <c r="T66" s="467">
        <f t="shared" si="20"/>
        <v>333825.44280000002</v>
      </c>
    </row>
    <row r="67" spans="1:20" ht="25.5" customHeight="1">
      <c r="A67" s="8"/>
      <c r="B67" s="18" t="s">
        <v>111</v>
      </c>
      <c r="C67" s="19">
        <v>11</v>
      </c>
      <c r="D67" s="19"/>
      <c r="E67" s="78">
        <f>SUM(E56:E66)</f>
        <v>6787755</v>
      </c>
      <c r="F67" s="78">
        <f t="shared" ref="F67:R67" si="22">SUM(F56:F66)</f>
        <v>0</v>
      </c>
      <c r="G67" s="78">
        <f t="shared" si="22"/>
        <v>1450000</v>
      </c>
      <c r="H67" s="78">
        <f t="shared" si="22"/>
        <v>0</v>
      </c>
      <c r="I67" s="78">
        <f t="shared" si="22"/>
        <v>0</v>
      </c>
      <c r="J67" s="78">
        <f t="shared" si="22"/>
        <v>8237755</v>
      </c>
      <c r="K67" s="78">
        <f t="shared" si="22"/>
        <v>0</v>
      </c>
      <c r="L67" s="78">
        <f t="shared" si="22"/>
        <v>148000</v>
      </c>
      <c r="M67" s="78">
        <f t="shared" si="22"/>
        <v>568965.84</v>
      </c>
      <c r="N67" s="78">
        <f t="shared" si="22"/>
        <v>90000</v>
      </c>
      <c r="O67" s="78">
        <f t="shared" si="22"/>
        <v>11475.262500000001</v>
      </c>
      <c r="P67" s="78">
        <f t="shared" si="22"/>
        <v>1265840.2347733299</v>
      </c>
      <c r="Q67" s="78">
        <f t="shared" si="22"/>
        <v>543020.4</v>
      </c>
      <c r="R67" s="78">
        <f t="shared" si="22"/>
        <v>2627301.7372733299</v>
      </c>
      <c r="S67" s="78">
        <v>7633637.8618666604</v>
      </c>
      <c r="T67" s="78">
        <f>SUM(T56:T66)</f>
        <v>5610453.2627266599</v>
      </c>
    </row>
    <row r="68" spans="1:20" ht="20.100000000000001" customHeight="1">
      <c r="A68" s="8"/>
      <c r="B68" s="20"/>
      <c r="C68" s="19"/>
      <c r="D68" s="19"/>
      <c r="E68" s="122"/>
      <c r="F68" s="122"/>
      <c r="G68" s="186"/>
      <c r="H68" s="186"/>
      <c r="I68" s="122"/>
      <c r="J68" s="473"/>
      <c r="K68" s="122"/>
      <c r="L68" s="122"/>
      <c r="M68" s="122"/>
      <c r="N68" s="122"/>
      <c r="O68" s="122"/>
      <c r="P68" s="122"/>
      <c r="Q68" s="122"/>
      <c r="R68" s="474"/>
      <c r="S68" s="122"/>
      <c r="T68" s="473"/>
    </row>
    <row r="69" spans="1:20" ht="20.100000000000001" customHeight="1">
      <c r="A69" s="8"/>
      <c r="B69" s="18" t="s">
        <v>145</v>
      </c>
      <c r="C69" s="19"/>
      <c r="D69" s="19"/>
      <c r="E69" s="122"/>
      <c r="F69" s="122"/>
      <c r="G69" s="186"/>
      <c r="H69" s="186"/>
      <c r="I69" s="122"/>
      <c r="J69" s="473"/>
      <c r="K69" s="122"/>
      <c r="L69" s="122"/>
      <c r="M69" s="122"/>
      <c r="N69" s="122"/>
      <c r="O69" s="122"/>
      <c r="P69" s="122"/>
      <c r="Q69" s="122"/>
      <c r="R69" s="474"/>
      <c r="S69" s="122"/>
      <c r="T69" s="473"/>
    </row>
    <row r="70" spans="1:20" ht="20.100000000000001" customHeight="1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  <c r="F70" s="70"/>
      <c r="G70" s="186">
        <f>200000</f>
        <v>200000</v>
      </c>
      <c r="H70" s="186"/>
      <c r="I70" s="70">
        <v>0</v>
      </c>
      <c r="J70" s="466">
        <f>SUM(E70:I70)</f>
        <v>1947106.41666666</v>
      </c>
      <c r="K70" s="70"/>
      <c r="L70" s="70">
        <v>250000</v>
      </c>
      <c r="M70" s="70"/>
      <c r="N70" s="70">
        <v>500000</v>
      </c>
      <c r="O70" s="70">
        <v>0</v>
      </c>
      <c r="P70" s="630">
        <v>325675.54410666501</v>
      </c>
      <c r="Q70" s="630">
        <v>139768.51333333299</v>
      </c>
      <c r="R70" s="467">
        <f>P70+O70+M70+N70+L70+K70+Q70</f>
        <v>1215444.0574399999</v>
      </c>
      <c r="S70" s="70">
        <v>729662.35922666197</v>
      </c>
      <c r="T70" s="466">
        <f>J70-R70</f>
        <v>731662.35922666197</v>
      </c>
    </row>
    <row r="71" spans="1:20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  <c r="F71" s="70"/>
      <c r="G71" s="186"/>
      <c r="H71" s="186">
        <v>80000</v>
      </c>
      <c r="I71" s="70"/>
      <c r="J71" s="466">
        <f>SUM(E71:I71)</f>
        <v>824477</v>
      </c>
      <c r="K71" s="70"/>
      <c r="L71" s="70">
        <v>50000</v>
      </c>
      <c r="M71" s="70">
        <v>345000</v>
      </c>
      <c r="N71" s="70"/>
      <c r="O71" s="70">
        <v>0</v>
      </c>
      <c r="P71" s="630">
        <v>125531.083946667</v>
      </c>
      <c r="Q71" s="630">
        <v>59558.16</v>
      </c>
      <c r="R71" s="467">
        <f>P71+O71+M71+N71+L71+K71+Q71</f>
        <v>580089.24394666695</v>
      </c>
      <c r="S71" s="70">
        <v>244387.756053333</v>
      </c>
      <c r="T71" s="466">
        <f>J71-R71</f>
        <v>244387.756053333</v>
      </c>
    </row>
    <row r="72" spans="1:20" ht="20.100000000000001" customHeight="1">
      <c r="A72" s="8"/>
      <c r="B72" s="18" t="s">
        <v>111</v>
      </c>
      <c r="C72" s="19">
        <v>2</v>
      </c>
      <c r="D72" s="19"/>
      <c r="E72" s="78">
        <f>SUM(E70:E71)</f>
        <v>2491583.41666666</v>
      </c>
      <c r="F72" s="78">
        <f>SUM(F70:F71)</f>
        <v>0</v>
      </c>
      <c r="G72" s="78">
        <f t="shared" ref="G72:R72" si="23">SUM(G70:G71)</f>
        <v>200000</v>
      </c>
      <c r="H72" s="78">
        <f t="shared" si="23"/>
        <v>80000</v>
      </c>
      <c r="I72" s="78">
        <f t="shared" si="23"/>
        <v>0</v>
      </c>
      <c r="J72" s="78">
        <f t="shared" si="23"/>
        <v>2771583.41666666</v>
      </c>
      <c r="K72" s="78">
        <f t="shared" si="23"/>
        <v>0</v>
      </c>
      <c r="L72" s="78">
        <f t="shared" si="23"/>
        <v>300000</v>
      </c>
      <c r="M72" s="78">
        <f t="shared" si="23"/>
        <v>345000</v>
      </c>
      <c r="N72" s="78">
        <f t="shared" si="23"/>
        <v>500000</v>
      </c>
      <c r="O72" s="78">
        <f t="shared" si="23"/>
        <v>0</v>
      </c>
      <c r="P72" s="78">
        <f t="shared" si="23"/>
        <v>451206.62805333198</v>
      </c>
      <c r="Q72" s="78">
        <f t="shared" si="23"/>
        <v>199326.67333333299</v>
      </c>
      <c r="R72" s="78">
        <f t="shared" si="23"/>
        <v>1795533.30138667</v>
      </c>
      <c r="S72" s="78">
        <v>974050.11527999502</v>
      </c>
      <c r="T72" s="78">
        <f>SUM(T70:T71)</f>
        <v>976050.11527999502</v>
      </c>
    </row>
    <row r="73" spans="1:20" ht="20.100000000000001" customHeight="1">
      <c r="A73" s="8"/>
      <c r="B73" s="18"/>
      <c r="C73" s="19"/>
      <c r="D73" s="19"/>
      <c r="E73" s="122"/>
      <c r="F73" s="122"/>
      <c r="G73" s="186"/>
      <c r="H73" s="186"/>
      <c r="I73" s="122"/>
      <c r="J73" s="473"/>
      <c r="K73" s="122"/>
      <c r="L73" s="122"/>
      <c r="M73" s="122"/>
      <c r="N73" s="122"/>
      <c r="O73" s="122"/>
      <c r="P73" s="122"/>
      <c r="Q73" s="122"/>
      <c r="R73" s="474"/>
      <c r="S73" s="122"/>
      <c r="T73" s="473"/>
    </row>
    <row r="74" spans="1:20" ht="20.100000000000001" customHeight="1">
      <c r="A74" s="8"/>
      <c r="B74" s="18" t="s">
        <v>151</v>
      </c>
      <c r="C74" s="19"/>
      <c r="D74" s="19"/>
      <c r="E74" s="122"/>
      <c r="F74" s="122"/>
      <c r="G74" s="186"/>
      <c r="H74" s="186"/>
      <c r="I74" s="122"/>
      <c r="J74" s="473"/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  <c r="F75" s="70"/>
      <c r="G75" s="186">
        <v>180000</v>
      </c>
      <c r="H75" s="186"/>
      <c r="I75" s="70">
        <v>0</v>
      </c>
      <c r="J75" s="466">
        <f t="shared" ref="J75:J82" si="24">SUM(E75:I75)</f>
        <v>1085306.75</v>
      </c>
      <c r="K75" s="70"/>
      <c r="L75" s="70">
        <f>60000</f>
        <v>60000</v>
      </c>
      <c r="M75" s="70">
        <f>163103.59</f>
        <v>163103.59</v>
      </c>
      <c r="N75" s="70"/>
      <c r="O75" s="70">
        <v>13866.737499999999</v>
      </c>
      <c r="P75" s="70">
        <v>170477.63738666699</v>
      </c>
      <c r="Q75" s="70">
        <v>72424.539999999994</v>
      </c>
      <c r="R75" s="467">
        <f>P75+O75+M75+N75+L75+K75+Q75</f>
        <v>479872.50488666701</v>
      </c>
      <c r="S75" s="70">
        <v>605434.24511333299</v>
      </c>
      <c r="T75" s="466">
        <f t="shared" ref="T75:T78" si="25">J75-R75</f>
        <v>605434.24511333299</v>
      </c>
    </row>
    <row r="76" spans="1:20" ht="20.100000000000001" customHeight="1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  <c r="F76" s="70"/>
      <c r="G76" s="186">
        <v>140000</v>
      </c>
      <c r="H76" s="186"/>
      <c r="I76" s="70"/>
      <c r="J76" s="466">
        <f t="shared" si="24"/>
        <v>698165.25</v>
      </c>
      <c r="K76" s="70"/>
      <c r="L76" s="70">
        <f>110000+90000</f>
        <v>200000</v>
      </c>
      <c r="M76" s="70"/>
      <c r="N76" s="70">
        <v>80000</v>
      </c>
      <c r="O76" s="70"/>
      <c r="P76" s="70">
        <v>104140.976426667</v>
      </c>
      <c r="Q76" s="70">
        <v>44653.22</v>
      </c>
      <c r="R76" s="467">
        <f t="shared" ref="R76:R84" si="26">P76+O76+M76+N76+L76+K76+Q76</f>
        <v>428794.19642666698</v>
      </c>
      <c r="S76" s="70">
        <v>267371.05357333302</v>
      </c>
      <c r="T76" s="466">
        <f t="shared" si="25"/>
        <v>269371.05357333302</v>
      </c>
    </row>
    <row r="77" spans="1:20" ht="20.100000000000001" customHeight="1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  <c r="F77" s="70"/>
      <c r="G77" s="186">
        <f>120000</f>
        <v>120000</v>
      </c>
      <c r="H77" s="186"/>
      <c r="I77" s="70">
        <v>0</v>
      </c>
      <c r="J77" s="467">
        <f t="shared" si="24"/>
        <v>602846.58333333302</v>
      </c>
      <c r="K77" s="70"/>
      <c r="L77" s="70">
        <v>30000</v>
      </c>
      <c r="M77" s="70">
        <v>15000</v>
      </c>
      <c r="N77" s="70"/>
      <c r="O77" s="70"/>
      <c r="P77" s="70">
        <v>86996.687146666707</v>
      </c>
      <c r="Q77" s="70">
        <v>38627.726666666698</v>
      </c>
      <c r="R77" s="467">
        <f t="shared" si="26"/>
        <v>170624.413813333</v>
      </c>
      <c r="S77" s="70">
        <v>432222.16952</v>
      </c>
      <c r="T77" s="467">
        <f t="shared" si="25"/>
        <v>432222.16952</v>
      </c>
    </row>
    <row r="78" spans="1:20" ht="20.100000000000001" customHeight="1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  <c r="F78" s="70"/>
      <c r="G78" s="186">
        <f>120000</f>
        <v>120000</v>
      </c>
      <c r="H78" s="186"/>
      <c r="I78" s="70">
        <v>0</v>
      </c>
      <c r="J78" s="467">
        <f t="shared" si="24"/>
        <v>602846.58333333302</v>
      </c>
      <c r="K78" s="70"/>
      <c r="L78" s="70">
        <v>100000</v>
      </c>
      <c r="M78" s="70"/>
      <c r="N78" s="70"/>
      <c r="O78" s="70"/>
      <c r="P78" s="70">
        <v>86996.687146666707</v>
      </c>
      <c r="Q78" s="70">
        <v>38627.726666666698</v>
      </c>
      <c r="R78" s="467">
        <f t="shared" si="26"/>
        <v>225624.413813333</v>
      </c>
      <c r="S78" s="70">
        <v>377222.16952</v>
      </c>
      <c r="T78" s="467">
        <f t="shared" si="25"/>
        <v>377222.16952</v>
      </c>
    </row>
    <row r="79" spans="1:20" ht="20.100000000000001" customHeight="1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  <c r="F79" s="70"/>
      <c r="G79" s="186">
        <f>110000</f>
        <v>110000</v>
      </c>
      <c r="H79" s="186"/>
      <c r="I79" s="70">
        <v>0</v>
      </c>
      <c r="J79" s="466">
        <f t="shared" si="24"/>
        <v>578828.16666666698</v>
      </c>
      <c r="K79" s="70"/>
      <c r="L79" s="70">
        <v>10000</v>
      </c>
      <c r="M79" s="70">
        <f>163196.67</f>
        <v>163196.67000000001</v>
      </c>
      <c r="N79" s="70"/>
      <c r="O79" s="70"/>
      <c r="P79" s="70">
        <v>82600.474026666707</v>
      </c>
      <c r="Q79" s="70">
        <v>37506.253333333399</v>
      </c>
      <c r="R79" s="467">
        <f t="shared" si="26"/>
        <v>293303.39736</v>
      </c>
      <c r="S79" s="70">
        <v>285524.76930666697</v>
      </c>
      <c r="T79" s="466">
        <f t="shared" ref="T79:T84" si="27">J79-R79</f>
        <v>285524.76930666697</v>
      </c>
    </row>
    <row r="80" spans="1:20" ht="20.100000000000001" customHeight="1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  <c r="F80" s="70"/>
      <c r="G80" s="186">
        <f t="shared" ref="G80:G82" si="28">110000</f>
        <v>110000</v>
      </c>
      <c r="H80" s="186"/>
      <c r="I80" s="70">
        <v>0</v>
      </c>
      <c r="J80" s="466">
        <f t="shared" si="24"/>
        <v>578828.16666666698</v>
      </c>
      <c r="K80" s="70"/>
      <c r="L80" s="70"/>
      <c r="M80" s="70"/>
      <c r="N80" s="70">
        <v>50000</v>
      </c>
      <c r="O80" s="70"/>
      <c r="P80" s="70">
        <v>82600.474026666707</v>
      </c>
      <c r="Q80" s="70">
        <v>37506.253333333399</v>
      </c>
      <c r="R80" s="467">
        <f t="shared" si="26"/>
        <v>170106.72735999999</v>
      </c>
      <c r="S80" s="70">
        <v>356721.43930666702</v>
      </c>
      <c r="T80" s="466">
        <f t="shared" si="27"/>
        <v>408721.43930666702</v>
      </c>
    </row>
    <row r="81" spans="1:20" ht="20.100000000000001" customHeight="1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  <c r="F81" s="70"/>
      <c r="G81" s="186">
        <f t="shared" si="28"/>
        <v>110000</v>
      </c>
      <c r="H81" s="186"/>
      <c r="I81" s="70">
        <v>0</v>
      </c>
      <c r="J81" s="466">
        <f t="shared" si="24"/>
        <v>578828.16666666698</v>
      </c>
      <c r="K81" s="70"/>
      <c r="L81" s="70">
        <f>67000-2000</f>
        <v>65000</v>
      </c>
      <c r="M81" s="70"/>
      <c r="N81" s="70">
        <v>40000</v>
      </c>
      <c r="O81" s="70"/>
      <c r="P81" s="70">
        <v>82600.474026666707</v>
      </c>
      <c r="Q81" s="70">
        <v>37506.253333333399</v>
      </c>
      <c r="R81" s="467">
        <f t="shared" si="26"/>
        <v>225106.72735999999</v>
      </c>
      <c r="S81" s="70">
        <v>351721.43930666702</v>
      </c>
      <c r="T81" s="466">
        <f t="shared" si="27"/>
        <v>353721.43930666702</v>
      </c>
    </row>
    <row r="82" spans="1:20" ht="20.100000000000001" customHeight="1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  <c r="F82" s="70"/>
      <c r="G82" s="186">
        <f t="shared" si="28"/>
        <v>110000</v>
      </c>
      <c r="H82" s="186"/>
      <c r="I82" s="70"/>
      <c r="J82" s="466">
        <f t="shared" si="24"/>
        <v>592662.66666666698</v>
      </c>
      <c r="K82" s="70"/>
      <c r="L82" s="70">
        <f>80000+20000</f>
        <v>100000</v>
      </c>
      <c r="M82" s="70"/>
      <c r="N82" s="70">
        <v>100000</v>
      </c>
      <c r="O82" s="70"/>
      <c r="P82" s="70">
        <v>85044.2001066667</v>
      </c>
      <c r="Q82" s="70">
        <v>38613.013333333402</v>
      </c>
      <c r="R82" s="467">
        <f t="shared" si="26"/>
        <v>323657.21344000002</v>
      </c>
      <c r="S82" s="70">
        <v>267005.45322666701</v>
      </c>
      <c r="T82" s="466">
        <f t="shared" si="27"/>
        <v>269005.45322666701</v>
      </c>
    </row>
    <row r="83" spans="1:20" ht="20.100000000000001" customHeight="1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  <c r="F83" s="70"/>
      <c r="G83" s="186">
        <v>110000</v>
      </c>
      <c r="H83" s="186"/>
      <c r="I83" s="70"/>
      <c r="J83" s="467">
        <f>E83+F83+G83+H83+I83</f>
        <v>551159</v>
      </c>
      <c r="K83" s="70"/>
      <c r="L83" s="70">
        <v>20000</v>
      </c>
      <c r="M83" s="70">
        <v>50000</v>
      </c>
      <c r="N83" s="70"/>
      <c r="O83" s="70"/>
      <c r="P83" s="70">
        <v>77712.992426666693</v>
      </c>
      <c r="Q83" s="70">
        <v>35292.720000000001</v>
      </c>
      <c r="R83" s="467">
        <f t="shared" si="26"/>
        <v>183005.71242666701</v>
      </c>
      <c r="S83" s="70">
        <v>368153.28757333301</v>
      </c>
      <c r="T83" s="467">
        <f t="shared" si="27"/>
        <v>368153.28757333301</v>
      </c>
    </row>
    <row r="84" spans="1:20" ht="21.6" customHeight="1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  <c r="F84" s="70"/>
      <c r="G84" s="186">
        <v>100000</v>
      </c>
      <c r="H84" s="186"/>
      <c r="I84" s="70"/>
      <c r="J84" s="466">
        <f t="shared" ref="J84:J89" si="29">SUM(E84:I84)</f>
        <v>490135.83333333401</v>
      </c>
      <c r="K84" s="2"/>
      <c r="L84" s="2"/>
      <c r="M84" s="2"/>
      <c r="N84" s="917">
        <v>30000</v>
      </c>
      <c r="O84" s="860">
        <v>6154.2791666666799</v>
      </c>
      <c r="P84" s="70">
        <v>65598.638666666797</v>
      </c>
      <c r="Q84" s="70">
        <v>31210.866666666701</v>
      </c>
      <c r="R84" s="467">
        <f t="shared" si="26"/>
        <v>132963.78450000001</v>
      </c>
      <c r="S84" s="919">
        <v>355172.048833334</v>
      </c>
      <c r="T84" s="920">
        <f t="shared" si="27"/>
        <v>357172.048833334</v>
      </c>
    </row>
    <row r="85" spans="1:20" ht="27" customHeight="1">
      <c r="A85" s="8"/>
      <c r="B85" s="18" t="s">
        <v>111</v>
      </c>
      <c r="C85" s="19">
        <v>10</v>
      </c>
      <c r="D85" s="19"/>
      <c r="E85" s="78">
        <f>SUM(E75:E84)</f>
        <v>5149607.1666666698</v>
      </c>
      <c r="F85" s="78">
        <f>SUM(F75:F84)</f>
        <v>0</v>
      </c>
      <c r="G85" s="78">
        <f t="shared" ref="G85:R85" si="30">SUM(G75:G84)</f>
        <v>1210000</v>
      </c>
      <c r="H85" s="78">
        <f t="shared" si="30"/>
        <v>0</v>
      </c>
      <c r="I85" s="78">
        <f t="shared" si="30"/>
        <v>0</v>
      </c>
      <c r="J85" s="78">
        <f t="shared" si="30"/>
        <v>6359607.1666666698</v>
      </c>
      <c r="K85" s="78">
        <f t="shared" si="30"/>
        <v>0</v>
      </c>
      <c r="L85" s="78">
        <f t="shared" si="30"/>
        <v>585000</v>
      </c>
      <c r="M85" s="78">
        <f t="shared" si="30"/>
        <v>391300.26</v>
      </c>
      <c r="N85" s="78">
        <f t="shared" si="30"/>
        <v>300000</v>
      </c>
      <c r="O85" s="78">
        <f t="shared" si="30"/>
        <v>20021.016666666699</v>
      </c>
      <c r="P85" s="78">
        <f t="shared" si="30"/>
        <v>924769.24138666806</v>
      </c>
      <c r="Q85" s="78">
        <f t="shared" si="30"/>
        <v>411968.573333334</v>
      </c>
      <c r="R85" s="78">
        <f t="shared" si="30"/>
        <v>2633059.0913866698</v>
      </c>
      <c r="S85" s="78">
        <v>3666548.07528</v>
      </c>
      <c r="T85" s="78">
        <f>SUM(T75:T84)</f>
        <v>3726548.07528</v>
      </c>
    </row>
    <row r="86" spans="1:20" ht="20.100000000000001" customHeight="1">
      <c r="A86" s="8"/>
      <c r="B86" s="20"/>
      <c r="C86" s="19"/>
      <c r="D86" s="19"/>
      <c r="E86" s="122"/>
      <c r="F86" s="122"/>
      <c r="G86" s="186"/>
      <c r="H86" s="186"/>
      <c r="I86" s="122"/>
      <c r="J86" s="473"/>
      <c r="K86" s="122"/>
      <c r="L86" s="122"/>
      <c r="M86" s="122"/>
      <c r="N86" s="122"/>
      <c r="O86" s="122"/>
      <c r="P86" s="122"/>
      <c r="Q86" s="122"/>
      <c r="R86" s="474"/>
      <c r="S86" s="122"/>
      <c r="T86" s="473"/>
    </row>
    <row r="87" spans="1:20" ht="20.100000000000001" customHeight="1">
      <c r="A87" s="8"/>
      <c r="B87" s="18" t="s">
        <v>169</v>
      </c>
      <c r="C87" s="19"/>
      <c r="D87" s="19"/>
      <c r="E87" s="122"/>
      <c r="F87" s="122"/>
      <c r="G87" s="186"/>
      <c r="H87" s="186"/>
      <c r="I87" s="122"/>
      <c r="J87" s="473"/>
      <c r="K87" s="122"/>
      <c r="L87" s="122"/>
      <c r="M87" s="122"/>
      <c r="N87" s="122"/>
      <c r="O87" s="122"/>
      <c r="P87" s="122"/>
      <c r="Q87" s="122"/>
      <c r="R87" s="474"/>
      <c r="S87" s="122"/>
      <c r="T87" s="473"/>
    </row>
    <row r="88" spans="1:20" ht="20.100000000000001" customHeight="1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  <c r="F88" s="70"/>
      <c r="G88" s="186">
        <f>200000</f>
        <v>200000</v>
      </c>
      <c r="H88" s="186"/>
      <c r="I88" s="70">
        <v>0</v>
      </c>
      <c r="J88" s="466">
        <f t="shared" si="29"/>
        <v>1947106.41666666</v>
      </c>
      <c r="K88" s="70"/>
      <c r="L88" s="70">
        <v>350000</v>
      </c>
      <c r="M88" s="70">
        <f>0</f>
        <v>0</v>
      </c>
      <c r="N88" s="70">
        <v>102000</v>
      </c>
      <c r="O88" s="70">
        <v>0</v>
      </c>
      <c r="P88" s="70">
        <v>325675.54410666501</v>
      </c>
      <c r="Q88" s="70">
        <v>139768.51333333299</v>
      </c>
      <c r="R88" s="467">
        <f>P88+O88+M88+N88+L88+K88+Q88</f>
        <v>917444.05743999803</v>
      </c>
      <c r="S88" s="70">
        <v>1131662.3592266601</v>
      </c>
      <c r="T88" s="466">
        <f>J88-R88</f>
        <v>1029662.35922666</v>
      </c>
    </row>
    <row r="89" spans="1:20" ht="20.100000000000001" customHeight="1">
      <c r="A89" s="8">
        <v>2</v>
      </c>
      <c r="B89" s="9" t="s">
        <v>172</v>
      </c>
      <c r="C89" s="2" t="s">
        <v>173</v>
      </c>
      <c r="D89" s="8" t="s">
        <v>49</v>
      </c>
      <c r="E89" s="70">
        <v>722595.5</v>
      </c>
      <c r="F89" s="70"/>
      <c r="G89" s="186">
        <v>160000</v>
      </c>
      <c r="H89" s="186"/>
      <c r="I89" s="70"/>
      <c r="J89" s="466">
        <f t="shared" si="29"/>
        <v>882595.5</v>
      </c>
      <c r="K89" s="70"/>
      <c r="L89" s="918">
        <f>50000</f>
        <v>50000</v>
      </c>
      <c r="M89" s="918">
        <f>144081</f>
        <v>144081</v>
      </c>
      <c r="N89" s="70"/>
      <c r="O89" s="70"/>
      <c r="P89" s="70">
        <v>137025.93578666699</v>
      </c>
      <c r="Q89" s="70">
        <v>57807.64</v>
      </c>
      <c r="R89" s="467">
        <f>P89+O89+M89+N89+L89+K89+Q89</f>
        <v>388914.575786667</v>
      </c>
      <c r="S89" s="70"/>
      <c r="T89" s="466">
        <f>J89-R89</f>
        <v>493680.924213333</v>
      </c>
    </row>
    <row r="90" spans="1:20" ht="20.100000000000001" customHeight="1">
      <c r="A90" s="8">
        <v>3</v>
      </c>
      <c r="B90" s="9" t="s">
        <v>174</v>
      </c>
      <c r="C90" s="2" t="s">
        <v>175</v>
      </c>
      <c r="D90" s="8" t="s">
        <v>49</v>
      </c>
      <c r="E90" s="70">
        <v>722595.5</v>
      </c>
      <c r="F90" s="70"/>
      <c r="G90" s="186">
        <v>160000</v>
      </c>
      <c r="H90" s="186"/>
      <c r="I90" s="70"/>
      <c r="J90" s="466">
        <f t="shared" ref="J90:J96" si="31">SUM(E90:I90)</f>
        <v>882595.5</v>
      </c>
      <c r="K90" s="70"/>
      <c r="L90" s="70"/>
      <c r="M90" s="70"/>
      <c r="N90" s="70"/>
      <c r="O90" s="70"/>
      <c r="P90" s="70">
        <v>137025.93578666699</v>
      </c>
      <c r="Q90" s="70">
        <v>57807.64</v>
      </c>
      <c r="R90" s="467">
        <f t="shared" ref="R90:R96" si="32">P90+O90+M90+N90+L90+K90+Q90</f>
        <v>194833.575786667</v>
      </c>
      <c r="S90" s="70">
        <v>687761.92421333306</v>
      </c>
      <c r="T90" s="466">
        <f t="shared" ref="T90:T96" si="33">J90-R90</f>
        <v>687761.92421333306</v>
      </c>
    </row>
    <row r="91" spans="1:20" ht="20.100000000000001" customHeight="1">
      <c r="A91" s="8">
        <v>4</v>
      </c>
      <c r="B91" s="9" t="s">
        <v>176</v>
      </c>
      <c r="C91" s="2" t="s">
        <v>177</v>
      </c>
      <c r="D91" s="13" t="s">
        <v>178</v>
      </c>
      <c r="E91" s="70">
        <v>573911.08333333395</v>
      </c>
      <c r="F91" s="70"/>
      <c r="G91" s="186">
        <f>140000</f>
        <v>140000</v>
      </c>
      <c r="H91" s="186"/>
      <c r="I91" s="70">
        <v>0</v>
      </c>
      <c r="J91" s="466">
        <f t="shared" si="31"/>
        <v>713911.08333333395</v>
      </c>
      <c r="K91" s="70"/>
      <c r="L91" s="70">
        <v>20000</v>
      </c>
      <c r="M91" s="70">
        <v>210785.51</v>
      </c>
      <c r="N91" s="70"/>
      <c r="O91" s="70">
        <v>8926.6666666666806</v>
      </c>
      <c r="P91" s="70">
        <v>105208.40042666699</v>
      </c>
      <c r="Q91" s="70">
        <v>45912.886666666702</v>
      </c>
      <c r="R91" s="467">
        <f t="shared" si="32"/>
        <v>390833.46376000001</v>
      </c>
      <c r="S91" s="70">
        <v>323077.619573334</v>
      </c>
      <c r="T91" s="466">
        <f t="shared" si="33"/>
        <v>323077.619573334</v>
      </c>
    </row>
    <row r="92" spans="1:20" ht="20.100000000000001" customHeight="1">
      <c r="A92" s="8">
        <v>5</v>
      </c>
      <c r="B92" s="9" t="s">
        <v>179</v>
      </c>
      <c r="C92" s="10" t="s">
        <v>180</v>
      </c>
      <c r="D92" s="13" t="s">
        <v>159</v>
      </c>
      <c r="E92" s="70">
        <v>482846.58333333401</v>
      </c>
      <c r="F92" s="70"/>
      <c r="G92" s="186">
        <v>120000</v>
      </c>
      <c r="H92" s="186"/>
      <c r="I92" s="70"/>
      <c r="J92" s="466">
        <f t="shared" si="31"/>
        <v>602846.58333333395</v>
      </c>
      <c r="K92" s="70"/>
      <c r="L92" s="70"/>
      <c r="M92" s="70"/>
      <c r="N92" s="70"/>
      <c r="O92" s="70">
        <v>7574.6854166666699</v>
      </c>
      <c r="P92" s="70">
        <v>86996.687146666707</v>
      </c>
      <c r="Q92" s="70">
        <v>38627.726666666698</v>
      </c>
      <c r="R92" s="467">
        <f t="shared" si="32"/>
        <v>133199.09922999999</v>
      </c>
      <c r="S92" s="70">
        <v>776929.82370333304</v>
      </c>
      <c r="T92" s="466">
        <f t="shared" si="33"/>
        <v>469647.48410333402</v>
      </c>
    </row>
    <row r="93" spans="1:20" ht="20.100000000000001" customHeight="1">
      <c r="A93" s="8">
        <v>6</v>
      </c>
      <c r="B93" s="9" t="s">
        <v>181</v>
      </c>
      <c r="C93" s="2" t="s">
        <v>182</v>
      </c>
      <c r="D93" s="13" t="s">
        <v>159</v>
      </c>
      <c r="E93" s="70">
        <v>482846.58333333302</v>
      </c>
      <c r="F93" s="70"/>
      <c r="G93" s="186">
        <f>120000</f>
        <v>120000</v>
      </c>
      <c r="H93" s="186"/>
      <c r="I93" s="70">
        <v>0</v>
      </c>
      <c r="J93" s="467">
        <f t="shared" si="31"/>
        <v>602846.58333333302</v>
      </c>
      <c r="K93" s="70"/>
      <c r="L93" s="70">
        <v>100000</v>
      </c>
      <c r="M93" s="70">
        <v>50000</v>
      </c>
      <c r="N93" s="70">
        <v>100000</v>
      </c>
      <c r="O93" s="70"/>
      <c r="P93" s="70">
        <v>86996.687146666707</v>
      </c>
      <c r="Q93" s="70">
        <v>38627.726666666698</v>
      </c>
      <c r="R93" s="467">
        <f t="shared" si="32"/>
        <v>375624.41381333303</v>
      </c>
      <c r="S93" s="70">
        <v>225222.16952</v>
      </c>
      <c r="T93" s="467">
        <f t="shared" si="33"/>
        <v>227222.16952</v>
      </c>
    </row>
    <row r="94" spans="1:20" ht="20.100000000000001" customHeight="1">
      <c r="A94" s="8">
        <v>7</v>
      </c>
      <c r="B94" s="9" t="s">
        <v>183</v>
      </c>
      <c r="C94" s="2" t="s">
        <v>184</v>
      </c>
      <c r="D94" s="8" t="s">
        <v>68</v>
      </c>
      <c r="E94" s="70">
        <v>454993.58333333302</v>
      </c>
      <c r="F94" s="70"/>
      <c r="G94" s="186">
        <f>110000</f>
        <v>110000</v>
      </c>
      <c r="H94" s="186"/>
      <c r="I94" s="70"/>
      <c r="J94" s="466">
        <f t="shared" si="31"/>
        <v>564993.58333333302</v>
      </c>
      <c r="K94" s="70"/>
      <c r="L94" s="70">
        <f>50000</f>
        <v>50000</v>
      </c>
      <c r="M94" s="70">
        <f>50000</f>
        <v>50000</v>
      </c>
      <c r="N94" s="70"/>
      <c r="O94" s="70"/>
      <c r="P94" s="70">
        <v>80156.733226666605</v>
      </c>
      <c r="Q94" s="70">
        <v>36399.486666666598</v>
      </c>
      <c r="R94" s="467">
        <f t="shared" si="32"/>
        <v>216556.21989333301</v>
      </c>
      <c r="S94" s="70">
        <v>348437.36343999999</v>
      </c>
      <c r="T94" s="466">
        <f t="shared" si="33"/>
        <v>348437.36343999999</v>
      </c>
    </row>
    <row r="95" spans="1:20" ht="20.100000000000001" customHeight="1">
      <c r="A95" s="8">
        <v>8</v>
      </c>
      <c r="B95" s="9" t="s">
        <v>185</v>
      </c>
      <c r="C95" s="2" t="s">
        <v>186</v>
      </c>
      <c r="D95" s="8" t="s">
        <v>87</v>
      </c>
      <c r="E95" s="70">
        <v>347016.16666666599</v>
      </c>
      <c r="F95" s="70"/>
      <c r="G95" s="186">
        <v>100000</v>
      </c>
      <c r="H95" s="186"/>
      <c r="I95" s="70"/>
      <c r="J95" s="466">
        <f t="shared" si="31"/>
        <v>447016.16666666599</v>
      </c>
      <c r="K95" s="70"/>
      <c r="L95" s="70"/>
      <c r="M95" s="70"/>
      <c r="N95" s="70"/>
      <c r="O95" s="70">
        <v>5566.8645833333203</v>
      </c>
      <c r="P95" s="70">
        <v>59163.602346666499</v>
      </c>
      <c r="Q95" s="70">
        <v>27761.293333333299</v>
      </c>
      <c r="R95" s="467">
        <f t="shared" si="32"/>
        <v>92491.760263333097</v>
      </c>
      <c r="S95" s="70">
        <v>354524.40640333301</v>
      </c>
      <c r="T95" s="466">
        <f t="shared" si="33"/>
        <v>354524.40640333301</v>
      </c>
    </row>
    <row r="96" spans="1:20" ht="20.100000000000001" customHeight="1">
      <c r="A96" s="8">
        <v>9</v>
      </c>
      <c r="B96" s="9" t="s">
        <v>187</v>
      </c>
      <c r="C96" s="2" t="s">
        <v>188</v>
      </c>
      <c r="D96" s="8" t="s">
        <v>102</v>
      </c>
      <c r="E96" s="70">
        <v>301910.75</v>
      </c>
      <c r="F96" s="70"/>
      <c r="G96" s="186">
        <v>100000</v>
      </c>
      <c r="H96" s="186">
        <v>0</v>
      </c>
      <c r="I96" s="70"/>
      <c r="J96" s="466">
        <f t="shared" si="31"/>
        <v>401910.75</v>
      </c>
      <c r="K96" s="70"/>
      <c r="L96" s="70">
        <v>80000</v>
      </c>
      <c r="M96" s="70">
        <v>50000</v>
      </c>
      <c r="N96" s="70"/>
      <c r="O96" s="70">
        <v>0</v>
      </c>
      <c r="P96" s="70">
        <v>51196.181546666703</v>
      </c>
      <c r="Q96" s="70">
        <v>24152.86</v>
      </c>
      <c r="R96" s="467">
        <f t="shared" si="32"/>
        <v>205349.04154666699</v>
      </c>
      <c r="S96" s="70">
        <v>246561.70845333301</v>
      </c>
      <c r="T96" s="466">
        <f t="shared" si="33"/>
        <v>196561.70845333301</v>
      </c>
    </row>
    <row r="97" spans="1:20" ht="20.100000000000001" customHeight="1">
      <c r="A97" s="8"/>
      <c r="B97" s="18" t="s">
        <v>111</v>
      </c>
      <c r="C97" s="19">
        <v>9</v>
      </c>
      <c r="D97" s="19"/>
      <c r="E97" s="78">
        <f>SUM(E88:E96)</f>
        <v>5835822.1666666605</v>
      </c>
      <c r="F97" s="78">
        <f>SUM(F88:F96)</f>
        <v>0</v>
      </c>
      <c r="G97" s="78">
        <f t="shared" ref="G97:R97" si="34">SUM(G88:G96)</f>
        <v>1210000</v>
      </c>
      <c r="H97" s="78">
        <f t="shared" si="34"/>
        <v>0</v>
      </c>
      <c r="I97" s="78">
        <f t="shared" si="34"/>
        <v>0</v>
      </c>
      <c r="J97" s="78">
        <f t="shared" si="34"/>
        <v>7045822.1666666605</v>
      </c>
      <c r="K97" s="78">
        <f t="shared" si="34"/>
        <v>0</v>
      </c>
      <c r="L97" s="78">
        <f t="shared" si="34"/>
        <v>650000</v>
      </c>
      <c r="M97" s="78">
        <f t="shared" si="34"/>
        <v>504866.51</v>
      </c>
      <c r="N97" s="78">
        <f t="shared" si="34"/>
        <v>202000</v>
      </c>
      <c r="O97" s="78">
        <f t="shared" si="34"/>
        <v>22068.2166666667</v>
      </c>
      <c r="P97" s="78">
        <f t="shared" si="34"/>
        <v>1069445.7075199999</v>
      </c>
      <c r="Q97" s="78">
        <f t="shared" si="34"/>
        <v>466865.77333333303</v>
      </c>
      <c r="R97" s="78">
        <f t="shared" si="34"/>
        <v>2915246.2075200002</v>
      </c>
      <c r="S97" s="78">
        <v>4094177.3745333301</v>
      </c>
      <c r="T97" s="78">
        <f>SUM(T88:T96)</f>
        <v>4130575.9591466598</v>
      </c>
    </row>
    <row r="98" spans="1:20" ht="20.100000000000001" customHeight="1">
      <c r="A98" s="8"/>
      <c r="B98" s="18"/>
      <c r="C98" s="19"/>
      <c r="D98" s="19"/>
      <c r="E98" s="122"/>
      <c r="F98" s="122"/>
      <c r="G98" s="186"/>
      <c r="H98" s="186"/>
      <c r="I98" s="122"/>
      <c r="J98" s="473"/>
      <c r="K98" s="122"/>
      <c r="L98" s="122"/>
      <c r="M98" s="122"/>
      <c r="N98" s="122"/>
      <c r="O98" s="122"/>
      <c r="P98" s="122"/>
      <c r="Q98" s="122"/>
      <c r="R98" s="467"/>
      <c r="S98" s="70"/>
      <c r="T98" s="466"/>
    </row>
    <row r="99" spans="1:20" ht="20.100000000000001" customHeight="1">
      <c r="A99" s="8"/>
      <c r="B99" s="18" t="s">
        <v>189</v>
      </c>
      <c r="C99" s="23"/>
      <c r="D99" s="19"/>
      <c r="E99" s="122"/>
      <c r="F99" s="122"/>
      <c r="G99" s="186"/>
      <c r="H99" s="186"/>
      <c r="I99" s="122"/>
      <c r="J99" s="473"/>
      <c r="K99" s="122"/>
      <c r="L99" s="122"/>
      <c r="M99" s="122"/>
      <c r="N99" s="122"/>
      <c r="O99" s="122"/>
      <c r="P99" s="122"/>
      <c r="Q99" s="122"/>
      <c r="R99" s="467"/>
      <c r="S99" s="70"/>
      <c r="T99" s="466"/>
    </row>
    <row r="100" spans="1:20" ht="20.100000000000001" customHeight="1">
      <c r="A100" s="8">
        <v>1</v>
      </c>
      <c r="B100" s="9" t="s">
        <v>190</v>
      </c>
      <c r="C100" s="2" t="s">
        <v>191</v>
      </c>
      <c r="D100" s="8" t="s">
        <v>128</v>
      </c>
      <c r="E100" s="70">
        <v>1647612</v>
      </c>
      <c r="F100" s="70"/>
      <c r="G100" s="186">
        <f>200000</f>
        <v>200000</v>
      </c>
      <c r="H100" s="186"/>
      <c r="I100" s="70"/>
      <c r="J100" s="466">
        <f>SUM(E100:I100)</f>
        <v>1847612</v>
      </c>
      <c r="K100" s="70"/>
      <c r="L100" s="70">
        <f>30000</f>
        <v>30000</v>
      </c>
      <c r="M100" s="70">
        <v>98750</v>
      </c>
      <c r="N100" s="70"/>
      <c r="O100" s="70">
        <v>25644.208333333299</v>
      </c>
      <c r="P100" s="70">
        <v>303177.16234666703</v>
      </c>
      <c r="Q100" s="70">
        <v>131808.95999999999</v>
      </c>
      <c r="R100" s="467">
        <f>P100+O100+M100+N100+L100+K100+Q100</f>
        <v>589380.33068000001</v>
      </c>
      <c r="S100" s="70">
        <v>1258231.6693200001</v>
      </c>
      <c r="T100" s="466">
        <f>J100-R100</f>
        <v>1258231.6693200001</v>
      </c>
    </row>
    <row r="101" spans="1:20" ht="20.100000000000001" customHeight="1">
      <c r="A101" s="8">
        <v>2</v>
      </c>
      <c r="B101" s="9" t="s">
        <v>192</v>
      </c>
      <c r="C101" s="2" t="s">
        <v>193</v>
      </c>
      <c r="D101" s="8" t="s">
        <v>194</v>
      </c>
      <c r="E101" s="70">
        <v>852711.08333333302</v>
      </c>
      <c r="F101" s="70"/>
      <c r="G101" s="186">
        <f>180000</f>
        <v>180000</v>
      </c>
      <c r="H101" s="186"/>
      <c r="I101" s="70">
        <f>100000+100000</f>
        <v>200000</v>
      </c>
      <c r="J101" s="466">
        <f>SUM(E101:I101)</f>
        <v>1232711.08333333</v>
      </c>
      <c r="K101" s="70"/>
      <c r="L101" s="70"/>
      <c r="M101" s="70"/>
      <c r="N101" s="70"/>
      <c r="O101" s="70"/>
      <c r="P101" s="70">
        <v>202249.55242666599</v>
      </c>
      <c r="Q101" s="70">
        <v>68216.8866666666</v>
      </c>
      <c r="R101" s="467">
        <f t="shared" ref="R101:R110" si="35">P101+O101+M101+N101+L101+K101+Q101</f>
        <v>270466.43909333303</v>
      </c>
      <c r="S101" s="70">
        <v>962244.64423999703</v>
      </c>
      <c r="T101" s="466">
        <f>J101-R101</f>
        <v>962244.64423999703</v>
      </c>
    </row>
    <row r="102" spans="1:20" ht="20.100000000000001" customHeight="1">
      <c r="A102" s="8">
        <v>3</v>
      </c>
      <c r="B102" s="9" t="s">
        <v>195</v>
      </c>
      <c r="C102" s="2" t="s">
        <v>130</v>
      </c>
      <c r="D102" s="8" t="s">
        <v>38</v>
      </c>
      <c r="E102" s="70">
        <v>722595.5</v>
      </c>
      <c r="F102" s="70"/>
      <c r="G102" s="186">
        <v>160000</v>
      </c>
      <c r="H102" s="186"/>
      <c r="I102" s="70"/>
      <c r="J102" s="466">
        <f t="shared" ref="J102:J110" si="36">SUM(E102:I102)</f>
        <v>882595.5</v>
      </c>
      <c r="K102" s="70"/>
      <c r="L102" s="70">
        <f>50000</f>
        <v>50000</v>
      </c>
      <c r="M102" s="186"/>
      <c r="N102" s="186"/>
      <c r="O102" s="70"/>
      <c r="P102" s="70">
        <v>137025.93578666699</v>
      </c>
      <c r="Q102" s="70">
        <v>57807.64</v>
      </c>
      <c r="R102" s="467">
        <f t="shared" si="35"/>
        <v>244833.575786667</v>
      </c>
      <c r="S102" s="70">
        <v>637761.92421333306</v>
      </c>
      <c r="T102" s="466">
        <f t="shared" ref="T102:T110" si="37">J102-R102</f>
        <v>637761.92421333306</v>
      </c>
    </row>
    <row r="103" spans="1:20" ht="21.6" customHeight="1">
      <c r="A103" s="8">
        <v>4</v>
      </c>
      <c r="B103" s="9" t="s">
        <v>196</v>
      </c>
      <c r="C103" s="2" t="s">
        <v>156</v>
      </c>
      <c r="D103" s="13" t="s">
        <v>46</v>
      </c>
      <c r="E103" s="70">
        <v>558165.25</v>
      </c>
      <c r="F103" s="70"/>
      <c r="G103" s="186">
        <f>140000</f>
        <v>140000</v>
      </c>
      <c r="H103" s="186"/>
      <c r="I103" s="70">
        <v>0</v>
      </c>
      <c r="J103" s="466">
        <f t="shared" si="36"/>
        <v>698165.25</v>
      </c>
      <c r="K103" s="70"/>
      <c r="L103" s="70">
        <f>50000</f>
        <v>50000</v>
      </c>
      <c r="M103" s="70">
        <f>77638.89</f>
        <v>77638.89</v>
      </c>
      <c r="N103" s="70"/>
      <c r="O103" s="70">
        <v>8692.9229166666701</v>
      </c>
      <c r="P103" s="70">
        <v>102472.11186666699</v>
      </c>
      <c r="Q103" s="70">
        <v>44653.22</v>
      </c>
      <c r="R103" s="467">
        <f t="shared" si="35"/>
        <v>283457.14478333399</v>
      </c>
      <c r="S103" s="70">
        <v>421732.163573333</v>
      </c>
      <c r="T103" s="466">
        <f t="shared" si="37"/>
        <v>414708.10521666601</v>
      </c>
    </row>
    <row r="104" spans="1:20" ht="21.6" customHeight="1">
      <c r="A104" s="8">
        <v>5</v>
      </c>
      <c r="B104" s="9" t="s">
        <v>197</v>
      </c>
      <c r="C104" s="2" t="s">
        <v>156</v>
      </c>
      <c r="D104" s="13" t="s">
        <v>46</v>
      </c>
      <c r="E104" s="70">
        <v>558166.25</v>
      </c>
      <c r="F104" s="70"/>
      <c r="G104" s="186">
        <f>140000</f>
        <v>140000</v>
      </c>
      <c r="H104" s="186"/>
      <c r="I104" s="70">
        <v>0</v>
      </c>
      <c r="J104" s="466">
        <f t="shared" si="36"/>
        <v>698166.25</v>
      </c>
      <c r="K104" s="70"/>
      <c r="L104" s="70">
        <v>0</v>
      </c>
      <c r="M104" s="70">
        <v>0</v>
      </c>
      <c r="N104" s="70"/>
      <c r="O104" s="70">
        <v>8692.9229166666701</v>
      </c>
      <c r="P104" s="70">
        <v>102472.11186666699</v>
      </c>
      <c r="Q104" s="70">
        <v>44653.3</v>
      </c>
      <c r="R104" s="467">
        <f t="shared" si="35"/>
        <v>155818.33478333399</v>
      </c>
      <c r="S104" s="70">
        <v>542347.91521666595</v>
      </c>
      <c r="T104" s="466">
        <f t="shared" si="37"/>
        <v>542347.91521666595</v>
      </c>
    </row>
    <row r="105" spans="1:20" ht="21.6" customHeight="1">
      <c r="A105" s="8">
        <v>6</v>
      </c>
      <c r="B105" s="9" t="s">
        <v>198</v>
      </c>
      <c r="C105" s="10" t="s">
        <v>156</v>
      </c>
      <c r="D105" s="13" t="s">
        <v>199</v>
      </c>
      <c r="E105" s="70">
        <v>542419.5</v>
      </c>
      <c r="F105" s="70"/>
      <c r="G105" s="186">
        <f>140000</f>
        <v>140000</v>
      </c>
      <c r="H105" s="186"/>
      <c r="I105" s="70">
        <v>0</v>
      </c>
      <c r="J105" s="466">
        <f t="shared" si="36"/>
        <v>682419.5</v>
      </c>
      <c r="K105" s="70"/>
      <c r="L105" s="70">
        <f>100000-100000</f>
        <v>0</v>
      </c>
      <c r="M105" s="70"/>
      <c r="N105" s="70"/>
      <c r="O105" s="70"/>
      <c r="P105" s="70">
        <v>101359.647146667</v>
      </c>
      <c r="Q105" s="70">
        <v>43393.56</v>
      </c>
      <c r="R105" s="467">
        <f t="shared" si="35"/>
        <v>144753.207146667</v>
      </c>
      <c r="S105" s="70">
        <v>537666.29285333306</v>
      </c>
      <c r="T105" s="466">
        <f t="shared" si="37"/>
        <v>537666.29285333306</v>
      </c>
    </row>
    <row r="106" spans="1:20" ht="21.6" customHeight="1">
      <c r="A106" s="8">
        <v>7</v>
      </c>
      <c r="B106" s="9" t="s">
        <v>200</v>
      </c>
      <c r="C106" s="15" t="s">
        <v>70</v>
      </c>
      <c r="D106" s="13" t="s">
        <v>162</v>
      </c>
      <c r="E106" s="70">
        <v>468828.16666666698</v>
      </c>
      <c r="F106" s="70"/>
      <c r="G106" s="186">
        <f t="shared" ref="G106" si="38">110000</f>
        <v>110000</v>
      </c>
      <c r="H106" s="186"/>
      <c r="I106" s="70">
        <v>0</v>
      </c>
      <c r="J106" s="466">
        <f t="shared" si="36"/>
        <v>578828.16666666698</v>
      </c>
      <c r="K106" s="70"/>
      <c r="L106" s="70">
        <f>20000</f>
        <v>20000</v>
      </c>
      <c r="M106" s="70">
        <v>43750</v>
      </c>
      <c r="N106" s="70">
        <v>20000</v>
      </c>
      <c r="O106" s="70"/>
      <c r="P106" s="70">
        <v>82600.474026666707</v>
      </c>
      <c r="Q106" s="70">
        <v>37506.253333333399</v>
      </c>
      <c r="R106" s="467">
        <f t="shared" si="35"/>
        <v>203856.72735999999</v>
      </c>
      <c r="S106" s="70">
        <v>372971.43930666702</v>
      </c>
      <c r="T106" s="466">
        <f t="shared" si="37"/>
        <v>374971.43930666702</v>
      </c>
    </row>
    <row r="107" spans="1:20" ht="21.6" customHeight="1">
      <c r="A107" s="8">
        <v>8</v>
      </c>
      <c r="B107" s="9" t="s">
        <v>201</v>
      </c>
      <c r="C107" s="15" t="s">
        <v>158</v>
      </c>
      <c r="D107" s="13" t="s">
        <v>202</v>
      </c>
      <c r="E107" s="70">
        <v>497472.75</v>
      </c>
      <c r="F107" s="70"/>
      <c r="G107" s="186">
        <v>120000</v>
      </c>
      <c r="H107" s="186"/>
      <c r="I107" s="70">
        <v>0</v>
      </c>
      <c r="J107" s="466">
        <f t="shared" si="36"/>
        <v>617472.75</v>
      </c>
      <c r="K107" s="70"/>
      <c r="L107" s="70">
        <v>0</v>
      </c>
      <c r="M107" s="70"/>
      <c r="N107" s="70">
        <v>30000</v>
      </c>
      <c r="O107" s="70">
        <v>7791.8312500000002</v>
      </c>
      <c r="P107" s="70">
        <v>88084.221626666695</v>
      </c>
      <c r="Q107" s="70">
        <v>39797.82</v>
      </c>
      <c r="R107" s="467">
        <f t="shared" si="35"/>
        <v>165673.87287666701</v>
      </c>
      <c r="S107" s="70">
        <v>449798.87712333299</v>
      </c>
      <c r="T107" s="466">
        <f t="shared" si="37"/>
        <v>451798.87712333299</v>
      </c>
    </row>
    <row r="108" spans="1:20" ht="20.100000000000001" customHeight="1">
      <c r="A108" s="8">
        <v>9</v>
      </c>
      <c r="B108" s="16" t="s">
        <v>203</v>
      </c>
      <c r="C108" s="2" t="s">
        <v>136</v>
      </c>
      <c r="D108" s="13" t="s">
        <v>137</v>
      </c>
      <c r="E108" s="186">
        <v>441159</v>
      </c>
      <c r="F108" s="70"/>
      <c r="G108" s="186">
        <f>110000</f>
        <v>110000</v>
      </c>
      <c r="H108" s="186"/>
      <c r="I108" s="70"/>
      <c r="J108" s="467">
        <f t="shared" si="36"/>
        <v>551159</v>
      </c>
      <c r="K108" s="70"/>
      <c r="L108" s="70">
        <v>40000</v>
      </c>
      <c r="M108" s="70">
        <v>60000</v>
      </c>
      <c r="N108" s="70"/>
      <c r="O108" s="70"/>
      <c r="P108" s="70">
        <v>77712.992426666693</v>
      </c>
      <c r="Q108" s="70">
        <v>35292.720000000001</v>
      </c>
      <c r="R108" s="467">
        <f t="shared" si="35"/>
        <v>213005.71242666701</v>
      </c>
      <c r="S108" s="70">
        <v>338153.28757333301</v>
      </c>
      <c r="T108" s="467">
        <f t="shared" si="37"/>
        <v>338153.28757333301</v>
      </c>
    </row>
    <row r="109" spans="1:20" ht="21.6" customHeight="1">
      <c r="A109" s="8">
        <v>10</v>
      </c>
      <c r="B109" s="9" t="s">
        <v>204</v>
      </c>
      <c r="C109" s="2" t="s">
        <v>205</v>
      </c>
      <c r="D109" s="8" t="s">
        <v>119</v>
      </c>
      <c r="E109" s="186">
        <v>390135.83333333401</v>
      </c>
      <c r="F109" s="70"/>
      <c r="G109" s="186">
        <v>100000</v>
      </c>
      <c r="H109" s="186"/>
      <c r="I109" s="70"/>
      <c r="J109" s="466">
        <f t="shared" si="36"/>
        <v>490135.83333333401</v>
      </c>
      <c r="K109" s="70"/>
      <c r="L109" s="70"/>
      <c r="M109" s="70"/>
      <c r="N109" s="70"/>
      <c r="O109" s="70"/>
      <c r="P109" s="70">
        <v>66780.260266666795</v>
      </c>
      <c r="Q109" s="70">
        <v>31210.866666666701</v>
      </c>
      <c r="R109" s="467">
        <f t="shared" si="35"/>
        <v>97991.126933333493</v>
      </c>
      <c r="S109" s="70">
        <v>392144.70640000002</v>
      </c>
      <c r="T109" s="466">
        <f t="shared" si="37"/>
        <v>392144.70640000002</v>
      </c>
    </row>
    <row r="110" spans="1:20" ht="21.6" customHeight="1">
      <c r="A110" s="8">
        <v>11</v>
      </c>
      <c r="B110" s="9" t="s">
        <v>206</v>
      </c>
      <c r="C110" s="15" t="s">
        <v>207</v>
      </c>
      <c r="D110" s="13" t="s">
        <v>208</v>
      </c>
      <c r="E110" s="186">
        <v>308920.66666666698</v>
      </c>
      <c r="F110" s="70"/>
      <c r="G110" s="186">
        <f t="shared" ref="G110" si="39">100000</f>
        <v>100000</v>
      </c>
      <c r="H110" s="186"/>
      <c r="I110" s="70"/>
      <c r="J110" s="466">
        <f t="shared" si="36"/>
        <v>408920.66666666698</v>
      </c>
      <c r="K110" s="70"/>
      <c r="L110" s="70">
        <v>50000</v>
      </c>
      <c r="M110" s="70"/>
      <c r="N110" s="70"/>
      <c r="O110" s="70">
        <v>5013.7354166666801</v>
      </c>
      <c r="P110" s="70">
        <v>52434.4132266667</v>
      </c>
      <c r="Q110" s="70">
        <v>24713.653333333401</v>
      </c>
      <c r="R110" s="467">
        <f t="shared" si="35"/>
        <v>132161.80197666699</v>
      </c>
      <c r="S110" s="70">
        <v>276758.86469000002</v>
      </c>
      <c r="T110" s="466">
        <f t="shared" si="37"/>
        <v>276758.86469000002</v>
      </c>
    </row>
    <row r="111" spans="1:20" ht="20.100000000000001" customHeight="1">
      <c r="A111" s="8"/>
      <c r="B111" s="18" t="s">
        <v>111</v>
      </c>
      <c r="C111" s="19">
        <v>11</v>
      </c>
      <c r="D111" s="19"/>
      <c r="E111" s="78">
        <f>SUM(E100:E110)</f>
        <v>6988186</v>
      </c>
      <c r="F111" s="78">
        <f>SUM(F100:F110)</f>
        <v>0</v>
      </c>
      <c r="G111" s="78">
        <f t="shared" ref="G111:R111" si="40">SUM(G100:G110)</f>
        <v>1500000</v>
      </c>
      <c r="H111" s="78">
        <f t="shared" si="40"/>
        <v>0</v>
      </c>
      <c r="I111" s="78">
        <f t="shared" si="40"/>
        <v>200000</v>
      </c>
      <c r="J111" s="78">
        <f t="shared" si="40"/>
        <v>8688186</v>
      </c>
      <c r="K111" s="78">
        <f t="shared" si="40"/>
        <v>0</v>
      </c>
      <c r="L111" s="78">
        <f t="shared" si="40"/>
        <v>240000</v>
      </c>
      <c r="M111" s="78">
        <f t="shared" si="40"/>
        <v>280138.89</v>
      </c>
      <c r="N111" s="78">
        <f t="shared" si="40"/>
        <v>50000</v>
      </c>
      <c r="O111" s="78">
        <f t="shared" si="40"/>
        <v>55835.620833333298</v>
      </c>
      <c r="P111" s="78">
        <f t="shared" si="40"/>
        <v>1316368.8830133299</v>
      </c>
      <c r="Q111" s="78">
        <f t="shared" si="40"/>
        <v>559054.88</v>
      </c>
      <c r="R111" s="78">
        <f t="shared" si="40"/>
        <v>2501398.2738466701</v>
      </c>
      <c r="S111" s="78">
        <v>6189811.7845099997</v>
      </c>
      <c r="T111" s="78">
        <f>SUM(T100:T110)</f>
        <v>6186787.7261533299</v>
      </c>
    </row>
    <row r="112" spans="1:20" ht="20.100000000000001" customHeight="1">
      <c r="A112" s="8"/>
      <c r="B112" s="20"/>
      <c r="C112" s="19"/>
      <c r="D112" s="19"/>
      <c r="E112" s="122"/>
      <c r="F112" s="122"/>
      <c r="G112" s="186"/>
      <c r="H112" s="186"/>
      <c r="I112" s="122"/>
      <c r="J112" s="473"/>
      <c r="K112" s="122"/>
      <c r="L112" s="122"/>
      <c r="M112" s="122"/>
      <c r="N112" s="122"/>
      <c r="O112" s="122"/>
      <c r="P112" s="122"/>
      <c r="Q112" s="122"/>
      <c r="R112" s="474"/>
      <c r="S112" s="122"/>
      <c r="T112" s="473"/>
    </row>
    <row r="113" spans="1:20" ht="20.100000000000001" customHeight="1">
      <c r="A113" s="8"/>
      <c r="B113" s="18" t="s">
        <v>209</v>
      </c>
      <c r="C113" s="19"/>
      <c r="D113" s="19"/>
      <c r="E113" s="122"/>
      <c r="F113" s="122"/>
      <c r="G113" s="186"/>
      <c r="H113" s="186"/>
      <c r="I113" s="122"/>
      <c r="J113" s="473"/>
      <c r="K113" s="122"/>
      <c r="L113" s="122"/>
      <c r="M113" s="122"/>
      <c r="N113" s="122"/>
      <c r="O113" s="122"/>
      <c r="P113" s="122"/>
      <c r="Q113" s="122"/>
      <c r="R113" s="474"/>
      <c r="S113" s="122"/>
      <c r="T113" s="473"/>
    </row>
    <row r="114" spans="1:20" ht="20.100000000000001" customHeight="1">
      <c r="A114" s="8">
        <v>1</v>
      </c>
      <c r="B114" s="12" t="s">
        <v>210</v>
      </c>
      <c r="C114" s="2" t="s">
        <v>211</v>
      </c>
      <c r="D114" s="14" t="s">
        <v>212</v>
      </c>
      <c r="E114" s="70">
        <v>1697359.33333333</v>
      </c>
      <c r="F114" s="70"/>
      <c r="G114" s="186"/>
      <c r="H114" s="186">
        <f>100000</f>
        <v>100000</v>
      </c>
      <c r="I114" s="70"/>
      <c r="J114" s="466">
        <f>E114+F114+G114+H114+I114</f>
        <v>1797359.33333333</v>
      </c>
      <c r="K114" s="70"/>
      <c r="L114" s="70">
        <v>60000</v>
      </c>
      <c r="M114" s="70">
        <v>440000</v>
      </c>
      <c r="N114" s="70"/>
      <c r="O114" s="70">
        <v>26406.820833333299</v>
      </c>
      <c r="P114" s="70">
        <v>292618.10970666597</v>
      </c>
      <c r="Q114" s="70">
        <v>135788.746666666</v>
      </c>
      <c r="R114" s="467">
        <f t="shared" ref="R114:R119" si="41">P114+O114+M114+N114+L114+K114+Q114</f>
        <v>954813.67720666504</v>
      </c>
      <c r="S114" s="70">
        <v>842545.65612666495</v>
      </c>
      <c r="T114" s="466">
        <f t="shared" ref="T114:T119" si="42">J114-R114</f>
        <v>842545.65612666495</v>
      </c>
    </row>
    <row r="115" spans="1:20" ht="20.100000000000001" customHeight="1">
      <c r="A115" s="8">
        <v>2</v>
      </c>
      <c r="B115" s="9" t="s">
        <v>213</v>
      </c>
      <c r="C115" s="2" t="s">
        <v>214</v>
      </c>
      <c r="D115" s="13" t="s">
        <v>178</v>
      </c>
      <c r="E115" s="70">
        <v>573911.08333333395</v>
      </c>
      <c r="F115" s="70"/>
      <c r="G115" s="186"/>
      <c r="H115" s="186">
        <v>70000</v>
      </c>
      <c r="I115" s="70">
        <v>0</v>
      </c>
      <c r="J115" s="466">
        <f>E115+F115+G115+H115+I115</f>
        <v>643911.08333333395</v>
      </c>
      <c r="K115" s="70"/>
      <c r="L115" s="70">
        <f>10000</f>
        <v>10000</v>
      </c>
      <c r="M115" s="70">
        <v>41000</v>
      </c>
      <c r="N115" s="70">
        <v>100000</v>
      </c>
      <c r="O115" s="70"/>
      <c r="P115" s="70">
        <v>93482.320426666804</v>
      </c>
      <c r="Q115" s="70">
        <v>45912.886666666702</v>
      </c>
      <c r="R115" s="467">
        <f t="shared" si="41"/>
        <v>290395.207093334</v>
      </c>
      <c r="S115" s="70">
        <v>392515.87624000001</v>
      </c>
      <c r="T115" s="466">
        <f t="shared" si="42"/>
        <v>353515.87624000001</v>
      </c>
    </row>
    <row r="116" spans="1:20" ht="20.100000000000001" customHeight="1">
      <c r="A116" s="8">
        <v>3</v>
      </c>
      <c r="B116" s="9" t="s">
        <v>215</v>
      </c>
      <c r="C116" s="10" t="s">
        <v>216</v>
      </c>
      <c r="D116" s="13" t="s">
        <v>202</v>
      </c>
      <c r="E116" s="70">
        <v>497472.75</v>
      </c>
      <c r="F116" s="70"/>
      <c r="G116" s="186"/>
      <c r="H116" s="186">
        <f>70000</f>
        <v>70000</v>
      </c>
      <c r="I116" s="70">
        <v>0</v>
      </c>
      <c r="J116" s="466">
        <f>SUM(E116:I116)</f>
        <v>567472.75</v>
      </c>
      <c r="K116" s="70"/>
      <c r="L116" s="70">
        <v>40000</v>
      </c>
      <c r="M116" s="70">
        <v>87500</v>
      </c>
      <c r="N116" s="70"/>
      <c r="O116" s="70">
        <v>7791.8312500000002</v>
      </c>
      <c r="P116" s="70">
        <v>78484.221626666695</v>
      </c>
      <c r="Q116" s="70">
        <v>39797.82</v>
      </c>
      <c r="R116" s="467">
        <f t="shared" si="41"/>
        <v>253573.87287666701</v>
      </c>
      <c r="S116" s="70">
        <v>313898.87712333299</v>
      </c>
      <c r="T116" s="466">
        <f t="shared" si="42"/>
        <v>313898.87712333299</v>
      </c>
    </row>
    <row r="117" spans="1:20" ht="20.100000000000001" customHeight="1">
      <c r="A117" s="8">
        <v>4</v>
      </c>
      <c r="B117" s="9" t="s">
        <v>217</v>
      </c>
      <c r="C117" s="2" t="s">
        <v>218</v>
      </c>
      <c r="D117" s="13" t="s">
        <v>159</v>
      </c>
      <c r="E117" s="70">
        <v>482846.58333333302</v>
      </c>
      <c r="F117" s="70"/>
      <c r="G117" s="186"/>
      <c r="H117" s="186">
        <f>70000</f>
        <v>70000</v>
      </c>
      <c r="I117" s="70">
        <v>0</v>
      </c>
      <c r="J117" s="467">
        <f>SUM(E117:I117)</f>
        <v>552846.58333333302</v>
      </c>
      <c r="K117" s="70"/>
      <c r="L117" s="70">
        <v>150000</v>
      </c>
      <c r="M117" s="70">
        <v>103000</v>
      </c>
      <c r="N117" s="70"/>
      <c r="O117" s="70"/>
      <c r="P117" s="638">
        <v>77396.687146666707</v>
      </c>
      <c r="Q117" s="70">
        <v>38627.726666666698</v>
      </c>
      <c r="R117" s="467">
        <f t="shared" si="41"/>
        <v>369024.41381333303</v>
      </c>
      <c r="S117" s="70">
        <v>183822.16952</v>
      </c>
      <c r="T117" s="921">
        <f t="shared" si="42"/>
        <v>183822.16952</v>
      </c>
    </row>
    <row r="118" spans="1:20" ht="20.100000000000001" customHeight="1">
      <c r="A118" s="8">
        <v>5</v>
      </c>
      <c r="B118" s="9" t="s">
        <v>219</v>
      </c>
      <c r="C118" s="2" t="s">
        <v>220</v>
      </c>
      <c r="D118" s="13" t="s">
        <v>65</v>
      </c>
      <c r="E118" s="70">
        <v>482662.66666666698</v>
      </c>
      <c r="F118" s="70"/>
      <c r="G118" s="186"/>
      <c r="H118" s="186">
        <f>60000</f>
        <v>60000</v>
      </c>
      <c r="I118" s="70"/>
      <c r="J118" s="466">
        <f>E118+F118+G118+H118+I118</f>
        <v>542662.66666666698</v>
      </c>
      <c r="K118" s="70"/>
      <c r="L118" s="70">
        <f>5000</f>
        <v>5000</v>
      </c>
      <c r="M118" s="70">
        <v>0</v>
      </c>
      <c r="N118" s="70"/>
      <c r="O118" s="70"/>
      <c r="P118" s="70">
        <v>75444.2001066667</v>
      </c>
      <c r="Q118" s="70">
        <v>38613.013333333402</v>
      </c>
      <c r="R118" s="467">
        <f t="shared" si="41"/>
        <v>119057.21344000001</v>
      </c>
      <c r="S118" s="70">
        <v>423605.45322666701</v>
      </c>
      <c r="T118" s="466">
        <f t="shared" si="42"/>
        <v>423605.45322666701</v>
      </c>
    </row>
    <row r="119" spans="1:20" ht="20.100000000000001" customHeight="1">
      <c r="A119" s="8">
        <v>6</v>
      </c>
      <c r="B119" s="9" t="s">
        <v>221</v>
      </c>
      <c r="C119" s="2" t="s">
        <v>222</v>
      </c>
      <c r="D119" s="13" t="s">
        <v>119</v>
      </c>
      <c r="E119" s="186">
        <v>390135.83333333401</v>
      </c>
      <c r="F119" s="70"/>
      <c r="G119" s="186"/>
      <c r="H119" s="186">
        <f>60000</f>
        <v>60000</v>
      </c>
      <c r="I119" s="70"/>
      <c r="J119" s="466">
        <f>E119+F119+G119+H119+I119</f>
        <v>450135.83333333401</v>
      </c>
      <c r="K119" s="70"/>
      <c r="L119" s="70">
        <f>10000+80000</f>
        <v>90000</v>
      </c>
      <c r="M119" s="70">
        <f>19583.33</f>
        <v>19583.330000000002</v>
      </c>
      <c r="N119" s="70"/>
      <c r="O119" s="70"/>
      <c r="P119" s="70">
        <v>59100.260266666803</v>
      </c>
      <c r="Q119" s="70">
        <v>31210.866666666701</v>
      </c>
      <c r="R119" s="467">
        <f t="shared" si="41"/>
        <v>199894.456933334</v>
      </c>
      <c r="S119" s="70">
        <v>250241.376400001</v>
      </c>
      <c r="T119" s="466">
        <f t="shared" si="42"/>
        <v>250241.376400001</v>
      </c>
    </row>
    <row r="120" spans="1:20" ht="20.100000000000001" customHeight="1">
      <c r="A120" s="2"/>
      <c r="B120" s="18" t="s">
        <v>111</v>
      </c>
      <c r="C120" s="19">
        <v>6</v>
      </c>
      <c r="D120" s="24"/>
      <c r="E120" s="78">
        <f>SUM(E114:E119)</f>
        <v>4124388.25</v>
      </c>
      <c r="F120" s="78">
        <f>SUM(F114:F119)</f>
        <v>0</v>
      </c>
      <c r="G120" s="78">
        <f t="shared" ref="G120:R120" si="43">SUM(G114:G119)</f>
        <v>0</v>
      </c>
      <c r="H120" s="78">
        <f t="shared" si="43"/>
        <v>430000</v>
      </c>
      <c r="I120" s="78">
        <f t="shared" si="43"/>
        <v>0</v>
      </c>
      <c r="J120" s="78">
        <f t="shared" si="43"/>
        <v>4554388.25</v>
      </c>
      <c r="K120" s="78">
        <f t="shared" si="43"/>
        <v>0</v>
      </c>
      <c r="L120" s="78">
        <f t="shared" si="43"/>
        <v>355000</v>
      </c>
      <c r="M120" s="78">
        <f t="shared" si="43"/>
        <v>691083.33</v>
      </c>
      <c r="N120" s="78">
        <f t="shared" si="43"/>
        <v>100000</v>
      </c>
      <c r="O120" s="78">
        <f t="shared" si="43"/>
        <v>34198.652083333298</v>
      </c>
      <c r="P120" s="78">
        <f t="shared" si="43"/>
        <v>676525.79928000004</v>
      </c>
      <c r="Q120" s="78">
        <f t="shared" si="43"/>
        <v>329951.06</v>
      </c>
      <c r="R120" s="78">
        <f t="shared" si="43"/>
        <v>2186758.8413633299</v>
      </c>
      <c r="S120" s="78">
        <v>2406629.4086366701</v>
      </c>
      <c r="T120" s="78">
        <f>SUM(T114:T119)</f>
        <v>2367629.4086366701</v>
      </c>
    </row>
    <row r="121" spans="1:20" ht="20.100000000000001" customHeight="1">
      <c r="A121" s="2"/>
      <c r="B121" s="20"/>
      <c r="C121" s="19"/>
      <c r="D121" s="24"/>
      <c r="E121" s="122"/>
      <c r="F121" s="122"/>
      <c r="G121" s="186"/>
      <c r="H121" s="186"/>
      <c r="I121" s="122"/>
      <c r="J121" s="473"/>
      <c r="K121" s="122"/>
      <c r="L121" s="122"/>
      <c r="M121" s="122"/>
      <c r="N121" s="122"/>
      <c r="O121" s="122"/>
      <c r="P121" s="122"/>
      <c r="Q121" s="122"/>
      <c r="R121" s="474"/>
      <c r="S121" s="122"/>
      <c r="T121" s="473"/>
    </row>
    <row r="122" spans="1:20" ht="20.100000000000001" customHeight="1">
      <c r="A122" s="2"/>
      <c r="B122" s="18" t="s">
        <v>223</v>
      </c>
      <c r="C122" s="2"/>
      <c r="D122" s="2"/>
      <c r="E122" s="2"/>
      <c r="F122" s="2"/>
      <c r="G122" s="186"/>
      <c r="H122" s="186"/>
      <c r="I122" s="2"/>
      <c r="J122" s="477"/>
      <c r="K122" s="2"/>
      <c r="L122" s="2"/>
      <c r="M122" s="2"/>
      <c r="N122" s="2"/>
      <c r="O122" s="2"/>
      <c r="P122" s="2"/>
      <c r="Q122" s="2"/>
      <c r="R122" s="478"/>
      <c r="S122" s="2"/>
      <c r="T122" s="477"/>
    </row>
    <row r="123" spans="1:20" ht="20.100000000000001" customHeight="1">
      <c r="A123" s="2">
        <v>1</v>
      </c>
      <c r="B123" s="9" t="s">
        <v>224</v>
      </c>
      <c r="C123" s="10" t="s">
        <v>225</v>
      </c>
      <c r="D123" s="13" t="s">
        <v>115</v>
      </c>
      <c r="E123" s="70">
        <v>1747106.41666666</v>
      </c>
      <c r="F123" s="70"/>
      <c r="G123" s="186">
        <f>200000</f>
        <v>200000</v>
      </c>
      <c r="H123" s="186"/>
      <c r="I123" s="70">
        <v>0</v>
      </c>
      <c r="J123" s="466">
        <f t="shared" ref="J123:J129" si="44">SUM(E123:I123)</f>
        <v>1947106.41666666</v>
      </c>
      <c r="K123" s="70"/>
      <c r="L123" s="70">
        <f>100000</f>
        <v>100000</v>
      </c>
      <c r="M123" s="70">
        <v>0</v>
      </c>
      <c r="N123" s="70"/>
      <c r="O123" s="70">
        <v>0</v>
      </c>
      <c r="P123" s="70">
        <v>325675.54410666501</v>
      </c>
      <c r="Q123" s="70">
        <v>139768.51333333299</v>
      </c>
      <c r="R123" s="467">
        <f>P123+O123+M123+N123+L123+K123+Q123</f>
        <v>565444.05743999803</v>
      </c>
      <c r="S123" s="70">
        <v>1381662.3592266601</v>
      </c>
      <c r="T123" s="466">
        <f t="shared" ref="T123:T129" si="45">J123-R123</f>
        <v>1381662.3592266601</v>
      </c>
    </row>
    <row r="124" spans="1:20" ht="20.100000000000001" customHeight="1">
      <c r="A124" s="2">
        <v>2</v>
      </c>
      <c r="B124" s="9" t="s">
        <v>226</v>
      </c>
      <c r="C124" s="2" t="s">
        <v>227</v>
      </c>
      <c r="D124" s="14" t="s">
        <v>154</v>
      </c>
      <c r="E124" s="70">
        <v>905306.75</v>
      </c>
      <c r="F124" s="70"/>
      <c r="G124" s="186">
        <f>160000+20000</f>
        <v>180000</v>
      </c>
      <c r="H124" s="186"/>
      <c r="I124" s="70">
        <v>0</v>
      </c>
      <c r="J124" s="466">
        <f t="shared" si="44"/>
        <v>1085306.75</v>
      </c>
      <c r="K124" s="70"/>
      <c r="L124" s="70">
        <v>110000</v>
      </c>
      <c r="M124" s="70"/>
      <c r="N124" s="70"/>
      <c r="O124" s="70">
        <v>13866.737499999999</v>
      </c>
      <c r="P124" s="70">
        <v>170477.63738666699</v>
      </c>
      <c r="Q124" s="70">
        <v>72424.539999999994</v>
      </c>
      <c r="R124" s="467">
        <f t="shared" ref="R124:R129" si="46">P124+O124+M124+N124+L124+K124+Q124</f>
        <v>366768.91488666699</v>
      </c>
      <c r="S124" s="70">
        <v>718537.83511333296</v>
      </c>
      <c r="T124" s="466">
        <f t="shared" si="45"/>
        <v>718537.83511333296</v>
      </c>
    </row>
    <row r="125" spans="1:20" ht="20.100000000000001" customHeight="1">
      <c r="A125" s="2">
        <v>3</v>
      </c>
      <c r="B125" s="9" t="s">
        <v>228</v>
      </c>
      <c r="C125" s="2" t="s">
        <v>229</v>
      </c>
      <c r="D125" s="8" t="s">
        <v>230</v>
      </c>
      <c r="E125" s="70">
        <v>542419.5</v>
      </c>
      <c r="F125" s="70">
        <f>21185.6650000004*2</f>
        <v>42371.330000000802</v>
      </c>
      <c r="G125" s="186">
        <f>140000</f>
        <v>140000</v>
      </c>
      <c r="H125" s="186"/>
      <c r="I125" s="70">
        <v>59666.144999999997</v>
      </c>
      <c r="J125" s="466">
        <f t="shared" si="44"/>
        <v>784456.97500000102</v>
      </c>
      <c r="K125" s="70"/>
      <c r="L125" s="70">
        <v>30000</v>
      </c>
      <c r="M125" s="70">
        <f>61111.11</f>
        <v>61111.11</v>
      </c>
      <c r="N125" s="70"/>
      <c r="O125" s="70">
        <v>8459.1312500000004</v>
      </c>
      <c r="P125" s="70">
        <f>112831.954026667+11377.51</f>
        <v>124209.464026667</v>
      </c>
      <c r="Q125" s="70">
        <v>43393.56</v>
      </c>
      <c r="R125" s="467">
        <f t="shared" si="46"/>
        <v>267173.26527666702</v>
      </c>
      <c r="S125" s="70">
        <v>470894.294153333</v>
      </c>
      <c r="T125" s="466">
        <f t="shared" si="45"/>
        <v>517283.709723334</v>
      </c>
    </row>
    <row r="126" spans="1:20" ht="20.100000000000001" customHeight="1">
      <c r="A126" s="2">
        <v>4</v>
      </c>
      <c r="B126" s="9" t="s">
        <v>231</v>
      </c>
      <c r="C126" s="2" t="s">
        <v>229</v>
      </c>
      <c r="D126" s="8" t="s">
        <v>230</v>
      </c>
      <c r="E126" s="70">
        <v>542419.5</v>
      </c>
      <c r="F126" s="70"/>
      <c r="G126" s="186">
        <f>140000</f>
        <v>140000</v>
      </c>
      <c r="H126" s="186"/>
      <c r="I126" s="70">
        <v>59666.144999999997</v>
      </c>
      <c r="J126" s="466">
        <f t="shared" si="44"/>
        <v>742085.64500000002</v>
      </c>
      <c r="K126" s="70"/>
      <c r="L126" s="70">
        <f>50000</f>
        <v>50000</v>
      </c>
      <c r="M126" s="70">
        <v>45833.33</v>
      </c>
      <c r="N126" s="70"/>
      <c r="O126" s="70"/>
      <c r="P126" s="70">
        <v>112831.95402666699</v>
      </c>
      <c r="Q126" s="70">
        <v>43393.56</v>
      </c>
      <c r="R126" s="467">
        <f t="shared" si="46"/>
        <v>252058.84402666701</v>
      </c>
      <c r="S126" s="70">
        <v>531012.81430666603</v>
      </c>
      <c r="T126" s="466">
        <f t="shared" si="45"/>
        <v>490026.80097333301</v>
      </c>
    </row>
    <row r="127" spans="1:20" ht="20.100000000000001" customHeight="1">
      <c r="A127" s="2">
        <v>5</v>
      </c>
      <c r="B127" s="9" t="s">
        <v>232</v>
      </c>
      <c r="C127" s="2" t="s">
        <v>233</v>
      </c>
      <c r="D127" s="13" t="s">
        <v>234</v>
      </c>
      <c r="E127" s="186">
        <v>329950.41666666698</v>
      </c>
      <c r="F127" s="70"/>
      <c r="G127" s="186">
        <f>100000</f>
        <v>100000</v>
      </c>
      <c r="H127" s="186"/>
      <c r="I127" s="70">
        <v>36294.545833333403</v>
      </c>
      <c r="J127" s="466">
        <f t="shared" si="44"/>
        <v>466244.96250000002</v>
      </c>
      <c r="K127" s="70"/>
      <c r="L127" s="70">
        <v>20000</v>
      </c>
      <c r="M127" s="70">
        <f>50000</f>
        <v>50000</v>
      </c>
      <c r="N127" s="70"/>
      <c r="O127" s="70"/>
      <c r="P127" s="70">
        <v>63117.661066666697</v>
      </c>
      <c r="Q127" s="70">
        <v>26396.033333333398</v>
      </c>
      <c r="R127" s="467">
        <f t="shared" si="46"/>
        <v>159513.69440000001</v>
      </c>
      <c r="S127" s="70">
        <v>306731.26809999999</v>
      </c>
      <c r="T127" s="466">
        <f t="shared" si="45"/>
        <v>306731.26809999999</v>
      </c>
    </row>
    <row r="128" spans="1:20" ht="20.100000000000001" customHeight="1">
      <c r="A128" s="2">
        <v>6</v>
      </c>
      <c r="B128" s="16" t="s">
        <v>235</v>
      </c>
      <c r="C128" s="2" t="s">
        <v>233</v>
      </c>
      <c r="D128" s="8" t="s">
        <v>96</v>
      </c>
      <c r="E128" s="186">
        <v>330407.08333333302</v>
      </c>
      <c r="F128" s="70"/>
      <c r="G128" s="186">
        <f>100000</f>
        <v>100000</v>
      </c>
      <c r="H128" s="186"/>
      <c r="I128" s="70">
        <v>36344.779166666602</v>
      </c>
      <c r="J128" s="466">
        <f t="shared" si="44"/>
        <v>466751.86249999999</v>
      </c>
      <c r="K128" s="70"/>
      <c r="L128" s="70">
        <f>25000</f>
        <v>25000</v>
      </c>
      <c r="M128" s="70">
        <v>0</v>
      </c>
      <c r="N128" s="70"/>
      <c r="O128" s="70"/>
      <c r="P128" s="70">
        <v>63207.971466666597</v>
      </c>
      <c r="Q128" s="70">
        <v>26432.5666666666</v>
      </c>
      <c r="R128" s="467">
        <f t="shared" si="46"/>
        <v>114640.538133333</v>
      </c>
      <c r="S128" s="70">
        <v>396141.32436666702</v>
      </c>
      <c r="T128" s="466">
        <f t="shared" si="45"/>
        <v>352111.32436666603</v>
      </c>
    </row>
    <row r="129" spans="1:20" ht="20.100000000000001" customHeight="1">
      <c r="A129" s="2">
        <v>7</v>
      </c>
      <c r="B129" s="16" t="s">
        <v>236</v>
      </c>
      <c r="C129" s="2" t="s">
        <v>233</v>
      </c>
      <c r="D129" s="13" t="s">
        <v>208</v>
      </c>
      <c r="E129" s="186">
        <v>308920.66666666698</v>
      </c>
      <c r="F129" s="70"/>
      <c r="G129" s="186">
        <f t="shared" ref="G129" si="47">100000</f>
        <v>100000</v>
      </c>
      <c r="H129" s="186"/>
      <c r="I129" s="70">
        <v>33981.273333333404</v>
      </c>
      <c r="J129" s="466">
        <f t="shared" si="44"/>
        <v>442901.94</v>
      </c>
      <c r="K129" s="70"/>
      <c r="L129" s="70">
        <f>30000</f>
        <v>30000</v>
      </c>
      <c r="M129" s="70"/>
      <c r="N129" s="70"/>
      <c r="O129" s="70">
        <v>5013.7354166666801</v>
      </c>
      <c r="P129" s="70">
        <v>58958.817706666698</v>
      </c>
      <c r="Q129" s="70">
        <v>24713.653333333401</v>
      </c>
      <c r="R129" s="467">
        <f t="shared" si="46"/>
        <v>118686.206456667</v>
      </c>
      <c r="S129" s="70">
        <v>324215.73354333302</v>
      </c>
      <c r="T129" s="466">
        <f t="shared" si="45"/>
        <v>324215.733543334</v>
      </c>
    </row>
    <row r="130" spans="1:20" ht="25.5" customHeight="1">
      <c r="A130" s="2"/>
      <c r="B130" s="18" t="s">
        <v>111</v>
      </c>
      <c r="C130" s="19">
        <v>7</v>
      </c>
      <c r="D130" s="2"/>
      <c r="E130" s="189">
        <f>SUM(E123:E129)</f>
        <v>4706530.3333333302</v>
      </c>
      <c r="F130" s="189">
        <f>SUM(F123:F129)</f>
        <v>42371.330000000802</v>
      </c>
      <c r="G130" s="189">
        <f t="shared" ref="G130:R130" si="48">SUM(G123:G129)</f>
        <v>960000</v>
      </c>
      <c r="H130" s="189">
        <f t="shared" si="48"/>
        <v>0</v>
      </c>
      <c r="I130" s="189">
        <f t="shared" si="48"/>
        <v>225952.88833333299</v>
      </c>
      <c r="J130" s="189">
        <f t="shared" si="48"/>
        <v>5934854.5516666602</v>
      </c>
      <c r="K130" s="189">
        <f t="shared" si="48"/>
        <v>0</v>
      </c>
      <c r="L130" s="189">
        <f t="shared" si="48"/>
        <v>365000</v>
      </c>
      <c r="M130" s="189">
        <f t="shared" si="48"/>
        <v>156944.44</v>
      </c>
      <c r="N130" s="189">
        <f t="shared" si="48"/>
        <v>0</v>
      </c>
      <c r="O130" s="189">
        <f t="shared" si="48"/>
        <v>27339.604166666701</v>
      </c>
      <c r="P130" s="189">
        <f t="shared" si="48"/>
        <v>918479.04978666594</v>
      </c>
      <c r="Q130" s="189">
        <f t="shared" si="48"/>
        <v>376522.426666666</v>
      </c>
      <c r="R130" s="189">
        <f t="shared" si="48"/>
        <v>1844285.5206200001</v>
      </c>
      <c r="S130" s="189">
        <v>4129195.6288100001</v>
      </c>
      <c r="T130" s="189">
        <f>SUM(T123:T129)</f>
        <v>4090569.0310466602</v>
      </c>
    </row>
    <row r="131" spans="1:20" ht="20.100000000000001" customHeight="1">
      <c r="A131" s="2"/>
      <c r="B131" s="18"/>
      <c r="C131" s="19"/>
      <c r="D131" s="2"/>
      <c r="E131" s="189"/>
      <c r="F131" s="189"/>
      <c r="G131" s="475"/>
      <c r="H131" s="475"/>
      <c r="I131" s="189"/>
      <c r="J131" s="479"/>
      <c r="K131" s="189"/>
      <c r="L131" s="189"/>
      <c r="M131" s="189"/>
      <c r="N131" s="189"/>
      <c r="O131" s="189"/>
      <c r="P131" s="189"/>
      <c r="Q131" s="189"/>
      <c r="R131" s="480"/>
      <c r="S131" s="189"/>
      <c r="T131" s="479"/>
    </row>
    <row r="132" spans="1:20" ht="20.100000000000001" customHeight="1">
      <c r="A132" s="8"/>
      <c r="B132" s="18" t="s">
        <v>237</v>
      </c>
      <c r="C132" s="19"/>
      <c r="D132" s="19"/>
      <c r="E132" s="122"/>
      <c r="F132" s="122"/>
      <c r="G132" s="186"/>
      <c r="H132" s="186"/>
      <c r="I132" s="122"/>
      <c r="J132" s="473"/>
      <c r="K132" s="122"/>
      <c r="L132" s="122"/>
      <c r="M132" s="122"/>
      <c r="N132" s="122"/>
      <c r="O132" s="122"/>
      <c r="P132" s="122"/>
      <c r="Q132" s="122"/>
      <c r="R132" s="474"/>
      <c r="S132" s="122"/>
      <c r="T132" s="473"/>
    </row>
    <row r="133" spans="1:20" ht="18.75" customHeight="1">
      <c r="A133" s="8">
        <v>1</v>
      </c>
      <c r="B133" s="9" t="s">
        <v>238</v>
      </c>
      <c r="C133" s="2" t="s">
        <v>239</v>
      </c>
      <c r="D133" s="13" t="s">
        <v>65</v>
      </c>
      <c r="E133" s="70">
        <v>482662.66666666698</v>
      </c>
      <c r="F133" s="70"/>
      <c r="G133" s="186">
        <v>110000</v>
      </c>
      <c r="H133" s="186">
        <v>0</v>
      </c>
      <c r="I133" s="70"/>
      <c r="J133" s="466">
        <f>SUM(E133:I133)</f>
        <v>592662.66666666698</v>
      </c>
      <c r="K133" s="70"/>
      <c r="L133" s="70">
        <f>20000</f>
        <v>20000</v>
      </c>
      <c r="M133" s="70">
        <f>102135.42</f>
        <v>102135.42</v>
      </c>
      <c r="N133" s="70"/>
      <c r="O133" s="70">
        <v>0</v>
      </c>
      <c r="P133" s="70">
        <v>85044.2001066667</v>
      </c>
      <c r="Q133" s="70">
        <v>38613.013333333402</v>
      </c>
      <c r="R133" s="467">
        <f>P133+O133+M133+N133+L133+K133+Q133</f>
        <v>245792.63344000001</v>
      </c>
      <c r="S133" s="70">
        <v>346870.03322666697</v>
      </c>
      <c r="T133" s="466">
        <f>J133-R133</f>
        <v>346870.03322666697</v>
      </c>
    </row>
    <row r="134" spans="1:20" ht="18.75" customHeight="1">
      <c r="A134" s="8">
        <v>2</v>
      </c>
      <c r="B134" s="9" t="s">
        <v>240</v>
      </c>
      <c r="C134" s="2" t="s">
        <v>70</v>
      </c>
      <c r="D134" s="13" t="s">
        <v>162</v>
      </c>
      <c r="E134" s="70">
        <v>468828.16666666698</v>
      </c>
      <c r="F134" s="70"/>
      <c r="G134" s="186">
        <v>110000</v>
      </c>
      <c r="H134" s="186">
        <v>0</v>
      </c>
      <c r="I134" s="70"/>
      <c r="J134" s="466">
        <f>SUM(E134:I134)</f>
        <v>578828.16666666698</v>
      </c>
      <c r="K134" s="70"/>
      <c r="L134" s="70">
        <v>150000</v>
      </c>
      <c r="M134" s="70">
        <v>50000</v>
      </c>
      <c r="N134" s="70"/>
      <c r="O134" s="70"/>
      <c r="P134" s="70">
        <v>82600.474026666707</v>
      </c>
      <c r="Q134" s="70">
        <v>37506.253333333399</v>
      </c>
      <c r="R134" s="467">
        <f>P134+O134+M134+N134+L134+K134+Q134</f>
        <v>320106.72736000002</v>
      </c>
      <c r="S134" s="70">
        <v>258721.43930666699</v>
      </c>
      <c r="T134" s="466">
        <f>J134-R134</f>
        <v>258721.43930666699</v>
      </c>
    </row>
    <row r="135" spans="1:20" ht="18.75" customHeight="1">
      <c r="A135" s="8">
        <v>4</v>
      </c>
      <c r="B135" s="16" t="s">
        <v>241</v>
      </c>
      <c r="C135" s="2" t="s">
        <v>139</v>
      </c>
      <c r="D135" s="8" t="s">
        <v>96</v>
      </c>
      <c r="E135" s="70">
        <v>330407.08333333302</v>
      </c>
      <c r="F135" s="70"/>
      <c r="G135" s="186">
        <f t="shared" ref="G135:G137" si="49">100000</f>
        <v>100000</v>
      </c>
      <c r="H135" s="186"/>
      <c r="I135" s="70"/>
      <c r="J135" s="467">
        <f>E135+F135+G135+H135+I135</f>
        <v>430407.08333333302</v>
      </c>
      <c r="K135" s="70"/>
      <c r="L135" s="70">
        <v>50000</v>
      </c>
      <c r="M135" s="70">
        <v>92500</v>
      </c>
      <c r="N135" s="70"/>
      <c r="O135" s="70"/>
      <c r="P135" s="70">
        <v>56229.773866666699</v>
      </c>
      <c r="Q135" s="70">
        <v>26432.566666666698</v>
      </c>
      <c r="R135" s="467">
        <f>P135+O135+M135+N135+L135+K135+Q135</f>
        <v>225162.34053333299</v>
      </c>
      <c r="S135" s="70">
        <v>205244.74280000001</v>
      </c>
      <c r="T135" s="467">
        <f>J135-R135</f>
        <v>205244.74280000001</v>
      </c>
    </row>
    <row r="136" spans="1:20" ht="18.75" customHeight="1">
      <c r="A136" s="8">
        <v>5</v>
      </c>
      <c r="B136" s="16" t="s">
        <v>242</v>
      </c>
      <c r="C136" s="2" t="s">
        <v>139</v>
      </c>
      <c r="D136" s="8" t="s">
        <v>96</v>
      </c>
      <c r="E136" s="70">
        <v>330407.08333333302</v>
      </c>
      <c r="F136" s="70"/>
      <c r="G136" s="186">
        <f t="shared" si="49"/>
        <v>100000</v>
      </c>
      <c r="H136" s="186"/>
      <c r="I136" s="70"/>
      <c r="J136" s="467">
        <f>E136+F136+G136+H136+I136</f>
        <v>430407.08333333302</v>
      </c>
      <c r="K136" s="70"/>
      <c r="L136" s="70">
        <v>20000</v>
      </c>
      <c r="M136" s="70"/>
      <c r="N136" s="70"/>
      <c r="O136" s="70"/>
      <c r="P136" s="70">
        <v>56229.773866666699</v>
      </c>
      <c r="Q136" s="70">
        <v>26432.566666666698</v>
      </c>
      <c r="R136" s="467">
        <f>P136+O136+M136+N136+L136+K136+Q136</f>
        <v>102662.340533333</v>
      </c>
      <c r="S136" s="70">
        <v>327744.74280000001</v>
      </c>
      <c r="T136" s="467">
        <f t="shared" ref="T136:T143" si="50">J136-R136</f>
        <v>327744.74280000001</v>
      </c>
    </row>
    <row r="137" spans="1:20" ht="20.100000000000001" customHeight="1">
      <c r="A137" s="8">
        <v>6</v>
      </c>
      <c r="B137" s="16" t="s">
        <v>243</v>
      </c>
      <c r="C137" s="10" t="s">
        <v>244</v>
      </c>
      <c r="D137" s="13" t="s">
        <v>108</v>
      </c>
      <c r="E137" s="70">
        <v>287890.91666666698</v>
      </c>
      <c r="F137" s="70"/>
      <c r="G137" s="186">
        <f t="shared" si="49"/>
        <v>100000</v>
      </c>
      <c r="H137" s="186"/>
      <c r="I137" s="70"/>
      <c r="J137" s="467">
        <f>SUM(E137:I137)</f>
        <v>387890.91666666698</v>
      </c>
      <c r="K137" s="70"/>
      <c r="L137" s="638">
        <v>12000</v>
      </c>
      <c r="M137" s="638"/>
      <c r="N137" s="922"/>
      <c r="P137" s="638">
        <v>48719.718186666702</v>
      </c>
      <c r="Q137" s="639">
        <v>23031.273333333302</v>
      </c>
      <c r="R137" s="467">
        <f>P137+O137+M137+N137+L137+K137+Q137</f>
        <v>83750.991519999996</v>
      </c>
      <c r="S137" s="70">
        <v>316139.925146667</v>
      </c>
      <c r="T137" s="467">
        <f t="shared" si="50"/>
        <v>304139.925146667</v>
      </c>
    </row>
    <row r="138" spans="1:20" ht="24.75" customHeight="1">
      <c r="A138" s="2"/>
      <c r="B138" s="18" t="s">
        <v>111</v>
      </c>
      <c r="C138" s="19">
        <v>6</v>
      </c>
      <c r="D138" s="24"/>
      <c r="E138" s="78">
        <f>SUM(E133:E137)</f>
        <v>1900195.91666667</v>
      </c>
      <c r="F138" s="78">
        <f t="shared" ref="F138:R138" si="51">SUM(F133:F137)</f>
        <v>0</v>
      </c>
      <c r="G138" s="78">
        <f t="shared" si="51"/>
        <v>520000</v>
      </c>
      <c r="H138" s="78">
        <f t="shared" si="51"/>
        <v>0</v>
      </c>
      <c r="I138" s="78">
        <f t="shared" si="51"/>
        <v>0</v>
      </c>
      <c r="J138" s="78">
        <f t="shared" si="51"/>
        <v>2420195.9166666698</v>
      </c>
      <c r="K138" s="78">
        <f t="shared" si="51"/>
        <v>0</v>
      </c>
      <c r="L138" s="78">
        <f t="shared" si="51"/>
        <v>252000</v>
      </c>
      <c r="M138" s="78">
        <f t="shared" si="51"/>
        <v>244635.42</v>
      </c>
      <c r="N138" s="78">
        <f t="shared" si="51"/>
        <v>0</v>
      </c>
      <c r="O138" s="78">
        <f t="shared" si="51"/>
        <v>0</v>
      </c>
      <c r="P138" s="78">
        <f t="shared" si="51"/>
        <v>328823.94005333399</v>
      </c>
      <c r="Q138" s="78">
        <f t="shared" si="51"/>
        <v>152015.67333333401</v>
      </c>
      <c r="R138" s="78">
        <f t="shared" si="51"/>
        <v>977475.03338666598</v>
      </c>
      <c r="S138" s="78">
        <v>1454720.88328</v>
      </c>
      <c r="T138" s="78">
        <f>SUM(T133:T137)</f>
        <v>1442720.88328</v>
      </c>
    </row>
    <row r="139" spans="1:20" ht="24.75" customHeight="1">
      <c r="A139" s="2"/>
      <c r="B139" s="18"/>
      <c r="C139" s="19"/>
      <c r="D139" s="24"/>
      <c r="E139" s="78"/>
      <c r="F139" s="78"/>
      <c r="G139" s="78"/>
      <c r="H139" s="78"/>
      <c r="I139" s="78"/>
      <c r="J139" s="923"/>
      <c r="K139" s="78"/>
      <c r="L139" s="78"/>
      <c r="M139" s="78"/>
      <c r="N139" s="78"/>
      <c r="O139" s="78"/>
      <c r="P139" s="78"/>
      <c r="Q139" s="78"/>
      <c r="R139" s="924"/>
      <c r="S139" s="78"/>
      <c r="T139" s="923"/>
    </row>
    <row r="140" spans="1:20" ht="24.75" customHeight="1">
      <c r="A140" s="8"/>
      <c r="B140" s="18" t="s">
        <v>245</v>
      </c>
      <c r="C140" s="19"/>
      <c r="D140" s="19"/>
      <c r="E140" s="122"/>
      <c r="F140" s="122"/>
      <c r="G140" s="186"/>
      <c r="H140" s="186"/>
      <c r="I140" s="122"/>
      <c r="J140" s="473"/>
      <c r="K140" s="122"/>
      <c r="L140" s="122"/>
      <c r="M140" s="122"/>
      <c r="N140" s="122"/>
      <c r="O140" s="122"/>
      <c r="P140" s="122"/>
      <c r="Q140" s="122"/>
      <c r="R140" s="474"/>
      <c r="S140" s="122"/>
      <c r="T140" s="473"/>
    </row>
    <row r="141" spans="1:20" ht="18.75" customHeight="1">
      <c r="A141" s="25">
        <v>1</v>
      </c>
      <c r="B141" s="16" t="s">
        <v>246</v>
      </c>
      <c r="C141" s="2" t="s">
        <v>247</v>
      </c>
      <c r="D141" s="8" t="s">
        <v>96</v>
      </c>
      <c r="E141" s="70">
        <v>330407.08333333302</v>
      </c>
      <c r="F141" s="70"/>
      <c r="G141" s="186"/>
      <c r="H141" s="186">
        <f>60000</f>
        <v>60000</v>
      </c>
      <c r="I141" s="70"/>
      <c r="J141" s="467">
        <f>E141+F141+G141+H141+I141</f>
        <v>390407.08333333302</v>
      </c>
      <c r="K141" s="70"/>
      <c r="L141" s="70"/>
      <c r="M141" s="70"/>
      <c r="N141" s="70"/>
      <c r="O141" s="70"/>
      <c r="P141" s="70">
        <v>48549.773866666699</v>
      </c>
      <c r="Q141" s="70">
        <v>26432.566666666698</v>
      </c>
      <c r="R141" s="467">
        <f>P141+O141+M141+N141+L141+K141+Q141</f>
        <v>74982.340533333394</v>
      </c>
      <c r="S141" s="70">
        <v>880615.72279999603</v>
      </c>
      <c r="T141" s="467">
        <f t="shared" si="50"/>
        <v>315424.74280000001</v>
      </c>
    </row>
    <row r="142" spans="1:20" ht="24.75" customHeight="1">
      <c r="A142" s="8">
        <v>2</v>
      </c>
      <c r="B142" s="9" t="s">
        <v>248</v>
      </c>
      <c r="C142" s="2" t="s">
        <v>249</v>
      </c>
      <c r="D142" s="8" t="s">
        <v>108</v>
      </c>
      <c r="E142" s="70">
        <v>287890.91666666698</v>
      </c>
      <c r="F142" s="70"/>
      <c r="G142" s="186"/>
      <c r="H142" s="186">
        <v>50000</v>
      </c>
      <c r="I142" s="70"/>
      <c r="J142" s="466">
        <f>SUM(E142:I142)</f>
        <v>337890.91666666698</v>
      </c>
      <c r="K142" s="70"/>
      <c r="L142" s="70"/>
      <c r="M142" s="70"/>
      <c r="N142" s="70"/>
      <c r="O142" s="70"/>
      <c r="P142" s="70">
        <v>40063.086746666697</v>
      </c>
      <c r="Q142" s="70">
        <v>23031.2733333334</v>
      </c>
      <c r="R142" s="467">
        <f>P142+O142+M142+N142+L142+K142+Q142</f>
        <v>63094.3600800001</v>
      </c>
      <c r="S142" s="70">
        <v>274796.55658666702</v>
      </c>
      <c r="T142" s="466">
        <f t="shared" si="50"/>
        <v>274796.55658666702</v>
      </c>
    </row>
    <row r="143" spans="1:20" ht="24.75" customHeight="1">
      <c r="A143" s="8">
        <v>3</v>
      </c>
      <c r="B143" s="9" t="s">
        <v>250</v>
      </c>
      <c r="C143" s="2" t="s">
        <v>251</v>
      </c>
      <c r="D143" s="8" t="s">
        <v>108</v>
      </c>
      <c r="E143" s="70">
        <v>287890.91666666698</v>
      </c>
      <c r="F143" s="70"/>
      <c r="G143" s="186"/>
      <c r="H143" s="186">
        <v>50000</v>
      </c>
      <c r="I143" s="70"/>
      <c r="J143" s="466">
        <f>SUM(E143:I143)</f>
        <v>337890.91666666698</v>
      </c>
      <c r="K143" s="70"/>
      <c r="L143" s="70"/>
      <c r="M143" s="70"/>
      <c r="N143" s="70"/>
      <c r="O143" s="70"/>
      <c r="P143" s="70">
        <v>40063.086746666697</v>
      </c>
      <c r="Q143" s="70">
        <v>23031.2733333334</v>
      </c>
      <c r="R143" s="467">
        <f>P143+O143+M143+N143+L143+K143+Q143</f>
        <v>63094.3600800001</v>
      </c>
      <c r="S143" s="70">
        <v>274796.55658666702</v>
      </c>
      <c r="T143" s="466">
        <f t="shared" si="50"/>
        <v>274796.55658666702</v>
      </c>
    </row>
    <row r="144" spans="1:20" ht="20.100000000000001" customHeight="1">
      <c r="A144" s="2"/>
      <c r="B144" s="18" t="s">
        <v>111</v>
      </c>
      <c r="C144" s="19">
        <v>3</v>
      </c>
      <c r="D144" s="24"/>
      <c r="E144" s="78">
        <f>SUM(E141:E143)</f>
        <v>906188.91666666698</v>
      </c>
      <c r="F144" s="78">
        <f>SUM(F141:F143)</f>
        <v>0</v>
      </c>
      <c r="G144" s="78">
        <f t="shared" ref="G144:R144" si="52">SUM(G141:G143)</f>
        <v>0</v>
      </c>
      <c r="H144" s="78">
        <f t="shared" si="52"/>
        <v>160000</v>
      </c>
      <c r="I144" s="78">
        <f t="shared" si="52"/>
        <v>0</v>
      </c>
      <c r="J144" s="78">
        <f t="shared" si="52"/>
        <v>1066188.91666667</v>
      </c>
      <c r="K144" s="78">
        <f t="shared" si="52"/>
        <v>0</v>
      </c>
      <c r="L144" s="78">
        <f t="shared" si="52"/>
        <v>0</v>
      </c>
      <c r="M144" s="78">
        <f t="shared" si="52"/>
        <v>0</v>
      </c>
      <c r="N144" s="78">
        <f t="shared" si="52"/>
        <v>0</v>
      </c>
      <c r="O144" s="78">
        <f t="shared" si="52"/>
        <v>0</v>
      </c>
      <c r="P144" s="78">
        <f t="shared" si="52"/>
        <v>128675.94736000001</v>
      </c>
      <c r="Q144" s="78">
        <f t="shared" si="52"/>
        <v>72495.113333333502</v>
      </c>
      <c r="R144" s="78">
        <f t="shared" si="52"/>
        <v>201171.060693334</v>
      </c>
      <c r="S144" s="78">
        <v>1430208.8359733301</v>
      </c>
      <c r="T144" s="78">
        <f>SUM(T141:T143)</f>
        <v>865017.85597333405</v>
      </c>
    </row>
    <row r="145" spans="1:21" ht="20.100000000000001" customHeight="1">
      <c r="A145" s="2"/>
      <c r="B145" s="18"/>
      <c r="C145" s="19"/>
      <c r="D145" s="24"/>
      <c r="E145" s="78"/>
      <c r="F145" s="78"/>
      <c r="G145" s="78"/>
      <c r="H145" s="78"/>
      <c r="I145" s="78"/>
      <c r="J145" s="923"/>
      <c r="K145" s="78"/>
      <c r="L145" s="78"/>
      <c r="M145" s="78"/>
      <c r="N145" s="78"/>
      <c r="O145" s="78"/>
      <c r="P145" s="78"/>
      <c r="Q145" s="78"/>
      <c r="R145" s="924"/>
      <c r="S145" s="78"/>
      <c r="T145" s="923"/>
    </row>
    <row r="146" spans="1:21" ht="20.100000000000001" customHeight="1">
      <c r="A146" s="2"/>
      <c r="B146" s="18" t="s">
        <v>252</v>
      </c>
      <c r="C146" s="19"/>
      <c r="D146" s="19"/>
      <c r="E146" s="122"/>
      <c r="F146" s="122"/>
      <c r="G146" s="186"/>
      <c r="H146" s="186"/>
      <c r="I146" s="122"/>
      <c r="J146" s="473"/>
      <c r="K146" s="122"/>
      <c r="L146" s="122"/>
      <c r="M146" s="122"/>
      <c r="N146" s="122"/>
      <c r="O146" s="122"/>
      <c r="P146" s="122"/>
      <c r="Q146" s="122"/>
      <c r="R146" s="467"/>
      <c r="S146" s="70"/>
      <c r="T146" s="466"/>
    </row>
    <row r="147" spans="1:21" ht="20.100000000000001" customHeight="1">
      <c r="A147" s="2">
        <v>1</v>
      </c>
      <c r="B147" s="9" t="s">
        <v>253</v>
      </c>
      <c r="C147" s="10" t="s">
        <v>254</v>
      </c>
      <c r="D147" s="13" t="s">
        <v>115</v>
      </c>
      <c r="E147" s="70">
        <v>1747106.41666666</v>
      </c>
      <c r="F147" s="70"/>
      <c r="G147" s="186"/>
      <c r="H147" s="186">
        <f>100000</f>
        <v>100000</v>
      </c>
      <c r="I147" s="70">
        <v>100000</v>
      </c>
      <c r="J147" s="466">
        <f>SUM(E147:I147)</f>
        <v>1947106.41666666</v>
      </c>
      <c r="K147" s="70"/>
      <c r="L147" s="70">
        <f>200000</f>
        <v>200000</v>
      </c>
      <c r="M147" s="70">
        <f>627777.78</f>
        <v>627777.78</v>
      </c>
      <c r="N147" s="70">
        <v>70000</v>
      </c>
      <c r="O147" s="70">
        <v>27169.427083333299</v>
      </c>
      <c r="P147" s="70">
        <v>320459.01410666498</v>
      </c>
      <c r="Q147" s="70">
        <v>139768.51333333299</v>
      </c>
      <c r="R147" s="467">
        <f>P147+O147+M147+N147+L147+K147+Q147</f>
        <v>1385174.7345233299</v>
      </c>
      <c r="S147" s="70">
        <v>559931.68214332894</v>
      </c>
      <c r="T147" s="466">
        <f t="shared" ref="T147:T157" si="53">J147-R147</f>
        <v>561931.68214332894</v>
      </c>
    </row>
    <row r="148" spans="1:21" ht="20.100000000000001" customHeight="1">
      <c r="A148" s="2">
        <v>2</v>
      </c>
      <c r="B148" s="9" t="s">
        <v>255</v>
      </c>
      <c r="C148" s="10" t="s">
        <v>256</v>
      </c>
      <c r="D148" s="13" t="s">
        <v>154</v>
      </c>
      <c r="E148" s="70">
        <v>905306.75</v>
      </c>
      <c r="F148" s="70"/>
      <c r="G148" s="186"/>
      <c r="H148" s="186">
        <f>90000</f>
        <v>90000</v>
      </c>
      <c r="I148" s="70">
        <v>100000</v>
      </c>
      <c r="J148" s="466">
        <f t="shared" ref="J148:J157" si="54">SUM(E148:I148)</f>
        <v>1095306.75</v>
      </c>
      <c r="K148" s="70"/>
      <c r="L148" s="70">
        <v>0</v>
      </c>
      <c r="M148" s="70">
        <f>0</f>
        <v>0</v>
      </c>
      <c r="N148" s="70"/>
      <c r="O148" s="70">
        <v>13866.737499999999</v>
      </c>
      <c r="P148" s="70">
        <v>172397.63738666699</v>
      </c>
      <c r="Q148" s="70">
        <v>72424.539999999994</v>
      </c>
      <c r="R148" s="467">
        <f t="shared" ref="R148:R157" si="55">P148+O148+M148+N148+L148+K148+Q148</f>
        <v>258688.91488666699</v>
      </c>
      <c r="S148" s="70">
        <v>836617.83511333296</v>
      </c>
      <c r="T148" s="466">
        <f t="shared" si="53"/>
        <v>836617.83511333296</v>
      </c>
    </row>
    <row r="149" spans="1:21" ht="20.100000000000001" customHeight="1">
      <c r="A149" s="2">
        <v>3</v>
      </c>
      <c r="B149" s="12" t="s">
        <v>257</v>
      </c>
      <c r="C149" s="10" t="s">
        <v>258</v>
      </c>
      <c r="D149" s="13" t="s">
        <v>194</v>
      </c>
      <c r="E149" s="70">
        <v>879008.91666666698</v>
      </c>
      <c r="F149" s="70"/>
      <c r="G149" s="186"/>
      <c r="H149" s="186">
        <f>90000</f>
        <v>90000</v>
      </c>
      <c r="I149" s="70">
        <f>100000+30000</f>
        <v>130000</v>
      </c>
      <c r="J149" s="466">
        <f t="shared" si="54"/>
        <v>1099008.91666667</v>
      </c>
      <c r="K149" s="70"/>
      <c r="L149" s="70">
        <f>350000</f>
        <v>350000</v>
      </c>
      <c r="M149" s="70"/>
      <c r="N149" s="70"/>
      <c r="O149" s="70">
        <v>13084.6625</v>
      </c>
      <c r="P149" s="70">
        <v>174066.48122666701</v>
      </c>
      <c r="Q149" s="70">
        <v>68216.8866666666</v>
      </c>
      <c r="R149" s="467">
        <f t="shared" si="55"/>
        <v>605368.03039333399</v>
      </c>
      <c r="S149" s="70">
        <v>536138.18494000495</v>
      </c>
      <c r="T149" s="466">
        <f t="shared" si="53"/>
        <v>493640.88627333601</v>
      </c>
      <c r="U149" s="11">
        <f>T149-S149</f>
        <v>-42497.298666668597</v>
      </c>
    </row>
    <row r="150" spans="1:21" ht="20.100000000000001" customHeight="1">
      <c r="A150" s="2">
        <v>4</v>
      </c>
      <c r="B150" s="9" t="s">
        <v>259</v>
      </c>
      <c r="C150" s="10" t="s">
        <v>260</v>
      </c>
      <c r="D150" s="13" t="s">
        <v>41</v>
      </c>
      <c r="E150" s="70">
        <v>589657</v>
      </c>
      <c r="F150" s="70"/>
      <c r="G150" s="186"/>
      <c r="H150" s="186">
        <f>70000</f>
        <v>70000</v>
      </c>
      <c r="I150" s="70">
        <v>0</v>
      </c>
      <c r="J150" s="466">
        <f t="shared" si="54"/>
        <v>659657</v>
      </c>
      <c r="K150" s="70"/>
      <c r="L150" s="70">
        <v>5000</v>
      </c>
      <c r="M150" s="70">
        <v>195000</v>
      </c>
      <c r="N150" s="70"/>
      <c r="O150" s="70"/>
      <c r="P150" s="70">
        <v>96263.679146666705</v>
      </c>
      <c r="Q150" s="70">
        <v>47172.56</v>
      </c>
      <c r="R150" s="467">
        <f t="shared" si="55"/>
        <v>343436.23914666701</v>
      </c>
      <c r="S150" s="70">
        <v>316220.76085333299</v>
      </c>
      <c r="T150" s="466">
        <f t="shared" si="53"/>
        <v>316220.76085333299</v>
      </c>
    </row>
    <row r="151" spans="1:21" ht="20.100000000000001" customHeight="1">
      <c r="A151" s="2">
        <v>5</v>
      </c>
      <c r="B151" s="9" t="s">
        <v>261</v>
      </c>
      <c r="C151" s="10" t="s">
        <v>260</v>
      </c>
      <c r="D151" s="13" t="s">
        <v>46</v>
      </c>
      <c r="E151" s="70">
        <v>558165.25</v>
      </c>
      <c r="F151" s="70"/>
      <c r="G151" s="186"/>
      <c r="H151" s="186">
        <f t="shared" ref="H151:H152" si="56">70000</f>
        <v>70000</v>
      </c>
      <c r="I151" s="70">
        <v>0</v>
      </c>
      <c r="J151" s="466">
        <f t="shared" si="54"/>
        <v>628165.25</v>
      </c>
      <c r="K151" s="70"/>
      <c r="L151" s="70">
        <f>20000</f>
        <v>20000</v>
      </c>
      <c r="M151" s="70">
        <v>75694.44</v>
      </c>
      <c r="N151" s="70"/>
      <c r="O151" s="70">
        <v>8692.8979166666704</v>
      </c>
      <c r="P151" s="70">
        <v>89031.940026666707</v>
      </c>
      <c r="Q151" s="70">
        <v>44653.22</v>
      </c>
      <c r="R151" s="467">
        <f t="shared" si="55"/>
        <v>238072.497943333</v>
      </c>
      <c r="S151" s="70">
        <v>390092.752056667</v>
      </c>
      <c r="T151" s="466">
        <f t="shared" si="53"/>
        <v>390092.752056667</v>
      </c>
    </row>
    <row r="152" spans="1:21" ht="20.100000000000001" customHeight="1">
      <c r="A152" s="2">
        <v>6</v>
      </c>
      <c r="B152" s="9" t="s">
        <v>262</v>
      </c>
      <c r="C152" s="10" t="s">
        <v>260</v>
      </c>
      <c r="D152" s="13" t="s">
        <v>178</v>
      </c>
      <c r="E152" s="70">
        <v>573911.08333333395</v>
      </c>
      <c r="F152" s="70"/>
      <c r="G152" s="186"/>
      <c r="H152" s="186">
        <f t="shared" si="56"/>
        <v>70000</v>
      </c>
      <c r="I152" s="70"/>
      <c r="J152" s="466">
        <f t="shared" si="54"/>
        <v>643911.08333333395</v>
      </c>
      <c r="K152" s="70"/>
      <c r="L152" s="70">
        <f>35000+25000</f>
        <v>60000</v>
      </c>
      <c r="M152" s="70">
        <f>55000</f>
        <v>55000</v>
      </c>
      <c r="N152" s="70"/>
      <c r="O152" s="70">
        <v>8926.6666666666806</v>
      </c>
      <c r="P152" s="70">
        <v>91768.400426666805</v>
      </c>
      <c r="Q152" s="70">
        <v>45912.886666666702</v>
      </c>
      <c r="R152" s="467">
        <f t="shared" si="55"/>
        <v>261607.95376</v>
      </c>
      <c r="S152" s="70">
        <v>382303.12957333401</v>
      </c>
      <c r="T152" s="466">
        <f t="shared" si="53"/>
        <v>382303.12957333401</v>
      </c>
    </row>
    <row r="153" spans="1:21" ht="20.100000000000001" customHeight="1">
      <c r="A153" s="2">
        <v>7</v>
      </c>
      <c r="B153" s="16" t="s">
        <v>263</v>
      </c>
      <c r="C153" s="10" t="s">
        <v>264</v>
      </c>
      <c r="D153" s="13" t="s">
        <v>73</v>
      </c>
      <c r="E153" s="70">
        <v>372145.33333333302</v>
      </c>
      <c r="F153" s="70"/>
      <c r="G153" s="186"/>
      <c r="H153" s="186">
        <v>60000</v>
      </c>
      <c r="I153" s="70"/>
      <c r="J153" s="467">
        <f t="shared" si="54"/>
        <v>432145.33333333302</v>
      </c>
      <c r="K153" s="70"/>
      <c r="L153" s="638"/>
      <c r="M153" s="638"/>
      <c r="N153" s="922">
        <v>102000</v>
      </c>
      <c r="P153" s="638">
        <v>55922.418346666702</v>
      </c>
      <c r="Q153" s="639">
        <v>29771.6266666667</v>
      </c>
      <c r="R153" s="467">
        <f t="shared" si="55"/>
        <v>187694.045013333</v>
      </c>
      <c r="S153" s="70">
        <v>346451.28831999999</v>
      </c>
      <c r="T153" s="467">
        <f t="shared" si="53"/>
        <v>244451.28831999999</v>
      </c>
    </row>
    <row r="154" spans="1:21" ht="20.100000000000001" customHeight="1">
      <c r="A154" s="2">
        <v>8</v>
      </c>
      <c r="B154" s="9" t="s">
        <v>265</v>
      </c>
      <c r="C154" s="10" t="s">
        <v>266</v>
      </c>
      <c r="D154" s="8" t="s">
        <v>79</v>
      </c>
      <c r="E154" s="70">
        <v>355320.66666666698</v>
      </c>
      <c r="F154" s="70"/>
      <c r="G154" s="186"/>
      <c r="H154" s="186">
        <f>60000</f>
        <v>60000</v>
      </c>
      <c r="I154" s="70"/>
      <c r="J154" s="466">
        <f t="shared" si="54"/>
        <v>415320.66666666698</v>
      </c>
      <c r="K154" s="70"/>
      <c r="L154" s="70">
        <v>15000</v>
      </c>
      <c r="M154" s="70">
        <v>150000</v>
      </c>
      <c r="N154" s="70"/>
      <c r="O154" s="70"/>
      <c r="P154" s="70">
        <v>52950.509226666698</v>
      </c>
      <c r="Q154" s="70">
        <v>28425.653333333401</v>
      </c>
      <c r="R154" s="467">
        <f t="shared" si="55"/>
        <v>246376.16256</v>
      </c>
      <c r="S154" s="70">
        <v>168944.50410666701</v>
      </c>
      <c r="T154" s="466">
        <f t="shared" si="53"/>
        <v>168944.50410666701</v>
      </c>
    </row>
    <row r="155" spans="1:21" ht="20.100000000000001" customHeight="1">
      <c r="A155" s="2">
        <v>9</v>
      </c>
      <c r="B155" s="16" t="s">
        <v>267</v>
      </c>
      <c r="C155" s="10" t="s">
        <v>268</v>
      </c>
      <c r="D155" s="13" t="s">
        <v>102</v>
      </c>
      <c r="E155" s="70">
        <v>301910.75</v>
      </c>
      <c r="F155" s="70"/>
      <c r="G155" s="186"/>
      <c r="H155" s="186">
        <f>50000</f>
        <v>50000</v>
      </c>
      <c r="I155" s="70"/>
      <c r="J155" s="466">
        <f t="shared" si="54"/>
        <v>351910.75</v>
      </c>
      <c r="K155" s="70"/>
      <c r="L155" s="70">
        <f>10000</f>
        <v>10000</v>
      </c>
      <c r="M155" s="70">
        <f>100000</f>
        <v>100000</v>
      </c>
      <c r="N155" s="915"/>
      <c r="O155" s="860">
        <v>4909.1104166666801</v>
      </c>
      <c r="P155" s="70">
        <v>42229.992186666699</v>
      </c>
      <c r="Q155" s="70">
        <v>24152.86</v>
      </c>
      <c r="R155" s="467">
        <f t="shared" si="55"/>
        <v>181291.962603333</v>
      </c>
      <c r="S155" s="70">
        <v>170618.787396667</v>
      </c>
      <c r="T155" s="466">
        <f t="shared" si="53"/>
        <v>170618.787396667</v>
      </c>
    </row>
    <row r="156" spans="1:21" ht="20.100000000000001" customHeight="1">
      <c r="A156" s="2">
        <v>10</v>
      </c>
      <c r="B156" s="16" t="s">
        <v>269</v>
      </c>
      <c r="C156" s="10" t="s">
        <v>264</v>
      </c>
      <c r="D156" s="13" t="s">
        <v>102</v>
      </c>
      <c r="E156" s="70">
        <v>301910.75</v>
      </c>
      <c r="F156" s="70"/>
      <c r="G156" s="186"/>
      <c r="H156" s="186">
        <v>50000</v>
      </c>
      <c r="I156" s="70"/>
      <c r="J156" s="466">
        <f t="shared" si="54"/>
        <v>351910.75</v>
      </c>
      <c r="K156" s="70"/>
      <c r="L156" s="70">
        <f>10000+10000</f>
        <v>20000</v>
      </c>
      <c r="M156" s="70">
        <v>63888.89</v>
      </c>
      <c r="N156" s="915"/>
      <c r="O156" s="860">
        <v>4909.1104166666801</v>
      </c>
      <c r="P156" s="70">
        <v>42229.992186666699</v>
      </c>
      <c r="Q156" s="70">
        <v>24152.86</v>
      </c>
      <c r="R156" s="467">
        <f t="shared" si="55"/>
        <v>155180.85260333301</v>
      </c>
      <c r="S156" s="70">
        <v>196729.89739666699</v>
      </c>
      <c r="T156" s="466">
        <f t="shared" si="53"/>
        <v>196729.89739666699</v>
      </c>
    </row>
    <row r="157" spans="1:21" ht="20.100000000000001" customHeight="1">
      <c r="A157" s="2">
        <v>11</v>
      </c>
      <c r="B157" s="16" t="s">
        <v>270</v>
      </c>
      <c r="C157" s="10" t="s">
        <v>268</v>
      </c>
      <c r="D157" s="13" t="s">
        <v>105</v>
      </c>
      <c r="E157" s="883">
        <v>294900.83333333401</v>
      </c>
      <c r="F157" s="70"/>
      <c r="G157" s="186"/>
      <c r="H157" s="186">
        <v>50000</v>
      </c>
      <c r="I157" s="70"/>
      <c r="J157" s="466">
        <f t="shared" si="54"/>
        <v>344900.83333333401</v>
      </c>
      <c r="K157" s="70"/>
      <c r="L157" s="638">
        <f>20000</f>
        <v>20000</v>
      </c>
      <c r="M157" s="638">
        <v>80000</v>
      </c>
      <c r="N157" s="916"/>
      <c r="O157" s="860">
        <v>4804.4854166666801</v>
      </c>
      <c r="P157" s="638">
        <v>41146.5394666668</v>
      </c>
      <c r="Q157" s="639">
        <v>23592.066666666698</v>
      </c>
      <c r="R157" s="467">
        <f t="shared" si="55"/>
        <v>169543.09155000001</v>
      </c>
      <c r="S157" s="70">
        <v>155357.741783334</v>
      </c>
      <c r="T157" s="466">
        <f t="shared" si="53"/>
        <v>175357.741783334</v>
      </c>
    </row>
    <row r="158" spans="1:21" ht="28.5" customHeight="1">
      <c r="A158" s="2"/>
      <c r="B158" s="18" t="s">
        <v>111</v>
      </c>
      <c r="C158" s="24" t="s">
        <v>271</v>
      </c>
      <c r="D158" s="13"/>
      <c r="E158" s="187">
        <f>SUM(E147:E157)</f>
        <v>6879343.7499999898</v>
      </c>
      <c r="F158" s="187">
        <f>SUM(F147:F157)</f>
        <v>0</v>
      </c>
      <c r="G158" s="187">
        <f t="shared" ref="G158:R158" si="57">SUM(G147:G157)</f>
        <v>0</v>
      </c>
      <c r="H158" s="187">
        <f t="shared" si="57"/>
        <v>760000</v>
      </c>
      <c r="I158" s="187">
        <f t="shared" si="57"/>
        <v>330000</v>
      </c>
      <c r="J158" s="187">
        <f t="shared" si="57"/>
        <v>7969343.75</v>
      </c>
      <c r="K158" s="187">
        <f t="shared" si="57"/>
        <v>0</v>
      </c>
      <c r="L158" s="187">
        <f t="shared" si="57"/>
        <v>700000</v>
      </c>
      <c r="M158" s="187">
        <f t="shared" si="57"/>
        <v>1347361.11</v>
      </c>
      <c r="N158" s="187">
        <f t="shared" si="57"/>
        <v>172000</v>
      </c>
      <c r="O158" s="187">
        <f t="shared" si="57"/>
        <v>86363.097916666695</v>
      </c>
      <c r="P158" s="187">
        <f t="shared" si="57"/>
        <v>1178466.60373333</v>
      </c>
      <c r="Q158" s="187">
        <f t="shared" si="57"/>
        <v>548243.67333333299</v>
      </c>
      <c r="R158" s="187">
        <f t="shared" si="57"/>
        <v>4032434.4849833301</v>
      </c>
      <c r="S158" s="187">
        <v>4059406.5636833301</v>
      </c>
      <c r="T158" s="187">
        <f>SUM(T147:T157)</f>
        <v>3936909.2650166699</v>
      </c>
    </row>
    <row r="159" spans="1:21" ht="20.100000000000001" customHeight="1">
      <c r="A159" s="2"/>
      <c r="B159" s="20"/>
      <c r="C159" s="24"/>
      <c r="D159" s="13"/>
      <c r="E159" s="122"/>
      <c r="F159" s="122"/>
      <c r="G159" s="186"/>
      <c r="H159" s="186"/>
      <c r="I159" s="122"/>
      <c r="J159" s="473"/>
      <c r="K159" s="122"/>
      <c r="L159" s="122"/>
      <c r="M159" s="122"/>
      <c r="N159" s="122"/>
      <c r="O159" s="122"/>
      <c r="P159" s="122"/>
      <c r="Q159" s="122"/>
      <c r="R159" s="474"/>
      <c r="S159" s="122"/>
      <c r="T159" s="473"/>
    </row>
    <row r="160" spans="1:21" ht="20.100000000000001" customHeight="1">
      <c r="A160" s="2"/>
      <c r="B160" s="18" t="s">
        <v>272</v>
      </c>
      <c r="C160" s="10"/>
      <c r="D160" s="13"/>
      <c r="E160" s="70"/>
      <c r="F160" s="70"/>
      <c r="G160" s="186"/>
      <c r="H160" s="186"/>
      <c r="I160" s="70"/>
      <c r="J160" s="466"/>
      <c r="K160" s="70"/>
      <c r="L160" s="70"/>
      <c r="M160" s="70"/>
      <c r="N160" s="70"/>
      <c r="O160" s="70"/>
      <c r="P160" s="70"/>
      <c r="Q160" s="70"/>
      <c r="R160" s="467"/>
      <c r="S160" s="70"/>
      <c r="T160" s="466"/>
    </row>
    <row r="161" spans="1:20" ht="20.100000000000001" customHeight="1">
      <c r="A161" s="25">
        <v>1</v>
      </c>
      <c r="B161" s="12" t="s">
        <v>273</v>
      </c>
      <c r="C161" s="2" t="s">
        <v>274</v>
      </c>
      <c r="D161" s="8" t="s">
        <v>275</v>
      </c>
      <c r="E161" s="70">
        <v>1647612</v>
      </c>
      <c r="F161" s="70"/>
      <c r="G161" s="186"/>
      <c r="H161" s="186">
        <v>100000</v>
      </c>
      <c r="I161" s="70"/>
      <c r="J161" s="466">
        <f>E161+F161+G161+H161+I161</f>
        <v>1747612</v>
      </c>
      <c r="K161" s="70"/>
      <c r="L161" s="70">
        <f>20000+60000</f>
        <v>80000</v>
      </c>
      <c r="M161" s="70">
        <v>446457.79</v>
      </c>
      <c r="N161" s="70">
        <v>40000</v>
      </c>
      <c r="O161" s="70">
        <v>25644.208333333299</v>
      </c>
      <c r="P161" s="70">
        <v>283977.16234666703</v>
      </c>
      <c r="Q161" s="70">
        <v>131808.95999999999</v>
      </c>
      <c r="R161" s="467">
        <f>P161+O161+M161+N161+L161+K161+Q161</f>
        <v>1007888.1206800001</v>
      </c>
      <c r="S161" s="70">
        <v>737723.87931999995</v>
      </c>
      <c r="T161" s="466">
        <f t="shared" ref="T161:T169" si="58">J161-R161</f>
        <v>739723.87931999995</v>
      </c>
    </row>
    <row r="162" spans="1:20" ht="20.100000000000001" customHeight="1">
      <c r="A162" s="25">
        <v>2</v>
      </c>
      <c r="B162" s="12" t="s">
        <v>276</v>
      </c>
      <c r="C162" s="2" t="s">
        <v>277</v>
      </c>
      <c r="D162" s="14" t="s">
        <v>154</v>
      </c>
      <c r="E162" s="70">
        <v>905306.75</v>
      </c>
      <c r="F162" s="70"/>
      <c r="G162" s="186"/>
      <c r="H162" s="186">
        <f>80000+10000</f>
        <v>90000</v>
      </c>
      <c r="I162" s="70">
        <v>50000</v>
      </c>
      <c r="J162" s="466">
        <f t="shared" ref="J162:J169" si="59">SUM(E162:I162)</f>
        <v>1045306.75</v>
      </c>
      <c r="K162" s="70"/>
      <c r="L162" s="70">
        <f>37500</f>
        <v>37500</v>
      </c>
      <c r="M162" s="70"/>
      <c r="N162" s="70"/>
      <c r="O162" s="70">
        <v>13866.737499999999</v>
      </c>
      <c r="P162" s="70">
        <v>162797.63738666699</v>
      </c>
      <c r="Q162" s="70">
        <v>72424.539999999994</v>
      </c>
      <c r="R162" s="467">
        <f t="shared" ref="R162:R206" si="60">P162+O162+M162+N162+L162+K162+Q162</f>
        <v>286588.91488666699</v>
      </c>
      <c r="S162" s="70">
        <v>758717.83511333296</v>
      </c>
      <c r="T162" s="466">
        <f t="shared" si="58"/>
        <v>758717.83511333296</v>
      </c>
    </row>
    <row r="163" spans="1:20" ht="20.100000000000001" customHeight="1">
      <c r="A163" s="25">
        <v>3</v>
      </c>
      <c r="B163" s="9" t="s">
        <v>278</v>
      </c>
      <c r="C163" s="10" t="s">
        <v>279</v>
      </c>
      <c r="D163" s="13" t="s">
        <v>49</v>
      </c>
      <c r="E163" s="70">
        <v>700713.91666666605</v>
      </c>
      <c r="F163" s="70"/>
      <c r="G163" s="186"/>
      <c r="H163" s="186">
        <v>80000</v>
      </c>
      <c r="I163" s="70"/>
      <c r="J163" s="466">
        <f t="shared" si="59"/>
        <v>780713.91666666605</v>
      </c>
      <c r="K163" s="70"/>
      <c r="L163" s="70">
        <f>100000</f>
        <v>100000</v>
      </c>
      <c r="M163" s="70">
        <f>191666.67</f>
        <v>191666.67</v>
      </c>
      <c r="N163" s="70"/>
      <c r="O163" s="70">
        <v>10824.5270833333</v>
      </c>
      <c r="P163" s="70">
        <v>115722.463706667</v>
      </c>
      <c r="Q163" s="70">
        <v>56057.113333333298</v>
      </c>
      <c r="R163" s="467">
        <f t="shared" si="60"/>
        <v>474270.77412333398</v>
      </c>
      <c r="S163" s="70">
        <v>356443.14254333201</v>
      </c>
      <c r="T163" s="466">
        <f t="shared" si="58"/>
        <v>306443.14254333201</v>
      </c>
    </row>
    <row r="164" spans="1:20" ht="20.100000000000001" customHeight="1">
      <c r="A164" s="25">
        <v>4</v>
      </c>
      <c r="B164" s="9" t="s">
        <v>280</v>
      </c>
      <c r="C164" s="2" t="s">
        <v>281</v>
      </c>
      <c r="D164" s="13" t="s">
        <v>49</v>
      </c>
      <c r="E164" s="70">
        <v>700713.91666666605</v>
      </c>
      <c r="F164" s="70"/>
      <c r="G164" s="186"/>
      <c r="H164" s="186">
        <v>80000</v>
      </c>
      <c r="I164" s="70">
        <v>0</v>
      </c>
      <c r="J164" s="466">
        <f t="shared" si="59"/>
        <v>780713.91666666605</v>
      </c>
      <c r="K164" s="70"/>
      <c r="L164" s="70">
        <v>20000</v>
      </c>
      <c r="M164" s="70"/>
      <c r="N164" s="70"/>
      <c r="O164" s="70">
        <v>10824.5270833333</v>
      </c>
      <c r="P164" s="70">
        <v>115722.463706667</v>
      </c>
      <c r="Q164" s="70">
        <v>56057.113333333298</v>
      </c>
      <c r="R164" s="467">
        <f t="shared" si="60"/>
        <v>202604.10412333399</v>
      </c>
      <c r="S164" s="70">
        <v>578109.81254333199</v>
      </c>
      <c r="T164" s="466">
        <f t="shared" si="58"/>
        <v>578109.81254333199</v>
      </c>
    </row>
    <row r="165" spans="1:20" ht="20.100000000000001" customHeight="1">
      <c r="A165" s="25">
        <v>5</v>
      </c>
      <c r="B165" s="9" t="s">
        <v>282</v>
      </c>
      <c r="C165" s="2" t="s">
        <v>281</v>
      </c>
      <c r="D165" s="13" t="s">
        <v>49</v>
      </c>
      <c r="E165" s="70">
        <v>700713.91666666605</v>
      </c>
      <c r="F165" s="70"/>
      <c r="G165" s="186"/>
      <c r="H165" s="186">
        <v>80000</v>
      </c>
      <c r="I165" s="70">
        <v>0</v>
      </c>
      <c r="J165" s="466">
        <f t="shared" si="59"/>
        <v>780713.91666666605</v>
      </c>
      <c r="K165" s="70"/>
      <c r="L165" s="70">
        <f>0</f>
        <v>0</v>
      </c>
      <c r="M165" s="70">
        <v>0</v>
      </c>
      <c r="N165" s="70"/>
      <c r="O165" s="70">
        <v>10824.5270833333</v>
      </c>
      <c r="P165" s="70">
        <v>115722.463706667</v>
      </c>
      <c r="Q165" s="70">
        <v>56057.113333333298</v>
      </c>
      <c r="R165" s="467">
        <f t="shared" si="60"/>
        <v>182604.10412333399</v>
      </c>
      <c r="S165" s="70">
        <v>598109.81254333199</v>
      </c>
      <c r="T165" s="466">
        <f t="shared" si="58"/>
        <v>598109.81254333199</v>
      </c>
    </row>
    <row r="166" spans="1:20" ht="20.100000000000001" customHeight="1">
      <c r="A166" s="25">
        <v>6</v>
      </c>
      <c r="B166" s="9" t="s">
        <v>283</v>
      </c>
      <c r="C166" s="10" t="s">
        <v>216</v>
      </c>
      <c r="D166" s="13" t="s">
        <v>159</v>
      </c>
      <c r="E166" s="70">
        <v>482846.58333333401</v>
      </c>
      <c r="F166" s="70"/>
      <c r="G166" s="186"/>
      <c r="H166" s="186">
        <f>70000</f>
        <v>70000</v>
      </c>
      <c r="I166" s="70">
        <v>0</v>
      </c>
      <c r="J166" s="466">
        <f t="shared" si="59"/>
        <v>552846.58333333395</v>
      </c>
      <c r="K166" s="70"/>
      <c r="L166" s="70"/>
      <c r="M166" s="70">
        <f>100000</f>
        <v>100000</v>
      </c>
      <c r="N166" s="70"/>
      <c r="O166" s="70"/>
      <c r="P166" s="70">
        <v>79980.253226666697</v>
      </c>
      <c r="Q166" s="70">
        <v>39797.82</v>
      </c>
      <c r="R166" s="467">
        <f t="shared" si="60"/>
        <v>219778.07322666701</v>
      </c>
      <c r="S166" s="70">
        <v>333068.510106667</v>
      </c>
      <c r="T166" s="466">
        <f t="shared" si="58"/>
        <v>333068.510106667</v>
      </c>
    </row>
    <row r="167" spans="1:20" ht="20.100000000000001" customHeight="1">
      <c r="A167" s="25">
        <v>7</v>
      </c>
      <c r="B167" s="9" t="s">
        <v>284</v>
      </c>
      <c r="C167" s="2" t="s">
        <v>285</v>
      </c>
      <c r="D167" s="13" t="s">
        <v>159</v>
      </c>
      <c r="E167" s="70">
        <v>482846.58333333401</v>
      </c>
      <c r="F167" s="70"/>
      <c r="G167" s="186"/>
      <c r="H167" s="186">
        <f>120000</f>
        <v>120000</v>
      </c>
      <c r="I167" s="70"/>
      <c r="J167" s="466">
        <f t="shared" si="59"/>
        <v>602846.58333333395</v>
      </c>
      <c r="K167" s="70"/>
      <c r="L167" s="70">
        <v>20000</v>
      </c>
      <c r="M167" s="70">
        <v>96206.93</v>
      </c>
      <c r="N167" s="70"/>
      <c r="O167" s="70"/>
      <c r="P167" s="70">
        <v>86996.687146666794</v>
      </c>
      <c r="Q167" s="70">
        <v>38627.726666666698</v>
      </c>
      <c r="R167" s="467">
        <f t="shared" si="60"/>
        <v>241831.34381333299</v>
      </c>
      <c r="S167" s="70">
        <v>321015.23952</v>
      </c>
      <c r="T167" s="466">
        <f t="shared" si="58"/>
        <v>361015.23952</v>
      </c>
    </row>
    <row r="168" spans="1:20" ht="20.100000000000001" customHeight="1">
      <c r="A168" s="25">
        <v>8</v>
      </c>
      <c r="B168" s="9" t="s">
        <v>286</v>
      </c>
      <c r="C168" s="10" t="s">
        <v>287</v>
      </c>
      <c r="D168" s="13" t="s">
        <v>65</v>
      </c>
      <c r="E168" s="70">
        <v>482662.66666666698</v>
      </c>
      <c r="F168" s="70"/>
      <c r="G168" s="186"/>
      <c r="H168" s="186">
        <f t="shared" ref="H168:H176" si="61">60000</f>
        <v>60000</v>
      </c>
      <c r="I168" s="70"/>
      <c r="J168" s="466">
        <f t="shared" si="59"/>
        <v>542662.66666666698</v>
      </c>
      <c r="K168" s="70"/>
      <c r="L168" s="70">
        <v>35000</v>
      </c>
      <c r="M168" s="70">
        <v>159722.22</v>
      </c>
      <c r="N168" s="70"/>
      <c r="O168" s="70"/>
      <c r="P168" s="70">
        <v>75444.2001066667</v>
      </c>
      <c r="Q168" s="70">
        <v>38613.013333333402</v>
      </c>
      <c r="R168" s="467">
        <f t="shared" si="60"/>
        <v>308779.43343999999</v>
      </c>
      <c r="S168" s="70">
        <v>233883.23322666701</v>
      </c>
      <c r="T168" s="466">
        <f t="shared" si="58"/>
        <v>233883.23322666701</v>
      </c>
    </row>
    <row r="169" spans="1:20" ht="20.100000000000001" customHeight="1">
      <c r="A169" s="25">
        <v>9</v>
      </c>
      <c r="B169" s="9" t="s">
        <v>288</v>
      </c>
      <c r="C169" s="10" t="s">
        <v>289</v>
      </c>
      <c r="D169" s="13" t="s">
        <v>162</v>
      </c>
      <c r="E169" s="70">
        <v>468828.16666666698</v>
      </c>
      <c r="F169" s="70"/>
      <c r="G169" s="186"/>
      <c r="H169" s="186">
        <f t="shared" si="61"/>
        <v>60000</v>
      </c>
      <c r="I169" s="70"/>
      <c r="J169" s="466">
        <f t="shared" si="59"/>
        <v>528828.16666666698</v>
      </c>
      <c r="K169" s="70"/>
      <c r="L169" s="70">
        <f t="shared" ref="L169:L172" si="62">10000</f>
        <v>10000</v>
      </c>
      <c r="M169" s="70">
        <v>100000</v>
      </c>
      <c r="N169" s="70"/>
      <c r="O169" s="70">
        <v>7366.5729166666797</v>
      </c>
      <c r="P169" s="70">
        <v>71586.092026666694</v>
      </c>
      <c r="Q169" s="70">
        <v>37506.253333333399</v>
      </c>
      <c r="R169" s="467">
        <f t="shared" si="60"/>
        <v>226458.91827666701</v>
      </c>
      <c r="S169" s="70">
        <v>202369.24838999999</v>
      </c>
      <c r="T169" s="466">
        <f t="shared" si="58"/>
        <v>302369.24839000002</v>
      </c>
    </row>
    <row r="170" spans="1:20" ht="20.100000000000001" customHeight="1">
      <c r="A170" s="25">
        <v>10</v>
      </c>
      <c r="B170" s="16" t="s">
        <v>290</v>
      </c>
      <c r="C170" s="2" t="s">
        <v>291</v>
      </c>
      <c r="D170" s="13" t="s">
        <v>68</v>
      </c>
      <c r="E170" s="186">
        <v>454993.58333333302</v>
      </c>
      <c r="F170" s="70"/>
      <c r="G170" s="186"/>
      <c r="H170" s="186">
        <v>60000</v>
      </c>
      <c r="I170" s="70"/>
      <c r="J170" s="466">
        <f t="shared" ref="J170:J176" si="63">SUM(E170:I170)</f>
        <v>514993.58333333302</v>
      </c>
      <c r="K170" s="70"/>
      <c r="L170" s="70"/>
      <c r="M170" s="70"/>
      <c r="N170" s="70"/>
      <c r="O170" s="70">
        <v>7161.1770833333303</v>
      </c>
      <c r="P170" s="70">
        <v>70556.733226666605</v>
      </c>
      <c r="Q170" s="70">
        <v>36399.486666666598</v>
      </c>
      <c r="R170" s="467">
        <f t="shared" si="60"/>
        <v>114117.39697666701</v>
      </c>
      <c r="S170" s="70">
        <v>400876.18635666597</v>
      </c>
      <c r="T170" s="466">
        <f t="shared" ref="T170:T173" si="64">J170-R170</f>
        <v>400876.18635666597</v>
      </c>
    </row>
    <row r="171" spans="1:20" ht="20.100000000000001" customHeight="1">
      <c r="A171" s="25">
        <v>11</v>
      </c>
      <c r="B171" s="9" t="s">
        <v>292</v>
      </c>
      <c r="C171" s="2" t="s">
        <v>291</v>
      </c>
      <c r="D171" s="13" t="s">
        <v>137</v>
      </c>
      <c r="E171" s="186">
        <v>441159</v>
      </c>
      <c r="F171" s="70"/>
      <c r="G171" s="186"/>
      <c r="H171" s="186">
        <f t="shared" si="61"/>
        <v>60000</v>
      </c>
      <c r="I171" s="70"/>
      <c r="J171" s="466">
        <f t="shared" si="63"/>
        <v>501159</v>
      </c>
      <c r="K171" s="70"/>
      <c r="L171" s="70">
        <f t="shared" si="62"/>
        <v>10000</v>
      </c>
      <c r="M171" s="70">
        <f>100000</f>
        <v>100000</v>
      </c>
      <c r="N171" s="70"/>
      <c r="O171" s="70"/>
      <c r="P171" s="70">
        <v>68112.992426666693</v>
      </c>
      <c r="Q171" s="70">
        <v>35292.720000000001</v>
      </c>
      <c r="R171" s="467">
        <f t="shared" si="60"/>
        <v>213405.71242666701</v>
      </c>
      <c r="S171" s="70">
        <v>287753.28757333301</v>
      </c>
      <c r="T171" s="466">
        <f t="shared" si="64"/>
        <v>287753.28757333301</v>
      </c>
    </row>
    <row r="172" spans="1:20" ht="20.100000000000001" customHeight="1">
      <c r="A172" s="25">
        <v>12</v>
      </c>
      <c r="B172" s="9" t="s">
        <v>293</v>
      </c>
      <c r="C172" s="2" t="s">
        <v>291</v>
      </c>
      <c r="D172" s="13" t="s">
        <v>137</v>
      </c>
      <c r="E172" s="186">
        <v>441159</v>
      </c>
      <c r="F172" s="70"/>
      <c r="G172" s="186"/>
      <c r="H172" s="186">
        <f t="shared" si="61"/>
        <v>60000</v>
      </c>
      <c r="I172" s="70"/>
      <c r="J172" s="466">
        <f t="shared" si="63"/>
        <v>501159</v>
      </c>
      <c r="K172" s="70"/>
      <c r="L172" s="70">
        <f t="shared" si="62"/>
        <v>10000</v>
      </c>
      <c r="M172" s="70">
        <v>87500</v>
      </c>
      <c r="N172" s="70"/>
      <c r="O172" s="70">
        <v>6955.78125</v>
      </c>
      <c r="P172" s="70">
        <v>66777.482426666698</v>
      </c>
      <c r="Q172" s="70">
        <v>35292.720000000001</v>
      </c>
      <c r="R172" s="467">
        <f t="shared" si="60"/>
        <v>206525.98367666701</v>
      </c>
      <c r="S172" s="70">
        <v>294633.01632333302</v>
      </c>
      <c r="T172" s="466">
        <f t="shared" si="64"/>
        <v>294633.01632333302</v>
      </c>
    </row>
    <row r="173" spans="1:20" ht="20.100000000000001" customHeight="1">
      <c r="A173" s="25">
        <v>12</v>
      </c>
      <c r="B173" s="9" t="s">
        <v>294</v>
      </c>
      <c r="C173" s="2" t="s">
        <v>291</v>
      </c>
      <c r="D173" s="13" t="s">
        <v>137</v>
      </c>
      <c r="E173" s="186">
        <v>441159</v>
      </c>
      <c r="F173" s="70"/>
      <c r="G173" s="186"/>
      <c r="H173" s="186">
        <f t="shared" si="61"/>
        <v>60000</v>
      </c>
      <c r="I173" s="70"/>
      <c r="J173" s="466">
        <f t="shared" si="63"/>
        <v>501159</v>
      </c>
      <c r="K173" s="70"/>
      <c r="L173" s="70"/>
      <c r="M173" s="70"/>
      <c r="N173" s="70">
        <v>40000</v>
      </c>
      <c r="O173" s="70">
        <v>6955.78125</v>
      </c>
      <c r="P173" s="70">
        <v>66777.482426666698</v>
      </c>
      <c r="Q173" s="70">
        <v>35292.720000000001</v>
      </c>
      <c r="R173" s="467">
        <f t="shared" si="60"/>
        <v>149025.98367666701</v>
      </c>
      <c r="S173" s="70">
        <v>642161.63757333299</v>
      </c>
      <c r="T173" s="466">
        <f t="shared" si="64"/>
        <v>352133.01632333302</v>
      </c>
    </row>
    <row r="174" spans="1:20" ht="20.100000000000001" customHeight="1">
      <c r="A174" s="25">
        <v>13</v>
      </c>
      <c r="B174" s="9" t="s">
        <v>295</v>
      </c>
      <c r="C174" s="2" t="s">
        <v>291</v>
      </c>
      <c r="D174" s="13" t="s">
        <v>68</v>
      </c>
      <c r="E174" s="186">
        <v>454993.58333333302</v>
      </c>
      <c r="F174" s="70"/>
      <c r="G174" s="186"/>
      <c r="H174" s="186">
        <f t="shared" si="61"/>
        <v>60000</v>
      </c>
      <c r="I174" s="70"/>
      <c r="J174" s="466">
        <f t="shared" si="63"/>
        <v>514993.58333333302</v>
      </c>
      <c r="K174" s="70"/>
      <c r="L174" s="70">
        <f>10000</f>
        <v>10000</v>
      </c>
      <c r="M174" s="70"/>
      <c r="N174" s="70">
        <v>40000</v>
      </c>
      <c r="O174" s="70"/>
      <c r="P174" s="70">
        <v>70556.733226666605</v>
      </c>
      <c r="Q174" s="70">
        <v>36399.486666666598</v>
      </c>
      <c r="R174" s="467">
        <f t="shared" si="60"/>
        <v>156956.21989333301</v>
      </c>
      <c r="S174" s="70">
        <v>356037.36343999999</v>
      </c>
      <c r="T174" s="466">
        <f t="shared" ref="T174:T185" si="65">J174-R174</f>
        <v>358037.36343999999</v>
      </c>
    </row>
    <row r="175" spans="1:20" ht="20.100000000000001" customHeight="1">
      <c r="A175" s="25">
        <v>14</v>
      </c>
      <c r="B175" s="9" t="s">
        <v>296</v>
      </c>
      <c r="C175" s="10" t="s">
        <v>297</v>
      </c>
      <c r="D175" s="13" t="s">
        <v>119</v>
      </c>
      <c r="E175" s="186">
        <v>390135.83333333401</v>
      </c>
      <c r="F175" s="70"/>
      <c r="G175" s="186"/>
      <c r="H175" s="186">
        <f t="shared" si="61"/>
        <v>60000</v>
      </c>
      <c r="I175" s="70"/>
      <c r="J175" s="466">
        <f t="shared" si="63"/>
        <v>450135.83333333401</v>
      </c>
      <c r="K175" s="70"/>
      <c r="L175" s="70">
        <f>30000</f>
        <v>30000</v>
      </c>
      <c r="M175" s="70"/>
      <c r="N175" s="70"/>
      <c r="O175" s="70">
        <v>6154.2791666666799</v>
      </c>
      <c r="P175" s="70">
        <v>59100.260266666803</v>
      </c>
      <c r="Q175" s="70">
        <v>31210.866666666701</v>
      </c>
      <c r="R175" s="467">
        <f t="shared" si="60"/>
        <v>126465.40609999999</v>
      </c>
      <c r="S175" s="70">
        <v>323670.42723333399</v>
      </c>
      <c r="T175" s="466">
        <f t="shared" si="65"/>
        <v>323670.42723333399</v>
      </c>
    </row>
    <row r="176" spans="1:20" ht="20.100000000000001" customHeight="1">
      <c r="A176" s="25">
        <v>15</v>
      </c>
      <c r="B176" s="9" t="s">
        <v>298</v>
      </c>
      <c r="C176" s="10" t="s">
        <v>299</v>
      </c>
      <c r="D176" s="8" t="s">
        <v>84</v>
      </c>
      <c r="E176" s="70">
        <v>347016.16666666599</v>
      </c>
      <c r="F176" s="70"/>
      <c r="G176" s="186"/>
      <c r="H176" s="186">
        <f t="shared" si="61"/>
        <v>60000</v>
      </c>
      <c r="I176" s="70"/>
      <c r="J176" s="466">
        <f t="shared" si="63"/>
        <v>407016.16666666599</v>
      </c>
      <c r="K176" s="70"/>
      <c r="L176" s="70">
        <f>30000</f>
        <v>30000</v>
      </c>
      <c r="M176" s="70"/>
      <c r="N176" s="70"/>
      <c r="O176" s="70">
        <v>5566.8645833333203</v>
      </c>
      <c r="P176" s="70">
        <v>51483.602346666499</v>
      </c>
      <c r="Q176" s="70">
        <v>27761.293333333299</v>
      </c>
      <c r="R176" s="467">
        <f t="shared" si="60"/>
        <v>114811.760263333</v>
      </c>
      <c r="S176" s="70">
        <v>292204.40640333301</v>
      </c>
      <c r="T176" s="466">
        <f t="shared" si="65"/>
        <v>292204.40640333301</v>
      </c>
    </row>
    <row r="177" spans="1:20" ht="20.100000000000001" customHeight="1">
      <c r="A177" s="25">
        <v>16</v>
      </c>
      <c r="B177" s="9" t="s">
        <v>300</v>
      </c>
      <c r="C177" s="10" t="s">
        <v>301</v>
      </c>
      <c r="D177" s="13" t="s">
        <v>302</v>
      </c>
      <c r="E177" s="186">
        <v>399131.16666666698</v>
      </c>
      <c r="F177" s="70"/>
      <c r="G177" s="186"/>
      <c r="H177" s="186">
        <f>50000+10000</f>
        <v>60000</v>
      </c>
      <c r="I177" s="70"/>
      <c r="J177" s="466">
        <f t="shared" ref="J177:J182" si="66">SUM(E177:I177)</f>
        <v>459131.16666666698</v>
      </c>
      <c r="K177" s="70"/>
      <c r="L177" s="70">
        <v>10000</v>
      </c>
      <c r="M177" s="70">
        <v>45833.33</v>
      </c>
      <c r="N177" s="70">
        <v>50000</v>
      </c>
      <c r="O177" s="70"/>
      <c r="P177" s="70">
        <v>59807.016106666699</v>
      </c>
      <c r="Q177" s="70">
        <v>36525.18</v>
      </c>
      <c r="R177" s="467">
        <f t="shared" si="60"/>
        <v>202165.52610666701</v>
      </c>
      <c r="S177" s="70">
        <v>254965.64056</v>
      </c>
      <c r="T177" s="466">
        <f t="shared" si="65"/>
        <v>256965.64056</v>
      </c>
    </row>
    <row r="178" spans="1:20" ht="20.100000000000001" customHeight="1">
      <c r="A178" s="25">
        <v>17</v>
      </c>
      <c r="B178" s="9" t="s">
        <v>303</v>
      </c>
      <c r="C178" s="10" t="s">
        <v>304</v>
      </c>
      <c r="D178" s="13" t="s">
        <v>79</v>
      </c>
      <c r="E178" s="186">
        <v>355320.66666666698</v>
      </c>
      <c r="F178" s="70"/>
      <c r="G178" s="186"/>
      <c r="H178" s="186">
        <f>50000+10000</f>
        <v>60000</v>
      </c>
      <c r="I178" s="70"/>
      <c r="J178" s="466">
        <f t="shared" si="66"/>
        <v>415320.66666666698</v>
      </c>
      <c r="K178" s="70"/>
      <c r="L178" s="70">
        <v>90000</v>
      </c>
      <c r="M178" s="70">
        <f>70000+30000</f>
        <v>100000</v>
      </c>
      <c r="N178" s="70">
        <v>50000</v>
      </c>
      <c r="O178" s="70">
        <v>5690.3937500000002</v>
      </c>
      <c r="P178" s="70">
        <v>52950.509226666698</v>
      </c>
      <c r="Q178" s="70">
        <v>28425.653333333401</v>
      </c>
      <c r="R178" s="467">
        <f t="shared" si="60"/>
        <v>327066.55631000001</v>
      </c>
      <c r="S178" s="70">
        <v>86254.110356666904</v>
      </c>
      <c r="T178" s="466">
        <f t="shared" si="65"/>
        <v>88254.110356666904</v>
      </c>
    </row>
    <row r="179" spans="1:20" ht="20.100000000000001" customHeight="1">
      <c r="A179" s="25">
        <v>18</v>
      </c>
      <c r="B179" s="9" t="s">
        <v>305</v>
      </c>
      <c r="C179" s="10" t="s">
        <v>306</v>
      </c>
      <c r="D179" s="13" t="s">
        <v>302</v>
      </c>
      <c r="E179" s="186">
        <v>399131.16666666698</v>
      </c>
      <c r="F179" s="70"/>
      <c r="G179" s="186"/>
      <c r="H179" s="186">
        <f>50000+10000</f>
        <v>60000</v>
      </c>
      <c r="I179" s="70"/>
      <c r="J179" s="466">
        <f t="shared" si="66"/>
        <v>459131.16666666698</v>
      </c>
      <c r="K179" s="70"/>
      <c r="L179" s="70">
        <f>10000</f>
        <v>10000</v>
      </c>
      <c r="M179" s="70">
        <v>99734.99</v>
      </c>
      <c r="N179" s="70"/>
      <c r="O179" s="70">
        <v>7722.5375000000004</v>
      </c>
      <c r="P179" s="70">
        <v>58324.288906666698</v>
      </c>
      <c r="Q179" s="70">
        <v>36525.18</v>
      </c>
      <c r="R179" s="467">
        <f t="shared" si="60"/>
        <v>212306.99640666699</v>
      </c>
      <c r="S179" s="70">
        <v>246824.17026000001</v>
      </c>
      <c r="T179" s="466">
        <f t="shared" si="65"/>
        <v>246824.17026000001</v>
      </c>
    </row>
    <row r="180" spans="1:20" ht="20.100000000000001" customHeight="1">
      <c r="A180" s="25">
        <v>19</v>
      </c>
      <c r="B180" s="9" t="s">
        <v>307</v>
      </c>
      <c r="C180" s="10" t="s">
        <v>308</v>
      </c>
      <c r="D180" s="13" t="s">
        <v>79</v>
      </c>
      <c r="E180" s="186">
        <v>355320.66666666698</v>
      </c>
      <c r="F180" s="70"/>
      <c r="G180" s="186"/>
      <c r="H180" s="186">
        <f>50000+10000</f>
        <v>60000</v>
      </c>
      <c r="I180" s="70"/>
      <c r="J180" s="466">
        <f t="shared" si="66"/>
        <v>415320.66666666698</v>
      </c>
      <c r="K180" s="70"/>
      <c r="L180" s="70"/>
      <c r="M180" s="70">
        <v>20000</v>
      </c>
      <c r="N180" s="70"/>
      <c r="O180" s="70"/>
      <c r="P180" s="70">
        <v>52950.509226666698</v>
      </c>
      <c r="Q180" s="70">
        <v>28425.653333333401</v>
      </c>
      <c r="R180" s="467">
        <f t="shared" si="60"/>
        <v>101376.16256</v>
      </c>
      <c r="S180" s="70">
        <v>313944.50410666701</v>
      </c>
      <c r="T180" s="466">
        <f t="shared" si="65"/>
        <v>313944.50410666701</v>
      </c>
    </row>
    <row r="181" spans="1:20" ht="20.100000000000001" customHeight="1">
      <c r="A181" s="25">
        <v>20</v>
      </c>
      <c r="B181" s="16" t="s">
        <v>309</v>
      </c>
      <c r="C181" s="10" t="s">
        <v>310</v>
      </c>
      <c r="D181" s="13" t="s">
        <v>87</v>
      </c>
      <c r="E181" s="186">
        <v>338711.66666666698</v>
      </c>
      <c r="F181" s="70"/>
      <c r="G181" s="186"/>
      <c r="H181" s="186">
        <f t="shared" ref="H181:H183" si="67">60000</f>
        <v>60000</v>
      </c>
      <c r="I181" s="2"/>
      <c r="J181" s="466">
        <f t="shared" si="66"/>
        <v>398711.66666666698</v>
      </c>
      <c r="K181" s="70"/>
      <c r="L181" s="70">
        <v>30000</v>
      </c>
      <c r="M181" s="70">
        <f>80000</f>
        <v>80000</v>
      </c>
      <c r="N181" s="70">
        <v>20000</v>
      </c>
      <c r="O181" s="70">
        <v>5443.3354166666804</v>
      </c>
      <c r="P181" s="70">
        <v>50016.695466666701</v>
      </c>
      <c r="Q181" s="70">
        <v>27096.9333333334</v>
      </c>
      <c r="R181" s="467">
        <f t="shared" si="60"/>
        <v>212556.96421666699</v>
      </c>
      <c r="S181" s="70">
        <v>184154.70245000001</v>
      </c>
      <c r="T181" s="466">
        <f t="shared" si="65"/>
        <v>186154.70245000001</v>
      </c>
    </row>
    <row r="182" spans="1:20" ht="20.100000000000001" customHeight="1">
      <c r="A182" s="25">
        <v>21</v>
      </c>
      <c r="B182" s="16" t="s">
        <v>311</v>
      </c>
      <c r="C182" s="10" t="s">
        <v>310</v>
      </c>
      <c r="D182" s="13" t="s">
        <v>87</v>
      </c>
      <c r="E182" s="186">
        <v>338711.66666666698</v>
      </c>
      <c r="F182" s="70"/>
      <c r="G182" s="186"/>
      <c r="H182" s="186">
        <f t="shared" si="67"/>
        <v>60000</v>
      </c>
      <c r="I182" s="2"/>
      <c r="J182" s="466">
        <f t="shared" si="66"/>
        <v>398711.66666666698</v>
      </c>
      <c r="K182" s="70"/>
      <c r="L182" s="70">
        <v>10000</v>
      </c>
      <c r="M182" s="70">
        <v>86456</v>
      </c>
      <c r="N182" s="70">
        <v>20000</v>
      </c>
      <c r="O182" s="70"/>
      <c r="P182" s="70">
        <v>50016.695466666701</v>
      </c>
      <c r="Q182" s="70">
        <v>27096.9333333334</v>
      </c>
      <c r="R182" s="467">
        <f t="shared" si="60"/>
        <v>193569.62880000001</v>
      </c>
      <c r="S182" s="70">
        <v>203142.037866667</v>
      </c>
      <c r="T182" s="466">
        <f t="shared" si="65"/>
        <v>205142.037866667</v>
      </c>
    </row>
    <row r="183" spans="1:20" ht="18.75" customHeight="1">
      <c r="A183" s="25">
        <v>22</v>
      </c>
      <c r="B183" s="16" t="s">
        <v>312</v>
      </c>
      <c r="C183" s="2" t="s">
        <v>313</v>
      </c>
      <c r="D183" s="8" t="s">
        <v>96</v>
      </c>
      <c r="E183" s="70">
        <v>330407.08333333302</v>
      </c>
      <c r="F183" s="70"/>
      <c r="G183" s="186"/>
      <c r="H183" s="186">
        <f t="shared" si="67"/>
        <v>60000</v>
      </c>
      <c r="I183" s="70"/>
      <c r="J183" s="467">
        <f>E183+F183+G183+H183+I183</f>
        <v>390407.08333333302</v>
      </c>
      <c r="K183" s="70"/>
      <c r="L183" s="70"/>
      <c r="M183" s="70"/>
      <c r="N183" s="70">
        <v>100000</v>
      </c>
      <c r="O183" s="70"/>
      <c r="P183" s="70">
        <v>48549.773866666699</v>
      </c>
      <c r="Q183" s="70">
        <v>26432.566666666698</v>
      </c>
      <c r="R183" s="467">
        <f t="shared" si="60"/>
        <v>174982.34053333299</v>
      </c>
      <c r="S183" s="70">
        <v>213424.74280000001</v>
      </c>
      <c r="T183" s="467">
        <f t="shared" si="65"/>
        <v>215424.74280000001</v>
      </c>
    </row>
    <row r="184" spans="1:20" ht="20.100000000000001" customHeight="1">
      <c r="A184" s="25">
        <v>23</v>
      </c>
      <c r="B184" s="16" t="s">
        <v>314</v>
      </c>
      <c r="C184" s="10" t="s">
        <v>315</v>
      </c>
      <c r="D184" s="13" t="s">
        <v>102</v>
      </c>
      <c r="E184" s="70">
        <v>301910.75</v>
      </c>
      <c r="F184" s="70"/>
      <c r="G184" s="186"/>
      <c r="H184" s="186">
        <f t="shared" ref="H184:H191" si="68">50000</f>
        <v>50000</v>
      </c>
      <c r="I184" s="70"/>
      <c r="J184" s="466">
        <f>SUM(E184:I184)</f>
        <v>351910.75</v>
      </c>
      <c r="K184" s="70"/>
      <c r="L184" s="70">
        <f>20000</f>
        <v>20000</v>
      </c>
      <c r="M184" s="70">
        <v>100000</v>
      </c>
      <c r="N184" s="70"/>
      <c r="O184" s="2"/>
      <c r="P184" s="70">
        <v>42229.992186666699</v>
      </c>
      <c r="Q184" s="70">
        <v>24152.86</v>
      </c>
      <c r="R184" s="467">
        <f t="shared" si="60"/>
        <v>186382.85218666701</v>
      </c>
      <c r="S184" s="70">
        <v>165527.89781333299</v>
      </c>
      <c r="T184" s="466">
        <f t="shared" si="65"/>
        <v>165527.89781333299</v>
      </c>
    </row>
    <row r="185" spans="1:20" ht="20.100000000000001" customHeight="1">
      <c r="A185" s="25">
        <v>24</v>
      </c>
      <c r="B185" s="16" t="s">
        <v>316</v>
      </c>
      <c r="C185" s="10" t="s">
        <v>317</v>
      </c>
      <c r="D185" s="13" t="s">
        <v>102</v>
      </c>
      <c r="E185" s="70">
        <v>301910.75</v>
      </c>
      <c r="F185" s="70"/>
      <c r="G185" s="186"/>
      <c r="H185" s="186">
        <f t="shared" si="68"/>
        <v>50000</v>
      </c>
      <c r="I185" s="70"/>
      <c r="J185" s="466">
        <f>SUM(E185:I185)</f>
        <v>351910.75</v>
      </c>
      <c r="K185" s="70"/>
      <c r="L185" s="70">
        <f>12000-2000</f>
        <v>10000</v>
      </c>
      <c r="M185" s="70">
        <v>42000</v>
      </c>
      <c r="N185" s="70">
        <v>30000</v>
      </c>
      <c r="O185" s="70">
        <v>4909.1104166666801</v>
      </c>
      <c r="P185" s="70">
        <v>42229.992186666699</v>
      </c>
      <c r="Q185" s="70">
        <v>24152.86</v>
      </c>
      <c r="R185" s="467">
        <f t="shared" si="60"/>
        <v>153291.962603333</v>
      </c>
      <c r="S185" s="70">
        <v>196618.787396667</v>
      </c>
      <c r="T185" s="466">
        <f t="shared" si="65"/>
        <v>198618.787396667</v>
      </c>
    </row>
    <row r="186" spans="1:20" ht="20.100000000000001" customHeight="1">
      <c r="A186" s="25">
        <v>25</v>
      </c>
      <c r="B186" s="16" t="s">
        <v>318</v>
      </c>
      <c r="C186" s="10" t="s">
        <v>319</v>
      </c>
      <c r="D186" s="13" t="s">
        <v>102</v>
      </c>
      <c r="E186" s="70">
        <v>301910.75</v>
      </c>
      <c r="F186" s="70"/>
      <c r="G186" s="186"/>
      <c r="H186" s="186">
        <f t="shared" si="68"/>
        <v>50000</v>
      </c>
      <c r="I186" s="70"/>
      <c r="J186" s="466">
        <f t="shared" ref="J186:J193" si="69">SUM(E186:I186)</f>
        <v>351910.75</v>
      </c>
      <c r="K186" s="70"/>
      <c r="L186" s="70">
        <v>40000</v>
      </c>
      <c r="M186" s="70"/>
      <c r="N186" s="70">
        <v>25000</v>
      </c>
      <c r="O186" s="70">
        <v>4909.1104166666801</v>
      </c>
      <c r="P186" s="70">
        <v>42229.992186666699</v>
      </c>
      <c r="Q186" s="70">
        <v>24152.86</v>
      </c>
      <c r="R186" s="467">
        <f t="shared" si="60"/>
        <v>136291.962603333</v>
      </c>
      <c r="S186" s="70">
        <v>213618.787396667</v>
      </c>
      <c r="T186" s="466">
        <f t="shared" ref="T186:T197" si="70">J186-R186</f>
        <v>215618.787396667</v>
      </c>
    </row>
    <row r="187" spans="1:20" ht="20.100000000000001" customHeight="1">
      <c r="A187" s="25">
        <v>26</v>
      </c>
      <c r="B187" s="16" t="s">
        <v>320</v>
      </c>
      <c r="C187" s="10" t="s">
        <v>321</v>
      </c>
      <c r="D187" s="13" t="s">
        <v>208</v>
      </c>
      <c r="E187" s="70">
        <v>308920.66666666698</v>
      </c>
      <c r="F187" s="70"/>
      <c r="G187" s="186"/>
      <c r="H187" s="186">
        <f t="shared" si="68"/>
        <v>50000</v>
      </c>
      <c r="I187" s="70"/>
      <c r="J187" s="466">
        <f t="shared" si="69"/>
        <v>358920.66666666698</v>
      </c>
      <c r="K187" s="70"/>
      <c r="L187" s="70">
        <v>30000</v>
      </c>
      <c r="M187" s="70">
        <f>32000</f>
        <v>32000</v>
      </c>
      <c r="N187" s="70">
        <v>10000</v>
      </c>
      <c r="O187" s="70">
        <v>5013.7354166666801</v>
      </c>
      <c r="P187" s="70">
        <v>43313.4449066667</v>
      </c>
      <c r="Q187" s="70">
        <v>24713.653333333401</v>
      </c>
      <c r="R187" s="467">
        <f t="shared" si="60"/>
        <v>145040.833656667</v>
      </c>
      <c r="S187" s="70">
        <v>211879.83301</v>
      </c>
      <c r="T187" s="466">
        <f t="shared" si="70"/>
        <v>213879.83301</v>
      </c>
    </row>
    <row r="188" spans="1:20" ht="20.100000000000001" customHeight="1">
      <c r="A188" s="25">
        <v>27</v>
      </c>
      <c r="B188" s="16" t="s">
        <v>322</v>
      </c>
      <c r="C188" s="10" t="s">
        <v>317</v>
      </c>
      <c r="D188" s="13" t="s">
        <v>102</v>
      </c>
      <c r="E188" s="70">
        <v>301910.75</v>
      </c>
      <c r="F188" s="70"/>
      <c r="G188" s="186"/>
      <c r="H188" s="186">
        <f t="shared" si="68"/>
        <v>50000</v>
      </c>
      <c r="I188" s="70"/>
      <c r="J188" s="466">
        <f t="shared" si="69"/>
        <v>351910.75</v>
      </c>
      <c r="K188" s="70"/>
      <c r="L188" s="70">
        <v>30000</v>
      </c>
      <c r="M188" s="70">
        <v>0</v>
      </c>
      <c r="N188" s="70">
        <v>30000</v>
      </c>
      <c r="O188" s="70">
        <v>4909.1104166666801</v>
      </c>
      <c r="P188" s="70">
        <v>42229.992186666699</v>
      </c>
      <c r="Q188" s="70">
        <v>24152.86</v>
      </c>
      <c r="R188" s="467">
        <f t="shared" si="60"/>
        <v>131291.962603333</v>
      </c>
      <c r="S188" s="70">
        <v>218618.787396667</v>
      </c>
      <c r="T188" s="466">
        <f t="shared" si="70"/>
        <v>220618.787396667</v>
      </c>
    </row>
    <row r="189" spans="1:20" ht="20.100000000000001" customHeight="1">
      <c r="A189" s="25">
        <v>28</v>
      </c>
      <c r="B189" s="16" t="s">
        <v>323</v>
      </c>
      <c r="C189" s="10" t="s">
        <v>324</v>
      </c>
      <c r="D189" s="13" t="s">
        <v>105</v>
      </c>
      <c r="E189" s="630">
        <v>294900.83333333401</v>
      </c>
      <c r="F189" s="70"/>
      <c r="G189" s="186"/>
      <c r="H189" s="186">
        <f t="shared" si="68"/>
        <v>50000</v>
      </c>
      <c r="I189" s="70"/>
      <c r="J189" s="466">
        <f t="shared" si="69"/>
        <v>344900.83333333401</v>
      </c>
      <c r="K189" s="70"/>
      <c r="L189" s="70">
        <v>15000</v>
      </c>
      <c r="M189" s="70"/>
      <c r="N189" s="70"/>
      <c r="O189" s="70"/>
      <c r="P189" s="638">
        <v>41146.5394666668</v>
      </c>
      <c r="Q189" s="639">
        <v>23592.066666666698</v>
      </c>
      <c r="R189" s="467">
        <f t="shared" si="60"/>
        <v>79738.606133333495</v>
      </c>
      <c r="S189" s="70">
        <v>265162.22720000101</v>
      </c>
      <c r="T189" s="466">
        <f t="shared" si="70"/>
        <v>265162.22720000101</v>
      </c>
    </row>
    <row r="190" spans="1:20" ht="20.100000000000001" customHeight="1">
      <c r="A190" s="25">
        <v>29</v>
      </c>
      <c r="B190" s="16" t="s">
        <v>325</v>
      </c>
      <c r="C190" s="10" t="s">
        <v>324</v>
      </c>
      <c r="D190" s="13" t="s">
        <v>105</v>
      </c>
      <c r="E190" s="630">
        <v>294900.83333333401</v>
      </c>
      <c r="F190" s="70"/>
      <c r="G190" s="186"/>
      <c r="H190" s="186">
        <f t="shared" si="68"/>
        <v>50000</v>
      </c>
      <c r="I190" s="70"/>
      <c r="J190" s="466">
        <f t="shared" si="69"/>
        <v>344900.83333333401</v>
      </c>
      <c r="K190" s="70"/>
      <c r="L190" s="70">
        <v>20000</v>
      </c>
      <c r="M190" s="70">
        <v>40000</v>
      </c>
      <c r="N190" s="70"/>
      <c r="O190" s="70"/>
      <c r="P190" s="638">
        <v>41146.5394666668</v>
      </c>
      <c r="Q190" s="639">
        <v>23592.066666666698</v>
      </c>
      <c r="R190" s="467">
        <f t="shared" si="60"/>
        <v>124738.606133333</v>
      </c>
      <c r="S190" s="70">
        <v>220162.22720000101</v>
      </c>
      <c r="T190" s="466">
        <f t="shared" si="70"/>
        <v>220162.22720000101</v>
      </c>
    </row>
    <row r="191" spans="1:20" ht="20.100000000000001" customHeight="1">
      <c r="A191" s="25">
        <v>30</v>
      </c>
      <c r="B191" s="16" t="s">
        <v>326</v>
      </c>
      <c r="C191" s="10" t="s">
        <v>327</v>
      </c>
      <c r="D191" s="13" t="s">
        <v>108</v>
      </c>
      <c r="E191" s="70">
        <v>287890.91666666698</v>
      </c>
      <c r="F191" s="70"/>
      <c r="G191" s="186"/>
      <c r="H191" s="186">
        <f t="shared" si="68"/>
        <v>50000</v>
      </c>
      <c r="I191" s="70"/>
      <c r="J191" s="467">
        <f t="shared" si="69"/>
        <v>337890.91666666698</v>
      </c>
      <c r="K191" s="70"/>
      <c r="L191" s="638"/>
      <c r="M191" s="638"/>
      <c r="N191" s="638"/>
      <c r="O191" s="2"/>
      <c r="P191" s="638">
        <v>40063.086746666697</v>
      </c>
      <c r="Q191" s="639">
        <v>23031.273333333302</v>
      </c>
      <c r="R191" s="467">
        <f t="shared" si="60"/>
        <v>63094.360079999999</v>
      </c>
      <c r="S191" s="70">
        <v>274796.55658666702</v>
      </c>
      <c r="T191" s="467">
        <f t="shared" si="70"/>
        <v>274796.55658666702</v>
      </c>
    </row>
    <row r="192" spans="1:20" ht="20.100000000000001" customHeight="1">
      <c r="A192" s="25">
        <v>31</v>
      </c>
      <c r="B192" s="16" t="s">
        <v>328</v>
      </c>
      <c r="C192" s="10" t="s">
        <v>329</v>
      </c>
      <c r="D192" s="13" t="s">
        <v>108</v>
      </c>
      <c r="E192" s="70">
        <v>287890.91666666698</v>
      </c>
      <c r="F192" s="70"/>
      <c r="G192" s="186"/>
      <c r="H192" s="186">
        <v>50000</v>
      </c>
      <c r="I192" s="70"/>
      <c r="J192" s="467">
        <f t="shared" si="69"/>
        <v>337890.91666666698</v>
      </c>
      <c r="K192" s="70"/>
      <c r="L192" s="638"/>
      <c r="M192" s="638"/>
      <c r="N192" s="638"/>
      <c r="O192" s="2"/>
      <c r="P192" s="638">
        <v>40063.086746666697</v>
      </c>
      <c r="Q192" s="639">
        <v>23031.273333333302</v>
      </c>
      <c r="R192" s="467">
        <f t="shared" si="60"/>
        <v>63094.360079999999</v>
      </c>
      <c r="S192" s="70">
        <v>274796.55658666702</v>
      </c>
      <c r="T192" s="467">
        <f t="shared" si="70"/>
        <v>274796.55658666702</v>
      </c>
    </row>
    <row r="193" spans="1:20" ht="20.100000000000001" customHeight="1">
      <c r="A193" s="25">
        <v>32</v>
      </c>
      <c r="B193" s="16" t="s">
        <v>330</v>
      </c>
      <c r="C193" s="10" t="s">
        <v>329</v>
      </c>
      <c r="D193" s="13" t="s">
        <v>108</v>
      </c>
      <c r="E193" s="70">
        <v>287890.91666666698</v>
      </c>
      <c r="F193" s="70"/>
      <c r="G193" s="186"/>
      <c r="H193" s="186">
        <v>50000</v>
      </c>
      <c r="I193" s="70"/>
      <c r="J193" s="467">
        <f t="shared" si="69"/>
        <v>337890.91666666698</v>
      </c>
      <c r="K193" s="70"/>
      <c r="L193" s="638"/>
      <c r="M193" s="638"/>
      <c r="N193" s="638"/>
      <c r="O193" s="2"/>
      <c r="P193" s="638">
        <v>40063.086746666697</v>
      </c>
      <c r="Q193" s="639">
        <v>23031.273333333302</v>
      </c>
      <c r="R193" s="467">
        <f t="shared" si="60"/>
        <v>63094.360079999999</v>
      </c>
      <c r="S193" s="70">
        <v>274796.55658666702</v>
      </c>
      <c r="T193" s="467">
        <f t="shared" si="70"/>
        <v>274796.55658666702</v>
      </c>
    </row>
    <row r="194" spans="1:20" ht="20.100000000000001" customHeight="1">
      <c r="A194" s="25">
        <v>33</v>
      </c>
      <c r="B194" s="9" t="s">
        <v>331</v>
      </c>
      <c r="C194" s="10" t="s">
        <v>332</v>
      </c>
      <c r="D194" s="13" t="s">
        <v>333</v>
      </c>
      <c r="E194" s="192">
        <v>237717.16666666599</v>
      </c>
      <c r="F194" s="186"/>
      <c r="G194" s="186"/>
      <c r="H194" s="186">
        <f>30000</f>
        <v>30000</v>
      </c>
      <c r="I194" s="70">
        <f>4000</f>
        <v>4000</v>
      </c>
      <c r="J194" s="466">
        <f t="shared" ref="J194:J217" si="71">SUM(E194:I194)</f>
        <v>271717.16666666599</v>
      </c>
      <c r="K194" s="70"/>
      <c r="L194" s="70">
        <v>50000</v>
      </c>
      <c r="M194" s="70">
        <v>67916.66</v>
      </c>
      <c r="N194" s="70">
        <v>12000</v>
      </c>
      <c r="O194" s="70">
        <v>3982.2145833333302</v>
      </c>
      <c r="P194" s="70">
        <v>28951.219896666498</v>
      </c>
      <c r="Q194" s="70">
        <v>19017.3733333333</v>
      </c>
      <c r="R194" s="467">
        <f t="shared" si="60"/>
        <v>181867.467813333</v>
      </c>
      <c r="S194" s="70">
        <v>101849.698853333</v>
      </c>
      <c r="T194" s="466">
        <f t="shared" si="70"/>
        <v>89849.698853332899</v>
      </c>
    </row>
    <row r="195" spans="1:20" ht="20.100000000000001" customHeight="1">
      <c r="A195" s="25">
        <v>34</v>
      </c>
      <c r="B195" s="9" t="s">
        <v>334</v>
      </c>
      <c r="C195" s="10" t="s">
        <v>332</v>
      </c>
      <c r="D195" s="13" t="s">
        <v>333</v>
      </c>
      <c r="E195" s="192">
        <v>237717.16666666599</v>
      </c>
      <c r="F195" s="186"/>
      <c r="G195" s="186"/>
      <c r="H195" s="186">
        <f>30000</f>
        <v>30000</v>
      </c>
      <c r="I195" s="70">
        <f>7000</f>
        <v>7000</v>
      </c>
      <c r="J195" s="466">
        <f t="shared" si="71"/>
        <v>274717.16666666599</v>
      </c>
      <c r="K195" s="70"/>
      <c r="L195" s="70">
        <v>25000</v>
      </c>
      <c r="M195" s="70">
        <f>14524.11</f>
        <v>14524.11</v>
      </c>
      <c r="N195" s="70"/>
      <c r="O195" s="70"/>
      <c r="P195" s="70">
        <v>30124.231946666601</v>
      </c>
      <c r="Q195" s="70">
        <v>19017.3733333333</v>
      </c>
      <c r="R195" s="467">
        <f t="shared" si="60"/>
        <v>88665.715279999902</v>
      </c>
      <c r="S195" s="70">
        <v>186051.45138666601</v>
      </c>
      <c r="T195" s="466">
        <f t="shared" si="70"/>
        <v>186051.45138666601</v>
      </c>
    </row>
    <row r="196" spans="1:20" ht="20.100000000000001" customHeight="1">
      <c r="A196" s="25">
        <v>35</v>
      </c>
      <c r="B196" s="9" t="s">
        <v>335</v>
      </c>
      <c r="C196" s="10" t="s">
        <v>332</v>
      </c>
      <c r="D196" s="13" t="s">
        <v>333</v>
      </c>
      <c r="E196" s="192">
        <v>237717.16666666599</v>
      </c>
      <c r="F196" s="186"/>
      <c r="G196" s="186"/>
      <c r="H196" s="186">
        <f>30000</f>
        <v>30000</v>
      </c>
      <c r="I196" s="70">
        <f>4000</f>
        <v>4000</v>
      </c>
      <c r="J196" s="466">
        <f t="shared" si="71"/>
        <v>271717.16666666599</v>
      </c>
      <c r="K196" s="70"/>
      <c r="L196" s="70">
        <v>20000</v>
      </c>
      <c r="M196" s="70"/>
      <c r="N196" s="70"/>
      <c r="O196" s="70"/>
      <c r="P196" s="70">
        <v>29620.231946666601</v>
      </c>
      <c r="Q196" s="70">
        <v>19017.3733333333</v>
      </c>
      <c r="R196" s="467">
        <f t="shared" si="60"/>
        <v>68637.605279999902</v>
      </c>
      <c r="S196" s="70">
        <v>203079.561386666</v>
      </c>
      <c r="T196" s="466">
        <f t="shared" si="70"/>
        <v>203079.561386666</v>
      </c>
    </row>
    <row r="197" spans="1:20" ht="20.100000000000001" customHeight="1">
      <c r="A197" s="25">
        <v>36</v>
      </c>
      <c r="B197" s="9" t="s">
        <v>336</v>
      </c>
      <c r="C197" s="10" t="s">
        <v>332</v>
      </c>
      <c r="D197" s="13" t="s">
        <v>333</v>
      </c>
      <c r="E197" s="192">
        <v>237717.16666666599</v>
      </c>
      <c r="F197" s="186"/>
      <c r="G197" s="186"/>
      <c r="H197" s="186">
        <f>30000</f>
        <v>30000</v>
      </c>
      <c r="I197" s="70">
        <f>4000</f>
        <v>4000</v>
      </c>
      <c r="J197" s="466">
        <f t="shared" si="71"/>
        <v>271717.16666666599</v>
      </c>
      <c r="K197" s="70"/>
      <c r="L197" s="70">
        <v>25000</v>
      </c>
      <c r="M197" s="70">
        <v>74038.17</v>
      </c>
      <c r="N197" s="70">
        <v>10000</v>
      </c>
      <c r="O197" s="70">
        <v>3982.2145833333302</v>
      </c>
      <c r="P197" s="70">
        <v>28951.219896666498</v>
      </c>
      <c r="Q197" s="70">
        <v>19017.3733333333</v>
      </c>
      <c r="R197" s="467">
        <f t="shared" si="60"/>
        <v>160988.97781333301</v>
      </c>
      <c r="S197" s="70">
        <v>108728.18885333301</v>
      </c>
      <c r="T197" s="466">
        <f t="shared" si="70"/>
        <v>110728.18885333301</v>
      </c>
    </row>
    <row r="198" spans="1:20" ht="20.100000000000001" customHeight="1">
      <c r="A198" s="25">
        <v>37</v>
      </c>
      <c r="B198" s="9" t="s">
        <v>337</v>
      </c>
      <c r="C198" s="10" t="s">
        <v>332</v>
      </c>
      <c r="D198" s="13" t="s">
        <v>333</v>
      </c>
      <c r="E198" s="192">
        <v>237717.16666666599</v>
      </c>
      <c r="F198" s="186"/>
      <c r="G198" s="186"/>
      <c r="H198" s="186">
        <f>30000</f>
        <v>30000</v>
      </c>
      <c r="I198" s="70">
        <f>4000</f>
        <v>4000</v>
      </c>
      <c r="J198" s="466">
        <f t="shared" si="71"/>
        <v>271717.16666666599</v>
      </c>
      <c r="K198" s="70"/>
      <c r="L198" s="70">
        <v>30000</v>
      </c>
      <c r="M198" s="70">
        <f>53445.82</f>
        <v>53445.82</v>
      </c>
      <c r="N198" s="70">
        <v>10000</v>
      </c>
      <c r="O198" s="70"/>
      <c r="P198" s="70">
        <v>29620.231946666601</v>
      </c>
      <c r="Q198" s="70">
        <v>19017.3733333333</v>
      </c>
      <c r="R198" s="467">
        <f t="shared" si="60"/>
        <v>142083.42528</v>
      </c>
      <c r="S198" s="70">
        <v>127633.74138666601</v>
      </c>
      <c r="T198" s="466">
        <f t="shared" ref="T198:T224" si="72">J198-R198</f>
        <v>129633.74138666601</v>
      </c>
    </row>
    <row r="199" spans="1:20" ht="20.100000000000001" customHeight="1">
      <c r="A199" s="25">
        <v>38</v>
      </c>
      <c r="B199" s="9" t="s">
        <v>338</v>
      </c>
      <c r="C199" s="10" t="s">
        <v>332</v>
      </c>
      <c r="D199" s="13" t="s">
        <v>339</v>
      </c>
      <c r="E199" s="192">
        <v>231733.83333333401</v>
      </c>
      <c r="F199" s="186"/>
      <c r="G199" s="186"/>
      <c r="H199" s="186">
        <f>20000+10000</f>
        <v>30000</v>
      </c>
      <c r="I199" s="70">
        <f>7000</f>
        <v>7000</v>
      </c>
      <c r="J199" s="466">
        <f t="shared" si="71"/>
        <v>268733.83333333401</v>
      </c>
      <c r="K199" s="70"/>
      <c r="L199" s="70">
        <v>40000</v>
      </c>
      <c r="M199" s="70">
        <f>26430.62</f>
        <v>26430.62</v>
      </c>
      <c r="N199" s="70">
        <v>10000</v>
      </c>
      <c r="O199" s="70"/>
      <c r="P199" s="70">
        <v>29199.447946666802</v>
      </c>
      <c r="Q199" s="70">
        <v>18538.706666666701</v>
      </c>
      <c r="R199" s="467">
        <f t="shared" si="60"/>
        <v>124168.77461333299</v>
      </c>
      <c r="S199" s="70">
        <v>142565.05872000099</v>
      </c>
      <c r="T199" s="466">
        <f t="shared" si="72"/>
        <v>144565.05872000099</v>
      </c>
    </row>
    <row r="200" spans="1:20" ht="20.100000000000001" customHeight="1">
      <c r="A200" s="25">
        <v>39</v>
      </c>
      <c r="B200" s="9" t="s">
        <v>340</v>
      </c>
      <c r="C200" s="10" t="s">
        <v>332</v>
      </c>
      <c r="D200" s="13" t="s">
        <v>339</v>
      </c>
      <c r="E200" s="192">
        <v>231733.83333333401</v>
      </c>
      <c r="F200" s="186"/>
      <c r="G200" s="186"/>
      <c r="H200" s="186">
        <f t="shared" ref="H200:H204" si="73">20000+10000</f>
        <v>30000</v>
      </c>
      <c r="I200" s="70">
        <f>4000</f>
        <v>4000</v>
      </c>
      <c r="J200" s="466">
        <f t="shared" si="71"/>
        <v>265733.83333333401</v>
      </c>
      <c r="K200" s="70"/>
      <c r="L200" s="70">
        <v>40000</v>
      </c>
      <c r="M200" s="70">
        <v>40555.56</v>
      </c>
      <c r="N200" s="70">
        <v>20000</v>
      </c>
      <c r="O200" s="70"/>
      <c r="P200" s="70">
        <v>28695.447946666802</v>
      </c>
      <c r="Q200" s="70">
        <v>18538.706666666701</v>
      </c>
      <c r="R200" s="467">
        <f t="shared" si="60"/>
        <v>147789.714613333</v>
      </c>
      <c r="S200" s="70">
        <v>115944.118720001</v>
      </c>
      <c r="T200" s="466">
        <f t="shared" si="72"/>
        <v>117944.118720001</v>
      </c>
    </row>
    <row r="201" spans="1:20" ht="20.100000000000001" customHeight="1">
      <c r="A201" s="25">
        <v>40</v>
      </c>
      <c r="B201" s="12" t="s">
        <v>341</v>
      </c>
      <c r="C201" s="10" t="s">
        <v>332</v>
      </c>
      <c r="D201" s="13" t="s">
        <v>339</v>
      </c>
      <c r="E201" s="192">
        <v>231733.83333333401</v>
      </c>
      <c r="F201" s="186"/>
      <c r="G201" s="186"/>
      <c r="H201" s="186">
        <f t="shared" si="73"/>
        <v>30000</v>
      </c>
      <c r="I201" s="70">
        <f>7000</f>
        <v>7000</v>
      </c>
      <c r="J201" s="466">
        <f t="shared" si="71"/>
        <v>268733.83333333401</v>
      </c>
      <c r="K201" s="70"/>
      <c r="L201" s="70">
        <v>30000</v>
      </c>
      <c r="M201" s="70">
        <f>31719.9</f>
        <v>31719.9</v>
      </c>
      <c r="N201" s="70"/>
      <c r="O201" s="70"/>
      <c r="P201" s="70">
        <v>29199.447946666802</v>
      </c>
      <c r="Q201" s="70">
        <v>18538.706666666701</v>
      </c>
      <c r="R201" s="467">
        <f t="shared" si="60"/>
        <v>109458.054613334</v>
      </c>
      <c r="S201" s="70">
        <v>159275.77872</v>
      </c>
      <c r="T201" s="466">
        <f t="shared" si="72"/>
        <v>159275.77872</v>
      </c>
    </row>
    <row r="202" spans="1:20" ht="20.100000000000001" customHeight="1">
      <c r="A202" s="25">
        <v>41</v>
      </c>
      <c r="B202" s="9" t="s">
        <v>342</v>
      </c>
      <c r="C202" s="10" t="s">
        <v>332</v>
      </c>
      <c r="D202" s="13" t="s">
        <v>339</v>
      </c>
      <c r="E202" s="192">
        <v>231733.83333333401</v>
      </c>
      <c r="F202" s="186"/>
      <c r="G202" s="186"/>
      <c r="H202" s="186">
        <f t="shared" si="73"/>
        <v>30000</v>
      </c>
      <c r="I202" s="70">
        <f>4000</f>
        <v>4000</v>
      </c>
      <c r="J202" s="466">
        <f t="shared" si="71"/>
        <v>265733.83333333401</v>
      </c>
      <c r="K202" s="70"/>
      <c r="L202" s="70">
        <v>30000</v>
      </c>
      <c r="M202" s="70">
        <f>13750</f>
        <v>13750</v>
      </c>
      <c r="N202" s="70"/>
      <c r="O202" s="70"/>
      <c r="P202" s="70">
        <v>28695.447946666802</v>
      </c>
      <c r="Q202" s="70">
        <v>18538.706666666701</v>
      </c>
      <c r="R202" s="467">
        <f t="shared" si="60"/>
        <v>90984.154613333507</v>
      </c>
      <c r="S202" s="70">
        <v>174749.67872000099</v>
      </c>
      <c r="T202" s="466">
        <f t="shared" si="72"/>
        <v>174749.67872000099</v>
      </c>
    </row>
    <row r="203" spans="1:20" ht="20.100000000000001" customHeight="1">
      <c r="A203" s="25">
        <v>42</v>
      </c>
      <c r="B203" s="16" t="s">
        <v>343</v>
      </c>
      <c r="C203" s="10" t="s">
        <v>332</v>
      </c>
      <c r="D203" s="13" t="s">
        <v>339</v>
      </c>
      <c r="E203" s="192">
        <v>231733.83333333401</v>
      </c>
      <c r="F203" s="186"/>
      <c r="G203" s="186"/>
      <c r="H203" s="186">
        <f t="shared" si="73"/>
        <v>30000</v>
      </c>
      <c r="I203" s="70">
        <f>4000</f>
        <v>4000</v>
      </c>
      <c r="J203" s="466">
        <f t="shared" si="71"/>
        <v>265733.83333333401</v>
      </c>
      <c r="K203" s="70"/>
      <c r="L203" s="70">
        <v>30000</v>
      </c>
      <c r="M203" s="70">
        <f>25708.34</f>
        <v>25708.34</v>
      </c>
      <c r="N203" s="70">
        <v>10000</v>
      </c>
      <c r="O203" s="70"/>
      <c r="P203" s="70">
        <v>28695.447946666802</v>
      </c>
      <c r="Q203" s="70">
        <v>18538.706666666701</v>
      </c>
      <c r="R203" s="467">
        <f t="shared" si="60"/>
        <v>112942.49461333299</v>
      </c>
      <c r="S203" s="70">
        <v>150791.33872000099</v>
      </c>
      <c r="T203" s="466">
        <f t="shared" si="72"/>
        <v>152791.33872000099</v>
      </c>
    </row>
    <row r="204" spans="1:20" ht="20.100000000000001" customHeight="1">
      <c r="A204" s="25">
        <v>43</v>
      </c>
      <c r="B204" s="16" t="s">
        <v>344</v>
      </c>
      <c r="C204" s="10" t="s">
        <v>332</v>
      </c>
      <c r="D204" s="13" t="s">
        <v>339</v>
      </c>
      <c r="E204" s="192">
        <v>231733.83333333401</v>
      </c>
      <c r="F204" s="186"/>
      <c r="G204" s="186"/>
      <c r="H204" s="186">
        <f t="shared" si="73"/>
        <v>30000</v>
      </c>
      <c r="I204" s="70">
        <f t="shared" ref="I204:I209" si="74">7000</f>
        <v>7000</v>
      </c>
      <c r="J204" s="466">
        <f t="shared" si="71"/>
        <v>268733.83333333401</v>
      </c>
      <c r="K204" s="70"/>
      <c r="L204" s="70">
        <v>30000</v>
      </c>
      <c r="M204" s="70">
        <f>22361.11</f>
        <v>22361.11</v>
      </c>
      <c r="N204" s="70">
        <v>10000</v>
      </c>
      <c r="O204" s="70"/>
      <c r="P204" s="70">
        <v>29199.447946666802</v>
      </c>
      <c r="Q204" s="70">
        <v>18538.706666666701</v>
      </c>
      <c r="R204" s="467">
        <f t="shared" si="60"/>
        <v>110099.264613334</v>
      </c>
      <c r="S204" s="70">
        <v>156634.568720001</v>
      </c>
      <c r="T204" s="466">
        <f t="shared" si="72"/>
        <v>158634.568720001</v>
      </c>
    </row>
    <row r="205" spans="1:20" ht="20.100000000000001" customHeight="1">
      <c r="A205" s="25">
        <v>44</v>
      </c>
      <c r="B205" s="9" t="s">
        <v>345</v>
      </c>
      <c r="C205" s="10" t="s">
        <v>346</v>
      </c>
      <c r="D205" s="13" t="s">
        <v>347</v>
      </c>
      <c r="E205" s="70">
        <v>219767.33333333299</v>
      </c>
      <c r="F205" s="186"/>
      <c r="G205" s="186"/>
      <c r="H205" s="186">
        <f>30000</f>
        <v>30000</v>
      </c>
      <c r="I205" s="70">
        <f t="shared" si="74"/>
        <v>7000</v>
      </c>
      <c r="J205" s="466">
        <f t="shared" si="71"/>
        <v>256767.33333333299</v>
      </c>
      <c r="K205" s="70"/>
      <c r="L205" s="70">
        <v>30000</v>
      </c>
      <c r="M205" s="70">
        <v>28524.31</v>
      </c>
      <c r="N205" s="70"/>
      <c r="O205" s="70"/>
      <c r="P205" s="70">
        <v>27349.905706666599</v>
      </c>
      <c r="Q205" s="70">
        <v>17581.3866666666</v>
      </c>
      <c r="R205" s="467">
        <f t="shared" si="60"/>
        <v>103455.60237333299</v>
      </c>
      <c r="S205" s="70">
        <v>153311.73095999999</v>
      </c>
      <c r="T205" s="466">
        <f t="shared" si="72"/>
        <v>153311.73095999999</v>
      </c>
    </row>
    <row r="206" spans="1:20" ht="20.100000000000001" customHeight="1">
      <c r="A206" s="25">
        <v>45</v>
      </c>
      <c r="B206" s="9" t="s">
        <v>348</v>
      </c>
      <c r="C206" s="10" t="s">
        <v>346</v>
      </c>
      <c r="D206" s="13" t="s">
        <v>347</v>
      </c>
      <c r="E206" s="70">
        <v>219767.33333333299</v>
      </c>
      <c r="F206" s="186"/>
      <c r="G206" s="186"/>
      <c r="H206" s="186">
        <f>30000</f>
        <v>30000</v>
      </c>
      <c r="I206" s="70">
        <f t="shared" si="74"/>
        <v>7000</v>
      </c>
      <c r="J206" s="466">
        <f t="shared" si="71"/>
        <v>256767.33333333299</v>
      </c>
      <c r="K206" s="70"/>
      <c r="L206" s="70">
        <v>30000</v>
      </c>
      <c r="M206" s="70">
        <v>43885.11</v>
      </c>
      <c r="N206" s="70"/>
      <c r="O206" s="70"/>
      <c r="P206" s="70">
        <v>27349.905706666599</v>
      </c>
      <c r="Q206" s="70">
        <v>17581.3866666666</v>
      </c>
      <c r="R206" s="467">
        <f t="shared" si="60"/>
        <v>118816.402373333</v>
      </c>
      <c r="S206" s="70">
        <v>137950.93096</v>
      </c>
      <c r="T206" s="466">
        <f t="shared" si="72"/>
        <v>137950.93096</v>
      </c>
    </row>
    <row r="207" spans="1:20" ht="20.100000000000001" customHeight="1">
      <c r="A207" s="25">
        <v>46</v>
      </c>
      <c r="B207" s="16" t="s">
        <v>349</v>
      </c>
      <c r="C207" s="10" t="s">
        <v>346</v>
      </c>
      <c r="D207" s="13" t="s">
        <v>350</v>
      </c>
      <c r="E207" s="70">
        <v>225750.58333333299</v>
      </c>
      <c r="F207" s="186"/>
      <c r="G207" s="186"/>
      <c r="H207" s="186">
        <f>30000</f>
        <v>30000</v>
      </c>
      <c r="I207" s="70">
        <f t="shared" si="74"/>
        <v>7000</v>
      </c>
      <c r="J207" s="466">
        <f t="shared" si="71"/>
        <v>262750.58333333302</v>
      </c>
      <c r="K207" s="70"/>
      <c r="L207" s="70">
        <v>23000</v>
      </c>
      <c r="M207" s="70">
        <f>44000</f>
        <v>44000</v>
      </c>
      <c r="N207" s="70"/>
      <c r="O207" s="70"/>
      <c r="P207" s="70">
        <v>28274.6768266666</v>
      </c>
      <c r="Q207" s="70">
        <v>18060.0466666666</v>
      </c>
      <c r="R207" s="467">
        <f t="shared" ref="R207:R224" si="75">P207+O207+M207+N207+L207+K207+Q207</f>
        <v>113334.723493333</v>
      </c>
      <c r="S207" s="70">
        <v>149415.85983999999</v>
      </c>
      <c r="T207" s="466">
        <f t="shared" si="72"/>
        <v>149415.85983999999</v>
      </c>
    </row>
    <row r="208" spans="1:20" ht="20.100000000000001" customHeight="1">
      <c r="A208" s="25">
        <v>47</v>
      </c>
      <c r="B208" s="9" t="s">
        <v>351</v>
      </c>
      <c r="C208" s="10" t="s">
        <v>352</v>
      </c>
      <c r="D208" s="13" t="s">
        <v>353</v>
      </c>
      <c r="E208" s="70">
        <v>213784</v>
      </c>
      <c r="F208" s="186"/>
      <c r="G208" s="186"/>
      <c r="H208" s="186">
        <f>20000</f>
        <v>20000</v>
      </c>
      <c r="I208" s="70">
        <f t="shared" si="74"/>
        <v>7000</v>
      </c>
      <c r="J208" s="466">
        <f t="shared" si="71"/>
        <v>240784</v>
      </c>
      <c r="K208" s="70"/>
      <c r="L208" s="70">
        <v>50000</v>
      </c>
      <c r="M208" s="70">
        <v>40000</v>
      </c>
      <c r="N208" s="70">
        <v>15000</v>
      </c>
      <c r="O208" s="70"/>
      <c r="P208" s="70">
        <v>24745.121706666701</v>
      </c>
      <c r="Q208" s="70">
        <v>17102.72</v>
      </c>
      <c r="R208" s="467">
        <f t="shared" si="75"/>
        <v>146847.84170666701</v>
      </c>
      <c r="S208" s="70">
        <v>91936.158293333297</v>
      </c>
      <c r="T208" s="466">
        <f t="shared" si="72"/>
        <v>93936.158293333297</v>
      </c>
    </row>
    <row r="209" spans="1:20" ht="20.100000000000001" customHeight="1">
      <c r="A209" s="25">
        <v>48</v>
      </c>
      <c r="B209" s="9" t="s">
        <v>354</v>
      </c>
      <c r="C209" s="10" t="s">
        <v>355</v>
      </c>
      <c r="D209" s="13" t="s">
        <v>356</v>
      </c>
      <c r="E209" s="70">
        <v>146356.75</v>
      </c>
      <c r="F209" s="186"/>
      <c r="G209" s="186"/>
      <c r="H209" s="186">
        <f t="shared" ref="H209:H215" si="76">20000</f>
        <v>20000</v>
      </c>
      <c r="I209" s="70">
        <f t="shared" si="74"/>
        <v>7000</v>
      </c>
      <c r="J209" s="466">
        <f t="shared" si="71"/>
        <v>173356.75</v>
      </c>
      <c r="K209" s="70"/>
      <c r="L209" s="70">
        <v>25000</v>
      </c>
      <c r="M209" s="70">
        <v>33000</v>
      </c>
      <c r="N209" s="70">
        <v>22000</v>
      </c>
      <c r="O209" s="70"/>
      <c r="P209" s="70">
        <v>14737.194586666699</v>
      </c>
      <c r="Q209" s="70">
        <v>11708.54</v>
      </c>
      <c r="R209" s="467">
        <f t="shared" si="75"/>
        <v>106445.73458666699</v>
      </c>
      <c r="S209" s="70">
        <v>88911.015413333298</v>
      </c>
      <c r="T209" s="466">
        <f t="shared" si="72"/>
        <v>66911.015413333298</v>
      </c>
    </row>
    <row r="210" spans="1:20" ht="20.100000000000001" customHeight="1">
      <c r="A210" s="25">
        <v>49</v>
      </c>
      <c r="B210" s="9" t="s">
        <v>357</v>
      </c>
      <c r="C210" s="10" t="s">
        <v>355</v>
      </c>
      <c r="D210" s="13" t="s">
        <v>356</v>
      </c>
      <c r="E210" s="70">
        <v>146356.75</v>
      </c>
      <c r="F210" s="186"/>
      <c r="G210" s="186"/>
      <c r="H210" s="186">
        <f t="shared" si="76"/>
        <v>20000</v>
      </c>
      <c r="I210" s="70">
        <f>4000</f>
        <v>4000</v>
      </c>
      <c r="J210" s="466">
        <f t="shared" si="71"/>
        <v>170356.75</v>
      </c>
      <c r="K210" s="70"/>
      <c r="L210" s="70">
        <v>40000</v>
      </c>
      <c r="M210" s="70">
        <f>25555.56</f>
        <v>25555.56</v>
      </c>
      <c r="N210" s="70"/>
      <c r="O210" s="70"/>
      <c r="P210" s="70">
        <v>14281.194586666699</v>
      </c>
      <c r="Q210" s="70">
        <v>11708.54</v>
      </c>
      <c r="R210" s="467">
        <f t="shared" si="75"/>
        <v>91545.2945866667</v>
      </c>
      <c r="S210" s="70">
        <v>78811.4554133333</v>
      </c>
      <c r="T210" s="466">
        <f t="shared" si="72"/>
        <v>78811.4554133333</v>
      </c>
    </row>
    <row r="211" spans="1:20" ht="20.100000000000001" customHeight="1">
      <c r="A211" s="25">
        <v>50</v>
      </c>
      <c r="B211" s="9" t="s">
        <v>358</v>
      </c>
      <c r="C211" s="10" t="s">
        <v>355</v>
      </c>
      <c r="D211" s="13" t="s">
        <v>356</v>
      </c>
      <c r="E211" s="70">
        <v>146356.75</v>
      </c>
      <c r="F211" s="186"/>
      <c r="G211" s="186"/>
      <c r="H211" s="186">
        <f t="shared" si="76"/>
        <v>20000</v>
      </c>
      <c r="I211" s="70">
        <f>7000</f>
        <v>7000</v>
      </c>
      <c r="J211" s="466">
        <f t="shared" si="71"/>
        <v>173356.75</v>
      </c>
      <c r="K211" s="70"/>
      <c r="L211" s="70">
        <v>25000</v>
      </c>
      <c r="M211" s="70">
        <f>15972.22</f>
        <v>15972.22</v>
      </c>
      <c r="N211" s="70"/>
      <c r="O211" s="70"/>
      <c r="P211" s="70">
        <v>14737.194586666699</v>
      </c>
      <c r="Q211" s="70">
        <v>11708.54</v>
      </c>
      <c r="R211" s="467">
        <f t="shared" si="75"/>
        <v>67417.954586666703</v>
      </c>
      <c r="S211" s="70">
        <v>105938.79541333301</v>
      </c>
      <c r="T211" s="466">
        <f t="shared" si="72"/>
        <v>105938.79541333301</v>
      </c>
    </row>
    <row r="212" spans="1:20" ht="20.100000000000001" customHeight="1">
      <c r="A212" s="25">
        <v>51</v>
      </c>
      <c r="B212" s="9" t="s">
        <v>359</v>
      </c>
      <c r="C212" s="10" t="s">
        <v>355</v>
      </c>
      <c r="D212" s="13" t="s">
        <v>356</v>
      </c>
      <c r="E212" s="70">
        <v>146356.75</v>
      </c>
      <c r="F212" s="186"/>
      <c r="G212" s="186"/>
      <c r="H212" s="186">
        <f t="shared" si="76"/>
        <v>20000</v>
      </c>
      <c r="I212" s="70">
        <f>4000</f>
        <v>4000</v>
      </c>
      <c r="J212" s="466">
        <f t="shared" si="71"/>
        <v>170356.75</v>
      </c>
      <c r="K212" s="70"/>
      <c r="L212" s="70">
        <v>30000</v>
      </c>
      <c r="M212" s="70">
        <v>17999.669999999998</v>
      </c>
      <c r="N212" s="70"/>
      <c r="O212" s="70"/>
      <c r="P212" s="70">
        <v>14281.194586666699</v>
      </c>
      <c r="Q212" s="70">
        <v>11708.54</v>
      </c>
      <c r="R212" s="467">
        <f t="shared" si="75"/>
        <v>73989.4045866667</v>
      </c>
      <c r="S212" s="70">
        <v>96367.3454133333</v>
      </c>
      <c r="T212" s="466">
        <f t="shared" si="72"/>
        <v>96367.3454133333</v>
      </c>
    </row>
    <row r="213" spans="1:20" ht="20.100000000000001" customHeight="1">
      <c r="A213" s="25">
        <v>52</v>
      </c>
      <c r="B213" s="9" t="s">
        <v>360</v>
      </c>
      <c r="C213" s="10" t="s">
        <v>355</v>
      </c>
      <c r="D213" s="13" t="s">
        <v>356</v>
      </c>
      <c r="E213" s="70">
        <v>146356.75</v>
      </c>
      <c r="F213" s="186"/>
      <c r="G213" s="186"/>
      <c r="H213" s="186">
        <f t="shared" si="76"/>
        <v>20000</v>
      </c>
      <c r="I213" s="70">
        <f>7000</f>
        <v>7000</v>
      </c>
      <c r="J213" s="466">
        <f t="shared" si="71"/>
        <v>173356.75</v>
      </c>
      <c r="K213" s="70"/>
      <c r="L213" s="70">
        <v>30000</v>
      </c>
      <c r="M213" s="70">
        <f>30000</f>
        <v>30000</v>
      </c>
      <c r="N213" s="70">
        <v>12000</v>
      </c>
      <c r="O213" s="70"/>
      <c r="P213" s="70">
        <v>14737.194586666699</v>
      </c>
      <c r="Q213" s="70">
        <v>11708.54</v>
      </c>
      <c r="R213" s="467">
        <f t="shared" si="75"/>
        <v>98445.734586666702</v>
      </c>
      <c r="S213" s="70">
        <v>86911.015413333298</v>
      </c>
      <c r="T213" s="466">
        <f t="shared" si="72"/>
        <v>74911.015413333298</v>
      </c>
    </row>
    <row r="214" spans="1:20" ht="20.100000000000001" customHeight="1">
      <c r="A214" s="25">
        <v>53</v>
      </c>
      <c r="B214" s="16" t="s">
        <v>361</v>
      </c>
      <c r="C214" s="10" t="s">
        <v>355</v>
      </c>
      <c r="D214" s="13" t="s">
        <v>356</v>
      </c>
      <c r="E214" s="70">
        <v>146356.75</v>
      </c>
      <c r="F214" s="186"/>
      <c r="G214" s="186"/>
      <c r="H214" s="186">
        <f t="shared" si="76"/>
        <v>20000</v>
      </c>
      <c r="I214" s="70">
        <f>4000</f>
        <v>4000</v>
      </c>
      <c r="J214" s="466">
        <f t="shared" si="71"/>
        <v>170356.75</v>
      </c>
      <c r="K214" s="70"/>
      <c r="L214" s="70">
        <v>25000</v>
      </c>
      <c r="M214" s="70">
        <v>0</v>
      </c>
      <c r="N214" s="70"/>
      <c r="O214" s="70"/>
      <c r="P214" s="70">
        <v>14281.194586666699</v>
      </c>
      <c r="Q214" s="70">
        <v>11708.54</v>
      </c>
      <c r="R214" s="467">
        <f t="shared" si="75"/>
        <v>50989.734586666702</v>
      </c>
      <c r="S214" s="70">
        <v>119367.01541333301</v>
      </c>
      <c r="T214" s="466">
        <f t="shared" si="72"/>
        <v>119367.01541333301</v>
      </c>
    </row>
    <row r="215" spans="1:20" ht="20.100000000000001" customHeight="1">
      <c r="A215" s="25">
        <v>54</v>
      </c>
      <c r="B215" s="16" t="s">
        <v>362</v>
      </c>
      <c r="C215" s="10" t="s">
        <v>355</v>
      </c>
      <c r="D215" s="13" t="s">
        <v>356</v>
      </c>
      <c r="E215" s="70">
        <v>146356.75</v>
      </c>
      <c r="F215" s="186"/>
      <c r="G215" s="186"/>
      <c r="H215" s="186">
        <f t="shared" si="76"/>
        <v>20000</v>
      </c>
      <c r="I215" s="70">
        <f>7000</f>
        <v>7000</v>
      </c>
      <c r="J215" s="466">
        <f t="shared" si="71"/>
        <v>173356.75</v>
      </c>
      <c r="K215" s="70"/>
      <c r="L215" s="70">
        <v>30000</v>
      </c>
      <c r="M215" s="70">
        <f>0</f>
        <v>0</v>
      </c>
      <c r="N215" s="70"/>
      <c r="O215" s="70"/>
      <c r="P215" s="70">
        <v>14737.194586666699</v>
      </c>
      <c r="Q215" s="70">
        <v>11708.54</v>
      </c>
      <c r="R215" s="467">
        <f t="shared" si="75"/>
        <v>56445.734586666702</v>
      </c>
      <c r="S215" s="70">
        <v>116911.01541333301</v>
      </c>
      <c r="T215" s="466">
        <f t="shared" si="72"/>
        <v>116911.01541333301</v>
      </c>
    </row>
    <row r="216" spans="1:20" ht="20.100000000000001" customHeight="1">
      <c r="A216" s="25">
        <v>56</v>
      </c>
      <c r="B216" s="9" t="s">
        <v>363</v>
      </c>
      <c r="C216" s="10" t="s">
        <v>352</v>
      </c>
      <c r="D216" s="13" t="s">
        <v>356</v>
      </c>
      <c r="E216" s="70">
        <v>146356.75</v>
      </c>
      <c r="F216" s="186"/>
      <c r="G216" s="186"/>
      <c r="H216" s="186">
        <v>20000</v>
      </c>
      <c r="I216" s="70">
        <f>7000</f>
        <v>7000</v>
      </c>
      <c r="J216" s="466">
        <f t="shared" si="71"/>
        <v>173356.75</v>
      </c>
      <c r="K216" s="70"/>
      <c r="L216" s="70">
        <v>40000</v>
      </c>
      <c r="M216" s="70">
        <f>26222.06</f>
        <v>26222.06</v>
      </c>
      <c r="N216" s="70">
        <v>10000</v>
      </c>
      <c r="O216" s="70"/>
      <c r="P216" s="70">
        <v>14737.194586666699</v>
      </c>
      <c r="Q216" s="70">
        <v>11708.54</v>
      </c>
      <c r="R216" s="467">
        <f t="shared" si="75"/>
        <v>102667.79458666701</v>
      </c>
      <c r="S216" s="70">
        <v>68688.9554133333</v>
      </c>
      <c r="T216" s="466">
        <f t="shared" si="72"/>
        <v>70688.9554133333</v>
      </c>
    </row>
    <row r="217" spans="1:20" ht="20.100000000000001" customHeight="1">
      <c r="A217" s="25">
        <v>57</v>
      </c>
      <c r="B217" s="16" t="s">
        <v>364</v>
      </c>
      <c r="C217" s="10" t="s">
        <v>365</v>
      </c>
      <c r="D217" s="13" t="s">
        <v>366</v>
      </c>
      <c r="E217" s="70">
        <v>143495.66666666701</v>
      </c>
      <c r="F217" s="186"/>
      <c r="G217" s="186"/>
      <c r="H217" s="186">
        <f>20000</f>
        <v>20000</v>
      </c>
      <c r="I217" s="70">
        <f>4000+3000</f>
        <v>7000</v>
      </c>
      <c r="J217" s="466">
        <f t="shared" si="71"/>
        <v>170495.66666666701</v>
      </c>
      <c r="K217" s="70"/>
      <c r="L217" s="70">
        <v>20000</v>
      </c>
      <c r="M217" s="70">
        <v>0</v>
      </c>
      <c r="N217" s="70">
        <v>30000</v>
      </c>
      <c r="O217" s="70"/>
      <c r="P217" s="70">
        <v>14337.100693333399</v>
      </c>
      <c r="Q217" s="70">
        <v>11479.653333333301</v>
      </c>
      <c r="R217" s="467">
        <f t="shared" si="75"/>
        <v>75816.754026666706</v>
      </c>
      <c r="S217" s="70">
        <v>92678.912640000301</v>
      </c>
      <c r="T217" s="466">
        <f t="shared" si="72"/>
        <v>94678.912640000301</v>
      </c>
    </row>
    <row r="218" spans="1:20" ht="20.100000000000001" customHeight="1">
      <c r="A218" s="25">
        <v>58</v>
      </c>
      <c r="B218" s="16" t="s">
        <v>367</v>
      </c>
      <c r="C218" s="10" t="s">
        <v>365</v>
      </c>
      <c r="D218" s="13" t="s">
        <v>368</v>
      </c>
      <c r="E218" s="70">
        <v>137773.5</v>
      </c>
      <c r="F218" s="186"/>
      <c r="G218" s="186"/>
      <c r="H218" s="186">
        <v>20000</v>
      </c>
      <c r="I218" s="70">
        <v>7000</v>
      </c>
      <c r="J218" s="466">
        <f>SUM(E218:I218)-30759.07</f>
        <v>134014.43</v>
      </c>
      <c r="K218" s="70"/>
      <c r="L218" s="70">
        <v>3000</v>
      </c>
      <c r="M218" s="70"/>
      <c r="N218" s="70"/>
      <c r="O218" s="70"/>
      <c r="P218" s="70">
        <v>9259.1059999999998</v>
      </c>
      <c r="Q218" s="70">
        <v>11021.88</v>
      </c>
      <c r="R218" s="467">
        <f t="shared" si="75"/>
        <v>23280.986000000001</v>
      </c>
      <c r="S218" s="70">
        <v>110733.444</v>
      </c>
      <c r="T218" s="466">
        <f t="shared" si="72"/>
        <v>110733.444</v>
      </c>
    </row>
    <row r="219" spans="1:20" ht="20.100000000000001" customHeight="1">
      <c r="A219" s="25">
        <v>59</v>
      </c>
      <c r="B219" s="16" t="s">
        <v>369</v>
      </c>
      <c r="C219" s="10" t="s">
        <v>365</v>
      </c>
      <c r="D219" s="13" t="s">
        <v>370</v>
      </c>
      <c r="E219" s="70">
        <v>134912.66666666701</v>
      </c>
      <c r="F219" s="186"/>
      <c r="G219" s="186"/>
      <c r="H219" s="186">
        <f>15000</f>
        <v>15000</v>
      </c>
      <c r="I219" s="70">
        <f>7000</f>
        <v>7000</v>
      </c>
      <c r="J219" s="466">
        <f t="shared" ref="J219:J224" si="77">SUM(E219:I219)</f>
        <v>156912.66666666701</v>
      </c>
      <c r="K219" s="70"/>
      <c r="L219" s="70">
        <v>30000</v>
      </c>
      <c r="M219" s="70">
        <v>18333.330000000002</v>
      </c>
      <c r="N219" s="70">
        <v>10000</v>
      </c>
      <c r="O219" s="70"/>
      <c r="P219" s="70">
        <v>12376.8539733334</v>
      </c>
      <c r="Q219" s="70">
        <v>10793.0133333333</v>
      </c>
      <c r="R219" s="467">
        <f t="shared" si="75"/>
        <v>81503.197306666698</v>
      </c>
      <c r="S219" s="70">
        <v>73409.469360000294</v>
      </c>
      <c r="T219" s="466">
        <f t="shared" si="72"/>
        <v>75409.469360000294</v>
      </c>
    </row>
    <row r="220" spans="1:20" ht="20.100000000000001" customHeight="1">
      <c r="A220" s="25">
        <v>60</v>
      </c>
      <c r="B220" s="16" t="s">
        <v>371</v>
      </c>
      <c r="C220" s="10" t="s">
        <v>372</v>
      </c>
      <c r="D220" s="13" t="s">
        <v>373</v>
      </c>
      <c r="E220" s="70">
        <v>129049.41666666701</v>
      </c>
      <c r="F220" s="102"/>
      <c r="G220" s="2"/>
      <c r="H220" s="102">
        <v>15000</v>
      </c>
      <c r="I220" s="102">
        <v>4000</v>
      </c>
      <c r="J220" s="466">
        <f t="shared" si="77"/>
        <v>148049.41666666701</v>
      </c>
      <c r="K220" s="70"/>
      <c r="L220" s="70">
        <v>10000</v>
      </c>
      <c r="M220" s="70"/>
      <c r="N220" s="70"/>
      <c r="O220" s="70"/>
      <c r="P220" s="70">
        <v>11100.937093333399</v>
      </c>
      <c r="Q220" s="70">
        <v>10323.9533333333</v>
      </c>
      <c r="R220" s="467">
        <f t="shared" si="75"/>
        <v>31424.890426666701</v>
      </c>
      <c r="S220" s="70">
        <v>116624.52624000001</v>
      </c>
      <c r="T220" s="466">
        <f t="shared" si="72"/>
        <v>116624.52624000001</v>
      </c>
    </row>
    <row r="221" spans="1:20" ht="20.100000000000001" customHeight="1">
      <c r="A221" s="25">
        <v>61</v>
      </c>
      <c r="B221" s="16" t="s">
        <v>374</v>
      </c>
      <c r="C221" s="10" t="s">
        <v>372</v>
      </c>
      <c r="D221" s="13" t="s">
        <v>373</v>
      </c>
      <c r="E221" s="70">
        <v>129049.41666666701</v>
      </c>
      <c r="F221" s="102"/>
      <c r="G221" s="2"/>
      <c r="H221" s="102">
        <v>15000</v>
      </c>
      <c r="I221" s="102">
        <v>4000</v>
      </c>
      <c r="J221" s="466">
        <f t="shared" si="77"/>
        <v>148049.41666666701</v>
      </c>
      <c r="K221" s="70"/>
      <c r="L221" s="70">
        <v>10000</v>
      </c>
      <c r="M221" s="70">
        <v>22916.67</v>
      </c>
      <c r="N221" s="70"/>
      <c r="O221" s="70"/>
      <c r="P221" s="70">
        <v>11100.937093333399</v>
      </c>
      <c r="Q221" s="70">
        <v>10323.9533333333</v>
      </c>
      <c r="R221" s="467">
        <f t="shared" si="75"/>
        <v>54341.5604266667</v>
      </c>
      <c r="S221" s="70">
        <v>93707.856240000299</v>
      </c>
      <c r="T221" s="466">
        <f t="shared" si="72"/>
        <v>93707.856240000299</v>
      </c>
    </row>
    <row r="222" spans="1:20" ht="20.100000000000001" customHeight="1">
      <c r="A222" s="25">
        <v>62</v>
      </c>
      <c r="B222" s="16" t="s">
        <v>375</v>
      </c>
      <c r="C222" s="10" t="s">
        <v>372</v>
      </c>
      <c r="D222" s="13" t="s">
        <v>373</v>
      </c>
      <c r="E222" s="70">
        <v>129049.41666666701</v>
      </c>
      <c r="F222" s="102"/>
      <c r="G222" s="2"/>
      <c r="H222" s="102">
        <v>15000</v>
      </c>
      <c r="I222" s="102">
        <v>4000</v>
      </c>
      <c r="J222" s="466">
        <f t="shared" si="77"/>
        <v>148049.41666666701</v>
      </c>
      <c r="K222" s="70"/>
      <c r="L222" s="70">
        <v>10000</v>
      </c>
      <c r="M222" s="70">
        <f>8750</f>
        <v>8750</v>
      </c>
      <c r="N222" s="70"/>
      <c r="O222" s="70"/>
      <c r="P222" s="70">
        <v>11100.937093333399</v>
      </c>
      <c r="Q222" s="70">
        <v>10323.9533333333</v>
      </c>
      <c r="R222" s="467">
        <f t="shared" si="75"/>
        <v>40174.890426666701</v>
      </c>
      <c r="S222" s="70">
        <v>107874.52624000001</v>
      </c>
      <c r="T222" s="466">
        <f t="shared" si="72"/>
        <v>107874.52624000001</v>
      </c>
    </row>
    <row r="223" spans="1:20" ht="20.100000000000001" customHeight="1">
      <c r="A223" s="25">
        <v>63</v>
      </c>
      <c r="B223" s="16" t="s">
        <v>376</v>
      </c>
      <c r="C223" s="10" t="s">
        <v>377</v>
      </c>
      <c r="D223" s="13" t="s">
        <v>378</v>
      </c>
      <c r="E223" s="70">
        <v>140634.66666666701</v>
      </c>
      <c r="F223" s="102"/>
      <c r="G223" s="186"/>
      <c r="H223" s="186">
        <f>15000</f>
        <v>15000</v>
      </c>
      <c r="I223" s="70">
        <v>7000</v>
      </c>
      <c r="J223" s="466">
        <f t="shared" si="77"/>
        <v>162634.66666666701</v>
      </c>
      <c r="K223" s="70"/>
      <c r="L223" s="70">
        <v>30000</v>
      </c>
      <c r="M223" s="70"/>
      <c r="N223" s="70">
        <v>10000</v>
      </c>
      <c r="O223" s="70"/>
      <c r="P223" s="70">
        <v>13177.0184533334</v>
      </c>
      <c r="Q223" s="70">
        <v>11250.7733333333</v>
      </c>
      <c r="R223" s="467">
        <f t="shared" si="75"/>
        <v>64427.791786666698</v>
      </c>
      <c r="S223" s="70">
        <v>87456.874880000294</v>
      </c>
      <c r="T223" s="466">
        <f t="shared" si="72"/>
        <v>98206.874880000294</v>
      </c>
    </row>
    <row r="224" spans="1:20" ht="20.100000000000001" customHeight="1">
      <c r="A224" s="25">
        <v>64</v>
      </c>
      <c r="B224" s="16" t="s">
        <v>379</v>
      </c>
      <c r="C224" s="10" t="s">
        <v>377</v>
      </c>
      <c r="D224" s="13" t="s">
        <v>378</v>
      </c>
      <c r="E224" s="70">
        <v>140634.66666666701</v>
      </c>
      <c r="F224" s="102"/>
      <c r="G224" s="186"/>
      <c r="H224" s="186">
        <f>15000</f>
        <v>15000</v>
      </c>
      <c r="I224" s="70">
        <v>7000</v>
      </c>
      <c r="J224" s="466">
        <f t="shared" si="77"/>
        <v>162634.66666666701</v>
      </c>
      <c r="K224" s="70"/>
      <c r="L224" s="70">
        <v>25000</v>
      </c>
      <c r="M224" s="70">
        <v>6125</v>
      </c>
      <c r="N224" s="70">
        <v>12000</v>
      </c>
      <c r="O224" s="70"/>
      <c r="P224" s="70">
        <v>13177.0184533334</v>
      </c>
      <c r="Q224" s="70">
        <v>11250.7733333333</v>
      </c>
      <c r="R224" s="467">
        <f t="shared" si="75"/>
        <v>67552.791786666698</v>
      </c>
      <c r="S224" s="70">
        <v>107081.87488</v>
      </c>
      <c r="T224" s="466">
        <f t="shared" si="72"/>
        <v>95081.874880000294</v>
      </c>
    </row>
    <row r="225" spans="1:20" ht="30.75" customHeight="1">
      <c r="A225" s="25"/>
      <c r="B225" s="6" t="s">
        <v>111</v>
      </c>
      <c r="C225" s="26" t="s">
        <v>380</v>
      </c>
      <c r="D225" s="27"/>
      <c r="E225" s="78">
        <f>SUM(E161:E224)</f>
        <v>20743144.333333399</v>
      </c>
      <c r="F225" s="78">
        <f>SUM(F161:F224)</f>
        <v>0</v>
      </c>
      <c r="G225" s="78">
        <f t="shared" ref="G225:R225" si="78">SUM(G161:G224)</f>
        <v>0</v>
      </c>
      <c r="H225" s="78">
        <f t="shared" si="78"/>
        <v>2810000</v>
      </c>
      <c r="I225" s="78">
        <f t="shared" si="78"/>
        <v>228000</v>
      </c>
      <c r="J225" s="78">
        <f t="shared" si="78"/>
        <v>23750385.263333399</v>
      </c>
      <c r="K225" s="78">
        <f t="shared" si="78"/>
        <v>0</v>
      </c>
      <c r="L225" s="78">
        <f t="shared" si="78"/>
        <v>1573500</v>
      </c>
      <c r="M225" s="78">
        <f t="shared" si="78"/>
        <v>2659312.15</v>
      </c>
      <c r="N225" s="78">
        <f t="shared" si="78"/>
        <v>658000</v>
      </c>
      <c r="O225" s="78">
        <f t="shared" si="78"/>
        <v>158706.745833333</v>
      </c>
      <c r="P225" s="78">
        <f t="shared" si="78"/>
        <v>2989476.84960667</v>
      </c>
      <c r="Q225" s="78">
        <f t="shared" si="78"/>
        <v>1669811.0133333299</v>
      </c>
      <c r="R225" s="78">
        <f t="shared" si="78"/>
        <v>9708806.7587733399</v>
      </c>
      <c r="S225" s="78">
        <v>14246857.125809999</v>
      </c>
      <c r="T225" s="78">
        <f>SUM(T161:T224)</f>
        <v>14041578.504559999</v>
      </c>
    </row>
    <row r="226" spans="1:20" ht="30" customHeight="1">
      <c r="A226" s="2"/>
      <c r="B226" s="28" t="s">
        <v>381</v>
      </c>
      <c r="C226" s="29">
        <f>C44+C53+C67+C72+C85+C97+C111+C120+C130+C144+C158+C225</f>
        <v>177</v>
      </c>
      <c r="D226" s="30"/>
      <c r="E226" s="193">
        <f>E225+E158+E144+E138+E130+E120+E111+E97+E85+E72+E67+E53+E44</f>
        <v>89221493.000000104</v>
      </c>
      <c r="F226" s="193">
        <f>F225+F158+F144+F138+F130+F120+F111+F97+F85+F72+F67+F53+F44</f>
        <v>42371.330000000802</v>
      </c>
      <c r="G226" s="193">
        <f t="shared" ref="G226:R226" si="79">G225+G158+G144+G138+G130+G120+G111+G97+G85+G72+G67+G53+G44</f>
        <v>8610000</v>
      </c>
      <c r="H226" s="193">
        <f t="shared" si="79"/>
        <v>6280000</v>
      </c>
      <c r="I226" s="193">
        <f t="shared" si="79"/>
        <v>3009187.8883333299</v>
      </c>
      <c r="J226" s="193">
        <f t="shared" si="79"/>
        <v>107132293.148333</v>
      </c>
      <c r="K226" s="193">
        <f t="shared" si="79"/>
        <v>0</v>
      </c>
      <c r="L226" s="193">
        <f t="shared" si="79"/>
        <v>6778500</v>
      </c>
      <c r="M226" s="193">
        <f t="shared" si="79"/>
        <v>9340785.7200000007</v>
      </c>
      <c r="N226" s="193">
        <f t="shared" si="79"/>
        <v>2294000</v>
      </c>
      <c r="O226" s="193">
        <f t="shared" si="79"/>
        <v>534448.49541666603</v>
      </c>
      <c r="P226" s="193">
        <f t="shared" si="79"/>
        <v>15457718.515473301</v>
      </c>
      <c r="Q226" s="193">
        <f t="shared" si="79"/>
        <v>6913755.7466666596</v>
      </c>
      <c r="R226" s="193">
        <f t="shared" si="79"/>
        <v>41319208.477556698</v>
      </c>
      <c r="S226" s="193">
        <v>68876985.540006697</v>
      </c>
      <c r="T226" s="193">
        <f>T225+T158+T144+T138+T130+T120+T111+T97+T85+T72+T67+T53+T44</f>
        <v>65813084.670776598</v>
      </c>
    </row>
    <row r="227" spans="1:20" ht="38.25" customHeight="1">
      <c r="B227" s="31"/>
      <c r="D227" s="32"/>
      <c r="E227" s="32"/>
      <c r="F227" s="32"/>
      <c r="G227" s="194"/>
      <c r="H227" s="194"/>
      <c r="I227" s="194"/>
      <c r="J227" s="194"/>
      <c r="K227" s="194"/>
      <c r="L227" s="194"/>
      <c r="M227" s="194"/>
      <c r="N227" s="194"/>
      <c r="O227" s="194"/>
      <c r="P227" s="195"/>
      <c r="Q227" s="195"/>
      <c r="R227" s="195"/>
      <c r="S227" s="195"/>
      <c r="T227" s="195"/>
    </row>
    <row r="228" spans="1:20" ht="36.75" customHeight="1">
      <c r="B228" s="31"/>
      <c r="C228" s="32"/>
      <c r="D228" s="32"/>
      <c r="E228" s="32"/>
      <c r="F228" s="32"/>
      <c r="G228" s="194"/>
      <c r="H228" s="194"/>
      <c r="J228" s="194" t="s">
        <v>382</v>
      </c>
      <c r="K228" s="194"/>
      <c r="L228" s="194"/>
      <c r="M228" s="194"/>
      <c r="N228" s="194"/>
      <c r="O228" s="194"/>
      <c r="P228" s="195"/>
      <c r="Q228" s="195"/>
      <c r="R228" s="195"/>
      <c r="S228" s="195"/>
      <c r="T228" s="33"/>
    </row>
    <row r="229" spans="1:20" ht="20.100000000000001" customHeight="1">
      <c r="I229" s="925"/>
      <c r="R229" s="33"/>
      <c r="T229" s="298"/>
    </row>
    <row r="230" spans="1:20" ht="20.100000000000001" customHeight="1">
      <c r="T230" s="33"/>
    </row>
    <row r="231" spans="1:20" ht="20.100000000000001" customHeight="1">
      <c r="J231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7" max="19" man="1"/>
    <brk id="145" max="19" man="1"/>
    <brk id="18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1"/>
  <sheetViews>
    <sheetView tabSelected="1" topLeftCell="A53" zoomScale="91" zoomScaleNormal="91" workbookViewId="0">
      <selection activeCell="H66" sqref="H66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0" customHeight="1">
      <c r="B1" s="896"/>
      <c r="C1" s="896"/>
      <c r="D1" s="896"/>
      <c r="E1" s="896"/>
      <c r="F1" s="896"/>
      <c r="G1" s="896"/>
      <c r="H1" s="896"/>
    </row>
    <row r="2" spans="1:8" ht="23.1" customHeight="1">
      <c r="A2" s="936" t="s">
        <v>0</v>
      </c>
      <c r="B2" s="936"/>
      <c r="C2" s="936"/>
      <c r="D2" s="936"/>
      <c r="E2" s="936"/>
      <c r="F2" s="936"/>
      <c r="G2" s="936"/>
      <c r="H2" s="936"/>
    </row>
    <row r="3" spans="1:8" ht="21" customHeight="1">
      <c r="A3" s="936" t="s">
        <v>383</v>
      </c>
      <c r="B3" s="936"/>
      <c r="C3" s="936"/>
      <c r="D3" s="936"/>
      <c r="E3" s="936"/>
      <c r="F3" s="936"/>
      <c r="G3" s="936"/>
      <c r="H3" s="936"/>
    </row>
    <row r="4" spans="1:8" ht="15.6" hidden="1" customHeight="1">
      <c r="A4" s="897" t="s">
        <v>384</v>
      </c>
      <c r="B4" s="897"/>
      <c r="C4" s="897"/>
      <c r="D4" s="897"/>
      <c r="E4" s="897"/>
      <c r="F4" s="897"/>
      <c r="G4" s="898"/>
      <c r="H4" s="898"/>
    </row>
    <row r="5" spans="1:8" ht="9.6" hidden="1" customHeight="1">
      <c r="A5" s="937" t="s">
        <v>385</v>
      </c>
      <c r="B5" s="937"/>
      <c r="C5" s="937"/>
      <c r="D5" s="937"/>
      <c r="E5" s="937"/>
      <c r="F5" s="937"/>
      <c r="G5" s="898"/>
      <c r="H5" s="898"/>
    </row>
    <row r="6" spans="1:8" ht="29.25" hidden="1" customHeight="1">
      <c r="A6" s="937" t="s">
        <v>386</v>
      </c>
      <c r="B6" s="937"/>
      <c r="C6" s="937"/>
      <c r="D6" s="937"/>
      <c r="E6" s="937"/>
      <c r="F6" s="937"/>
      <c r="G6" s="898"/>
      <c r="H6" s="898"/>
    </row>
    <row r="7" spans="1:8" ht="25.15" hidden="1" customHeight="1">
      <c r="A7" s="937" t="s">
        <v>387</v>
      </c>
      <c r="B7" s="937"/>
      <c r="C7" s="937"/>
      <c r="D7" s="937"/>
      <c r="E7" s="937"/>
      <c r="F7" s="898"/>
      <c r="G7" s="898"/>
      <c r="H7" s="898"/>
    </row>
    <row r="8" spans="1:8" ht="24.75" hidden="1" customHeight="1">
      <c r="A8" s="898"/>
      <c r="B8" s="898"/>
      <c r="C8" s="898"/>
      <c r="D8" s="898"/>
      <c r="E8" s="898"/>
      <c r="F8" s="898"/>
      <c r="G8" s="898"/>
      <c r="H8" s="898"/>
    </row>
    <row r="9" spans="1:8" ht="24" hidden="1" customHeight="1">
      <c r="A9" s="938" t="s">
        <v>388</v>
      </c>
      <c r="B9" s="938"/>
      <c r="C9" s="938"/>
      <c r="D9" s="938"/>
      <c r="E9" s="938"/>
      <c r="F9" s="938"/>
      <c r="G9" s="898"/>
      <c r="H9" s="898"/>
    </row>
    <row r="10" spans="1:8" ht="13.15" hidden="1" customHeight="1">
      <c r="A10" s="937" t="s">
        <v>389</v>
      </c>
      <c r="B10" s="937"/>
      <c r="C10" s="937"/>
      <c r="D10" s="937"/>
      <c r="E10" s="937"/>
      <c r="F10" s="937"/>
      <c r="G10" s="937"/>
      <c r="H10" s="937"/>
    </row>
    <row r="11" spans="1:8" ht="18" hidden="1" customHeight="1">
      <c r="A11" s="899"/>
      <c r="B11" s="898"/>
      <c r="C11" s="898"/>
      <c r="D11" s="898"/>
      <c r="E11" s="898"/>
      <c r="F11" s="898"/>
      <c r="G11" s="898"/>
      <c r="H11" s="898"/>
    </row>
    <row r="12" spans="1:8" ht="18.75" hidden="1" customHeight="1">
      <c r="A12" s="899"/>
      <c r="B12" s="898"/>
      <c r="C12" s="898"/>
      <c r="D12" s="898"/>
      <c r="E12" s="898"/>
      <c r="F12" s="898"/>
      <c r="G12" s="898"/>
      <c r="H12" s="898"/>
    </row>
    <row r="13" spans="1:8" ht="19.5" customHeight="1">
      <c r="A13" s="147" t="s">
        <v>390</v>
      </c>
      <c r="B13" s="147"/>
      <c r="C13" s="147" t="s">
        <v>391</v>
      </c>
      <c r="D13" s="147"/>
      <c r="E13" s="147"/>
      <c r="F13" s="819"/>
      <c r="G13" s="900"/>
      <c r="H13" s="898"/>
    </row>
    <row r="14" spans="1:8" ht="20.25" customHeight="1">
      <c r="A14" s="147" t="s">
        <v>392</v>
      </c>
      <c r="B14" s="819"/>
      <c r="C14" s="147" t="s">
        <v>393</v>
      </c>
      <c r="D14" s="147"/>
      <c r="E14" s="147"/>
      <c r="F14" s="147"/>
      <c r="G14" s="44"/>
      <c r="H14" s="898"/>
    </row>
    <row r="15" spans="1:8" ht="21" customHeight="1">
      <c r="A15" s="147" t="s">
        <v>394</v>
      </c>
      <c r="B15" s="147"/>
      <c r="C15" s="147" t="s">
        <v>395</v>
      </c>
      <c r="D15" s="147"/>
      <c r="E15" s="147"/>
      <c r="F15" s="147"/>
      <c r="G15" s="44"/>
      <c r="H15" s="898"/>
    </row>
    <row r="16" spans="1:8" ht="21" customHeight="1">
      <c r="A16" s="147" t="s">
        <v>396</v>
      </c>
      <c r="B16" s="147"/>
      <c r="C16" s="147" t="s">
        <v>397</v>
      </c>
      <c r="D16" s="147"/>
      <c r="E16" s="819"/>
      <c r="F16" s="819"/>
      <c r="G16" s="900"/>
      <c r="H16" s="898"/>
    </row>
    <row r="17" spans="1:10" ht="5.0999999999999996" customHeight="1">
      <c r="A17" s="44"/>
      <c r="B17" s="44"/>
      <c r="C17" s="44"/>
      <c r="D17" s="44"/>
      <c r="E17" s="900"/>
      <c r="F17" s="900"/>
      <c r="G17" s="900"/>
      <c r="H17" s="898"/>
    </row>
    <row r="18" spans="1:10" ht="24" customHeight="1">
      <c r="A18" s="224" t="s">
        <v>398</v>
      </c>
      <c r="B18" s="224"/>
      <c r="C18" s="901"/>
      <c r="D18" s="901"/>
      <c r="E18" s="901"/>
      <c r="F18" s="901"/>
      <c r="G18" s="900"/>
      <c r="H18" s="898"/>
    </row>
    <row r="19" spans="1:10" ht="26.1" customHeight="1">
      <c r="A19" s="44" t="s">
        <v>399</v>
      </c>
      <c r="B19" s="44"/>
      <c r="C19" s="900"/>
      <c r="D19" s="900"/>
      <c r="E19" s="900"/>
      <c r="F19" s="900"/>
      <c r="G19" s="577" t="s">
        <v>400</v>
      </c>
      <c r="H19" s="577" t="s">
        <v>400</v>
      </c>
    </row>
    <row r="20" spans="1:10" ht="21" customHeight="1">
      <c r="A20" s="939" t="s">
        <v>401</v>
      </c>
      <c r="B20" s="939"/>
      <c r="C20" s="939"/>
      <c r="D20" s="939"/>
      <c r="E20" s="939"/>
      <c r="F20" s="939"/>
      <c r="G20" s="939"/>
      <c r="H20" s="903">
        <f>'AUGUST 2025'!J226</f>
        <v>107132293.148333</v>
      </c>
      <c r="J20" s="370"/>
    </row>
    <row r="21" spans="1:10" ht="2.1" customHeight="1">
      <c r="A21" s="902"/>
      <c r="B21" s="902"/>
      <c r="C21" s="902"/>
      <c r="D21" s="902"/>
      <c r="E21" s="902"/>
      <c r="F21" s="902"/>
      <c r="G21" s="902"/>
      <c r="H21" s="903"/>
      <c r="J21" s="370"/>
    </row>
    <row r="22" spans="1:10" ht="21.75" customHeight="1">
      <c r="A22" s="940" t="s">
        <v>402</v>
      </c>
      <c r="B22" s="940"/>
      <c r="C22" s="940"/>
      <c r="D22" s="940"/>
      <c r="E22" s="940"/>
      <c r="F22" s="940"/>
      <c r="G22" s="904"/>
      <c r="H22" s="44"/>
      <c r="I22" s="370"/>
    </row>
    <row r="23" spans="1:10" ht="18.75" customHeight="1">
      <c r="A23" s="941" t="s">
        <v>403</v>
      </c>
      <c r="B23" s="941"/>
      <c r="C23" s="941"/>
      <c r="D23" s="941"/>
      <c r="E23" s="941"/>
      <c r="F23" s="941"/>
      <c r="G23" s="132">
        <f>'AUGUST 2025'!L226</f>
        <v>6778500</v>
      </c>
      <c r="H23" s="44"/>
      <c r="J23" s="370"/>
    </row>
    <row r="24" spans="1:10" ht="19.5" customHeight="1">
      <c r="A24" s="941" t="s">
        <v>404</v>
      </c>
      <c r="B24" s="941"/>
      <c r="C24" s="941"/>
      <c r="D24" s="941"/>
      <c r="E24" s="941"/>
      <c r="F24" s="941"/>
      <c r="G24" s="132">
        <f>'AUGUST 2025'!M226</f>
        <v>9340785.7200000007</v>
      </c>
      <c r="H24" s="44"/>
    </row>
    <row r="25" spans="1:10" ht="19.5" customHeight="1">
      <c r="A25" s="941" t="s">
        <v>405</v>
      </c>
      <c r="B25" s="941"/>
      <c r="C25" s="941"/>
      <c r="D25" s="941"/>
      <c r="E25" s="941"/>
      <c r="F25" s="941"/>
      <c r="G25" s="132">
        <f>'AUGUST 2025'!N226</f>
        <v>2294000</v>
      </c>
      <c r="H25" s="44"/>
    </row>
    <row r="26" spans="1:10" ht="20.25" customHeight="1">
      <c r="A26" s="942" t="s">
        <v>406</v>
      </c>
      <c r="B26" s="942"/>
      <c r="C26" s="942"/>
      <c r="D26" s="942"/>
      <c r="E26" s="942"/>
      <c r="F26" s="942"/>
      <c r="G26" s="132">
        <f>'AUGUST 2025'!O226</f>
        <v>534448.49541666603</v>
      </c>
      <c r="H26" s="44"/>
    </row>
    <row r="27" spans="1:10" ht="20.25" customHeight="1">
      <c r="A27" s="941" t="s">
        <v>407</v>
      </c>
      <c r="B27" s="941"/>
      <c r="C27" s="941"/>
      <c r="D27" s="941"/>
      <c r="E27" s="941"/>
      <c r="F27" s="941"/>
      <c r="G27" s="132">
        <f>'AUGUST 2025'!P226</f>
        <v>15457718.515473301</v>
      </c>
      <c r="H27" s="44"/>
    </row>
    <row r="28" spans="1:10" ht="21" customHeight="1">
      <c r="A28" s="941" t="s">
        <v>408</v>
      </c>
      <c r="B28" s="941"/>
      <c r="C28" s="941"/>
      <c r="D28" s="941"/>
      <c r="E28" s="941"/>
      <c r="F28" s="941"/>
      <c r="G28" s="907">
        <f>'AUGUST 2025'!Q226</f>
        <v>6913755.7466666596</v>
      </c>
      <c r="H28" s="44"/>
    </row>
    <row r="29" spans="1:10" ht="28.5" customHeight="1">
      <c r="A29" s="941" t="s">
        <v>409</v>
      </c>
      <c r="B29" s="941"/>
      <c r="C29" s="941"/>
      <c r="D29" s="941"/>
      <c r="E29" s="941"/>
      <c r="F29" s="941"/>
      <c r="G29" s="132"/>
      <c r="H29" s="908">
        <f>G23+G24+G25+G27+G26+G28</f>
        <v>41319208.477556698</v>
      </c>
      <c r="I29" s="372"/>
    </row>
    <row r="30" spans="1:10" ht="20.25" customHeight="1">
      <c r="A30" s="941" t="s">
        <v>410</v>
      </c>
      <c r="B30" s="941"/>
      <c r="C30" s="941"/>
      <c r="D30" s="941"/>
      <c r="E30" s="941"/>
      <c r="F30" s="941"/>
      <c r="G30" s="224"/>
      <c r="H30" s="126">
        <f>H20-H29</f>
        <v>65813084.670776799</v>
      </c>
      <c r="I30" s="179"/>
      <c r="J30" s="179"/>
    </row>
    <row r="31" spans="1:10" ht="21" customHeight="1">
      <c r="A31" s="941" t="s">
        <v>411</v>
      </c>
      <c r="B31" s="941"/>
      <c r="C31" s="941"/>
      <c r="D31" s="941"/>
      <c r="E31" s="941"/>
      <c r="F31" s="941"/>
      <c r="G31" s="224"/>
      <c r="H31" s="648">
        <f>'AUGUST 2025'!S226</f>
        <v>68876985.540006697</v>
      </c>
    </row>
    <row r="32" spans="1:10" ht="21" customHeight="1">
      <c r="A32" s="941" t="s">
        <v>412</v>
      </c>
      <c r="B32" s="941"/>
      <c r="C32" s="941"/>
      <c r="D32" s="941"/>
      <c r="E32" s="941"/>
      <c r="F32" s="941"/>
      <c r="G32" s="224"/>
      <c r="H32" s="909">
        <f>H30-H31</f>
        <v>-3063900.8692299402</v>
      </c>
    </row>
    <row r="33" spans="1:17" ht="24" customHeight="1">
      <c r="A33" s="939" t="s">
        <v>413</v>
      </c>
      <c r="B33" s="939"/>
      <c r="C33" s="939"/>
      <c r="D33" s="939"/>
      <c r="E33" s="939"/>
      <c r="F33" s="939"/>
      <c r="G33" s="939"/>
      <c r="H33" s="44"/>
    </row>
    <row r="34" spans="1:17" ht="21.75" customHeight="1">
      <c r="A34" s="905" t="s">
        <v>414</v>
      </c>
      <c r="B34" s="905"/>
      <c r="C34" s="905"/>
      <c r="D34" s="905"/>
      <c r="E34" s="905"/>
      <c r="F34" s="905"/>
      <c r="G34" s="905"/>
      <c r="H34" s="910">
        <v>-46750</v>
      </c>
      <c r="I34" s="368"/>
      <c r="J34" s="372"/>
    </row>
    <row r="35" spans="1:17" ht="21.75" customHeight="1">
      <c r="A35" s="905" t="s">
        <v>415</v>
      </c>
      <c r="B35" s="905"/>
      <c r="C35" s="905"/>
      <c r="D35" s="905"/>
      <c r="E35" s="905"/>
      <c r="F35" s="905"/>
      <c r="G35" s="905"/>
      <c r="H35" s="910">
        <v>280000</v>
      </c>
      <c r="I35" s="368"/>
      <c r="J35" s="372"/>
    </row>
    <row r="36" spans="1:17" ht="21.75" customHeight="1">
      <c r="A36" s="905" t="s">
        <v>416</v>
      </c>
      <c r="B36" s="905"/>
      <c r="C36" s="905"/>
      <c r="D36" s="905"/>
      <c r="E36" s="905"/>
      <c r="F36" s="905"/>
      <c r="G36" s="905"/>
      <c r="H36" s="910">
        <f>2029184.6</f>
        <v>2029184.6</v>
      </c>
      <c r="J36" s="372"/>
    </row>
    <row r="37" spans="1:17" ht="21.75" customHeight="1">
      <c r="A37" s="905" t="s">
        <v>417</v>
      </c>
      <c r="B37" s="905"/>
      <c r="C37" s="905"/>
      <c r="D37" s="905"/>
      <c r="E37" s="905"/>
      <c r="F37" s="905"/>
      <c r="G37" s="905"/>
      <c r="H37" s="910">
        <f>857219.6+307282.34</f>
        <v>1164501.94</v>
      </c>
      <c r="J37" s="372"/>
    </row>
    <row r="38" spans="1:17" ht="21.75" customHeight="1">
      <c r="A38" s="905" t="s">
        <v>418</v>
      </c>
      <c r="B38" s="905"/>
      <c r="C38" s="905"/>
      <c r="D38" s="905"/>
      <c r="E38" s="905"/>
      <c r="F38" s="905"/>
      <c r="G38" s="905"/>
      <c r="H38" s="910">
        <f>84994.6</f>
        <v>84994.6</v>
      </c>
      <c r="J38" s="372"/>
    </row>
    <row r="39" spans="1:17" ht="21.75" customHeight="1">
      <c r="A39" s="905" t="s">
        <v>419</v>
      </c>
      <c r="B39" s="905"/>
      <c r="C39" s="905"/>
      <c r="D39" s="905"/>
      <c r="E39" s="905"/>
      <c r="F39" s="905"/>
      <c r="G39" s="905"/>
      <c r="H39" s="910">
        <f>76850.56+8080</f>
        <v>84930.559999999998</v>
      </c>
      <c r="I39" s="372"/>
      <c r="J39" s="372"/>
    </row>
    <row r="40" spans="1:17" ht="21.75" customHeight="1">
      <c r="A40" s="905" t="s">
        <v>420</v>
      </c>
      <c r="B40" s="905"/>
      <c r="C40" s="905"/>
      <c r="D40" s="905"/>
      <c r="E40" s="905"/>
      <c r="F40" s="905"/>
      <c r="G40" s="905"/>
      <c r="H40" s="910">
        <f>-46303.96</f>
        <v>-46303.96</v>
      </c>
      <c r="I40" s="372"/>
      <c r="J40" s="372"/>
    </row>
    <row r="41" spans="1:17" ht="21.75" customHeight="1">
      <c r="A41" s="905" t="s">
        <v>421</v>
      </c>
      <c r="B41" s="905"/>
      <c r="C41" s="905"/>
      <c r="D41" s="905"/>
      <c r="E41" s="905"/>
      <c r="F41" s="905"/>
      <c r="G41" s="905"/>
      <c r="H41" s="910">
        <v>7024.05</v>
      </c>
      <c r="I41" s="372"/>
      <c r="J41" s="372"/>
    </row>
    <row r="42" spans="1:17" ht="21.75" customHeight="1">
      <c r="A42" s="905" t="s">
        <v>422</v>
      </c>
      <c r="B42" s="905"/>
      <c r="C42" s="905"/>
      <c r="D42" s="905"/>
      <c r="E42" s="905"/>
      <c r="F42" s="905"/>
      <c r="G42" s="905"/>
      <c r="H42" s="910">
        <v>-493680.92</v>
      </c>
      <c r="I42" s="372"/>
      <c r="J42" s="372"/>
    </row>
    <row r="43" spans="1:17" ht="24" customHeight="1">
      <c r="H43" s="911">
        <f>SUM(H34:H42)</f>
        <v>3063900.87</v>
      </c>
      <c r="I43" s="372"/>
      <c r="J43" s="368"/>
      <c r="K43" s="370"/>
      <c r="L43" s="368"/>
      <c r="M43" s="368"/>
      <c r="N43" s="370"/>
      <c r="P43" s="914"/>
      <c r="Q43" s="370"/>
    </row>
    <row r="44" spans="1:17" ht="9" hidden="1" customHeight="1">
      <c r="H44" s="912"/>
      <c r="I44" s="372"/>
      <c r="J44" s="368"/>
      <c r="K44" s="370"/>
      <c r="L44" s="368"/>
      <c r="M44" s="368"/>
      <c r="N44" s="370"/>
      <c r="P44" s="914"/>
      <c r="Q44" s="370"/>
    </row>
    <row r="45" spans="1:17" ht="18.75" hidden="1" customHeight="1">
      <c r="A45" s="905"/>
      <c r="B45" s="905"/>
      <c r="C45" s="905"/>
      <c r="D45" s="905"/>
      <c r="E45" s="905"/>
      <c r="F45" s="905"/>
      <c r="G45" s="905"/>
      <c r="H45" s="912"/>
      <c r="I45" s="372"/>
      <c r="J45" s="368"/>
      <c r="K45" s="370"/>
      <c r="L45" s="368"/>
      <c r="M45" s="368"/>
      <c r="N45" s="370"/>
      <c r="P45" s="914"/>
      <c r="Q45" s="370"/>
    </row>
    <row r="46" spans="1:17" ht="23.1" customHeight="1">
      <c r="A46" s="44"/>
      <c r="B46" s="44"/>
      <c r="C46" s="44"/>
      <c r="D46" s="44"/>
      <c r="E46" s="943" t="s">
        <v>18</v>
      </c>
      <c r="F46" s="944"/>
      <c r="G46" s="944" t="s">
        <v>19</v>
      </c>
      <c r="H46" s="944"/>
      <c r="I46" s="372"/>
      <c r="J46" s="372"/>
      <c r="K46" s="370"/>
    </row>
    <row r="47" spans="1:17" ht="18.600000000000001" customHeight="1">
      <c r="A47" s="44"/>
      <c r="B47" s="44"/>
      <c r="C47" s="44"/>
      <c r="D47" s="44"/>
      <c r="E47" s="55" t="s">
        <v>423</v>
      </c>
      <c r="F47" s="98" t="s">
        <v>20</v>
      </c>
      <c r="G47" s="55" t="s">
        <v>423</v>
      </c>
      <c r="H47" s="98" t="s">
        <v>20</v>
      </c>
      <c r="I47" s="372"/>
      <c r="J47" s="372"/>
    </row>
    <row r="48" spans="1:17" ht="28.5" customHeight="1">
      <c r="A48" s="46">
        <v>1</v>
      </c>
      <c r="B48" s="945" t="s">
        <v>424</v>
      </c>
      <c r="C48" s="941"/>
      <c r="D48" s="941"/>
      <c r="E48" s="45">
        <v>32</v>
      </c>
      <c r="F48" s="47">
        <f>'AUGUST 2025'!S44</f>
        <v>16679081.424636699</v>
      </c>
      <c r="G48" s="45">
        <f>'AUGUST 2025'!C44</f>
        <v>37</v>
      </c>
      <c r="H48" s="47">
        <f>'AUGUST 2025'!T44</f>
        <v>16493584.12597</v>
      </c>
      <c r="I48" s="372"/>
      <c r="J48" s="372"/>
    </row>
    <row r="49" spans="1:14" ht="21.75" customHeight="1">
      <c r="A49" s="46">
        <v>2</v>
      </c>
      <c r="B49" s="137" t="s">
        <v>425</v>
      </c>
      <c r="C49" s="905"/>
      <c r="D49" s="905"/>
      <c r="E49" s="45">
        <v>3</v>
      </c>
      <c r="F49" s="47">
        <f>'AUGUST 2025'!S53</f>
        <v>1912660.45770666</v>
      </c>
      <c r="G49" s="45">
        <f>'AUGUST 2025'!C53</f>
        <v>6</v>
      </c>
      <c r="H49" s="47">
        <f>'AUGUST 2025'!T53</f>
        <v>1944660.45770666</v>
      </c>
      <c r="I49" s="372"/>
      <c r="J49" s="372"/>
    </row>
    <row r="50" spans="1:14" ht="24.75" customHeight="1">
      <c r="A50" s="46">
        <v>3</v>
      </c>
      <c r="B50" s="941" t="s">
        <v>426</v>
      </c>
      <c r="C50" s="941"/>
      <c r="D50" s="941"/>
      <c r="E50" s="45">
        <v>11</v>
      </c>
      <c r="F50" s="47">
        <f>'AUGUST 2025'!S67</f>
        <v>7633637.8618666604</v>
      </c>
      <c r="G50" s="45">
        <f>'AUGUST 2025'!C67</f>
        <v>11</v>
      </c>
      <c r="H50" s="47">
        <f>'AUGUST 2025'!T67</f>
        <v>5610453.2627266599</v>
      </c>
      <c r="I50" s="372"/>
      <c r="J50" s="372"/>
    </row>
    <row r="51" spans="1:14" ht="23.25" customHeight="1">
      <c r="A51" s="46">
        <v>4</v>
      </c>
      <c r="B51" s="941" t="s">
        <v>427</v>
      </c>
      <c r="C51" s="941"/>
      <c r="D51" s="946"/>
      <c r="E51" s="45">
        <v>2</v>
      </c>
      <c r="F51" s="47">
        <f>'AUGUST 2025'!S72</f>
        <v>974050.11527999502</v>
      </c>
      <c r="G51" s="45">
        <f>'AUGUST 2025'!C72</f>
        <v>2</v>
      </c>
      <c r="H51" s="47">
        <f>'AUGUST 2025'!T72</f>
        <v>976050.11527999502</v>
      </c>
      <c r="I51" s="372"/>
      <c r="J51" s="372"/>
    </row>
    <row r="52" spans="1:14" ht="24" customHeight="1">
      <c r="A52" s="46">
        <v>5</v>
      </c>
      <c r="B52" s="941" t="s">
        <v>428</v>
      </c>
      <c r="C52" s="941"/>
      <c r="D52" s="946"/>
      <c r="E52" s="45">
        <v>12</v>
      </c>
      <c r="F52" s="47">
        <f>'AUGUST 2025'!S85</f>
        <v>3666548.07528</v>
      </c>
      <c r="G52" s="45">
        <f>'AUGUST 2025'!C85</f>
        <v>10</v>
      </c>
      <c r="H52" s="47">
        <f>'AUGUST 2025'!T85</f>
        <v>3726548.07528</v>
      </c>
      <c r="I52" s="372"/>
      <c r="J52" s="372"/>
    </row>
    <row r="53" spans="1:14" ht="21" customHeight="1">
      <c r="A53" s="46">
        <v>6</v>
      </c>
      <c r="B53" s="941" t="s">
        <v>429</v>
      </c>
      <c r="C53" s="941"/>
      <c r="D53" s="946"/>
      <c r="E53" s="45">
        <v>6</v>
      </c>
      <c r="F53" s="47">
        <f>'AUGUST 2025'!S97</f>
        <v>4094177.3745333301</v>
      </c>
      <c r="G53" s="45">
        <f>'AUGUST 2025'!C97</f>
        <v>9</v>
      </c>
      <c r="H53" s="47">
        <f>'AUGUST 2025'!T97</f>
        <v>4130575.9591466598</v>
      </c>
      <c r="I53" s="372"/>
      <c r="J53" s="372"/>
    </row>
    <row r="54" spans="1:14" ht="23.25" customHeight="1">
      <c r="A54" s="46">
        <v>7</v>
      </c>
      <c r="B54" s="905" t="s">
        <v>430</v>
      </c>
      <c r="C54" s="905"/>
      <c r="D54" s="905"/>
      <c r="E54" s="45">
        <v>11</v>
      </c>
      <c r="F54" s="47">
        <f>'AUGUST 2025'!S111</f>
        <v>6189811.7845099997</v>
      </c>
      <c r="G54" s="45">
        <f>'AUGUST 2025'!C111</f>
        <v>11</v>
      </c>
      <c r="H54" s="47">
        <f>'AUGUST 2025'!T111</f>
        <v>6186787.7261533299</v>
      </c>
      <c r="I54" s="372"/>
      <c r="J54" s="372"/>
    </row>
    <row r="55" spans="1:14" ht="25.5" customHeight="1">
      <c r="A55" s="46">
        <v>8</v>
      </c>
      <c r="B55" s="905" t="s">
        <v>431</v>
      </c>
      <c r="C55" s="905"/>
      <c r="D55" s="905"/>
      <c r="E55" s="45">
        <v>4</v>
      </c>
      <c r="F55" s="47">
        <f>'AUGUST 2025'!S120</f>
        <v>2406629.4086366701</v>
      </c>
      <c r="G55" s="45">
        <f>'AUGUST 2025'!C120</f>
        <v>6</v>
      </c>
      <c r="H55" s="47">
        <f>'AUGUST 2025'!T120</f>
        <v>2367629.4086366701</v>
      </c>
      <c r="I55" s="372"/>
      <c r="J55" s="372"/>
    </row>
    <row r="56" spans="1:14" ht="21.75" customHeight="1">
      <c r="A56" s="46">
        <v>9</v>
      </c>
      <c r="B56" s="905" t="s">
        <v>432</v>
      </c>
      <c r="C56" s="905"/>
      <c r="D56" s="905"/>
      <c r="E56" s="45">
        <v>7</v>
      </c>
      <c r="F56" s="47">
        <f>'AUGUST 2025'!S130</f>
        <v>4129195.6288100001</v>
      </c>
      <c r="G56" s="45">
        <f>'AUGUST 2025'!C130</f>
        <v>7</v>
      </c>
      <c r="H56" s="47">
        <f>'AUGUST 2025'!T130</f>
        <v>4090569.0310466602</v>
      </c>
      <c r="I56" s="372"/>
      <c r="J56" s="372"/>
    </row>
    <row r="57" spans="1:14" ht="21.75" customHeight="1">
      <c r="A57" s="46">
        <v>10</v>
      </c>
      <c r="B57" s="905" t="s">
        <v>433</v>
      </c>
      <c r="C57" s="905"/>
      <c r="D57" s="905"/>
      <c r="E57" s="45">
        <v>2</v>
      </c>
      <c r="F57" s="47">
        <f>'AUGUST 2025'!S138</f>
        <v>1454720.88328</v>
      </c>
      <c r="G57" s="45">
        <f>'AUGUST 2025'!C138</f>
        <v>6</v>
      </c>
      <c r="H57" s="47">
        <f>'AUGUST 2025'!T138</f>
        <v>1442720.88328</v>
      </c>
      <c r="I57" s="372"/>
      <c r="J57" s="372"/>
    </row>
    <row r="58" spans="1:14" ht="21.75" customHeight="1">
      <c r="A58" s="46">
        <v>11</v>
      </c>
      <c r="B58" s="905" t="s">
        <v>434</v>
      </c>
      <c r="C58" s="905"/>
      <c r="D58" s="905"/>
      <c r="E58" s="45">
        <v>3</v>
      </c>
      <c r="F58" s="47">
        <f>'AUGUST 2025'!S144</f>
        <v>1430208.8359733301</v>
      </c>
      <c r="G58" s="45">
        <v>3</v>
      </c>
      <c r="H58" s="47">
        <f>'AUGUST 2025'!T144</f>
        <v>865017.85597333405</v>
      </c>
      <c r="I58" s="372"/>
      <c r="J58" s="372"/>
    </row>
    <row r="59" spans="1:14" ht="24.75" customHeight="1">
      <c r="A59" s="46">
        <v>12</v>
      </c>
      <c r="B59" s="905" t="s">
        <v>435</v>
      </c>
      <c r="C59" s="905"/>
      <c r="D59" s="905"/>
      <c r="E59" s="45">
        <v>10</v>
      </c>
      <c r="F59" s="47">
        <f>'AUGUST 2025'!S158</f>
        <v>4059406.5636833301</v>
      </c>
      <c r="G59" s="913" t="str">
        <f>'AUGUST 2025'!C158</f>
        <v>11</v>
      </c>
      <c r="H59" s="47">
        <f>'AUGUST 2025'!T158</f>
        <v>3936909.2650166699</v>
      </c>
      <c r="I59" s="372"/>
      <c r="J59" s="372"/>
    </row>
    <row r="60" spans="1:14" ht="24.75" customHeight="1">
      <c r="A60" s="46">
        <v>13</v>
      </c>
      <c r="B60" s="941" t="s">
        <v>436</v>
      </c>
      <c r="C60" s="941"/>
      <c r="D60" s="941"/>
      <c r="E60" s="45">
        <v>61</v>
      </c>
      <c r="F60" s="47">
        <f>'AUGUST 2025'!S225</f>
        <v>14246857.125809999</v>
      </c>
      <c r="G60" s="913" t="str">
        <f>'AUGUST 2025'!C225</f>
        <v>64</v>
      </c>
      <c r="H60" s="47">
        <f>'AUGUST 2025'!T225</f>
        <v>14041578.504559999</v>
      </c>
      <c r="I60" s="372"/>
      <c r="J60" s="372"/>
    </row>
    <row r="61" spans="1:14" ht="24" customHeight="1">
      <c r="A61" s="44"/>
      <c r="B61" s="44"/>
      <c r="C61" s="44"/>
      <c r="D61" s="44"/>
      <c r="E61" s="55">
        <f>SUM(E48:E60)</f>
        <v>164</v>
      </c>
      <c r="F61" s="49">
        <f>SUM(F48:F60)</f>
        <v>68876985.540006697</v>
      </c>
      <c r="G61" s="55">
        <v>155</v>
      </c>
      <c r="H61" s="49">
        <f>SUM(H48:H60)</f>
        <v>65813084.670776598</v>
      </c>
      <c r="I61" s="372"/>
      <c r="J61" s="372"/>
    </row>
    <row r="62" spans="1:14" ht="0.75" customHeight="1">
      <c r="A62" s="44"/>
      <c r="B62" s="44"/>
      <c r="C62" s="44"/>
      <c r="D62" s="44"/>
      <c r="E62" s="39"/>
      <c r="F62" s="903"/>
      <c r="G62" s="39"/>
      <c r="H62" s="903"/>
      <c r="I62" s="372"/>
      <c r="J62" s="372"/>
    </row>
    <row r="63" spans="1:14" ht="71.099999999999994" customHeight="1">
      <c r="A63" s="942" t="s">
        <v>437</v>
      </c>
      <c r="B63" s="942"/>
      <c r="C63" s="942"/>
      <c r="D63" s="942"/>
      <c r="E63" s="942"/>
      <c r="F63" s="942"/>
      <c r="G63" s="942"/>
      <c r="H63" s="942"/>
      <c r="I63" s="44"/>
      <c r="J63" s="132"/>
      <c r="K63" s="132"/>
      <c r="L63" s="44"/>
      <c r="M63" s="44"/>
      <c r="N63" s="44"/>
    </row>
    <row r="64" spans="1:14" ht="4.5" customHeight="1">
      <c r="A64" s="906"/>
      <c r="B64" s="906"/>
      <c r="C64" s="906"/>
      <c r="D64" s="906"/>
      <c r="E64" s="906"/>
      <c r="F64" s="906"/>
      <c r="G64" s="906"/>
      <c r="H64" s="906"/>
      <c r="I64" s="44"/>
      <c r="J64" s="44"/>
      <c r="K64" s="44"/>
      <c r="L64" s="44"/>
      <c r="M64" s="44"/>
      <c r="N64" s="44"/>
    </row>
    <row r="65" spans="1:14" ht="2.25" hidden="1" customHeight="1">
      <c r="A65" s="906"/>
      <c r="B65" s="906"/>
      <c r="C65" s="906"/>
      <c r="D65" s="906"/>
      <c r="E65" s="906"/>
      <c r="F65" s="906"/>
      <c r="G65" s="906"/>
      <c r="H65" s="906"/>
      <c r="I65" s="44"/>
      <c r="J65" s="44"/>
      <c r="K65" s="44"/>
      <c r="L65" s="44"/>
      <c r="M65" s="44"/>
      <c r="N65" s="44"/>
    </row>
    <row r="66" spans="1:14" ht="42.95" customHeight="1">
      <c r="F66" s="44"/>
      <c r="G66" s="44"/>
      <c r="H66" s="44"/>
    </row>
    <row r="67" spans="1:14" ht="17.25" customHeight="1">
      <c r="A67" s="939" t="s">
        <v>255</v>
      </c>
      <c r="B67" s="939"/>
      <c r="C67" s="939"/>
      <c r="D67" s="939"/>
      <c r="E67" s="939"/>
      <c r="F67" s="44"/>
      <c r="G67" s="44"/>
      <c r="H67" s="44"/>
      <c r="I67" s="372"/>
      <c r="K67" s="368"/>
    </row>
    <row r="68" spans="1:14">
      <c r="A68" s="229"/>
      <c r="B68" s="229"/>
      <c r="C68" s="229"/>
      <c r="D68" s="229" t="s">
        <v>438</v>
      </c>
      <c r="E68" s="229"/>
      <c r="F68" s="229"/>
      <c r="G68" s="229"/>
      <c r="H68" s="229"/>
      <c r="I68" s="179"/>
      <c r="K68" s="368"/>
    </row>
    <row r="69" spans="1:14">
      <c r="K69" s="368"/>
    </row>
    <row r="70" spans="1:14">
      <c r="K70" s="368"/>
    </row>
    <row r="73" spans="1:14">
      <c r="C73" t="s">
        <v>439</v>
      </c>
    </row>
    <row r="171" spans="3:3">
      <c r="C171">
        <f>10000</f>
        <v>10000</v>
      </c>
    </row>
  </sheetData>
  <mergeCells count="30">
    <mergeCell ref="B52:D52"/>
    <mergeCell ref="B53:D53"/>
    <mergeCell ref="B60:D60"/>
    <mergeCell ref="A63:H63"/>
    <mergeCell ref="A67:E67"/>
    <mergeCell ref="E46:F46"/>
    <mergeCell ref="G46:H46"/>
    <mergeCell ref="B48:D48"/>
    <mergeCell ref="B50:D50"/>
    <mergeCell ref="B51:D51"/>
    <mergeCell ref="A29:F29"/>
    <mergeCell ref="A30:F30"/>
    <mergeCell ref="A31:F31"/>
    <mergeCell ref="A32:F32"/>
    <mergeCell ref="A33:G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opLeftCell="D1" workbookViewId="0">
      <selection activeCell="K6" sqref="K6"/>
    </sheetView>
  </sheetViews>
  <sheetFormatPr defaultColWidth="8.7109375" defaultRowHeight="12.75"/>
  <cols>
    <col min="1" max="1" width="18.85546875" customWidth="1"/>
    <col min="2" max="2" width="26.42578125" customWidth="1"/>
    <col min="3" max="3" width="14" customWidth="1"/>
    <col min="4" max="4" width="15.42578125" customWidth="1"/>
    <col min="6" max="6" width="15.140625"/>
    <col min="8" max="8" width="13.5703125"/>
    <col min="9" max="9" width="15.140625"/>
    <col min="10" max="10" width="11.7109375"/>
    <col min="11" max="11" width="15.140625"/>
    <col min="12" max="12" width="13.5703125"/>
    <col min="13" max="14" width="15.140625"/>
    <col min="15" max="15" width="15.7109375" customWidth="1"/>
    <col min="16" max="16" width="11.5703125" customWidth="1"/>
  </cols>
  <sheetData>
    <row r="1" spans="1:15" s="718" customFormat="1" ht="49.5" customHeight="1">
      <c r="A1" s="642" t="s">
        <v>2</v>
      </c>
      <c r="B1" s="643" t="s">
        <v>3</v>
      </c>
      <c r="C1" s="644" t="s">
        <v>4</v>
      </c>
      <c r="D1" s="636" t="s">
        <v>5</v>
      </c>
      <c r="E1" s="636" t="s">
        <v>6</v>
      </c>
      <c r="F1" s="636" t="s">
        <v>7</v>
      </c>
      <c r="G1" s="636" t="s">
        <v>7</v>
      </c>
      <c r="H1" s="636" t="s">
        <v>8</v>
      </c>
      <c r="I1" s="645" t="s">
        <v>9</v>
      </c>
      <c r="J1" s="636" t="s">
        <v>14</v>
      </c>
      <c r="K1" s="890" t="s">
        <v>15</v>
      </c>
      <c r="L1" s="636" t="s">
        <v>16</v>
      </c>
      <c r="M1" s="646"/>
      <c r="N1" s="645" t="s">
        <v>440</v>
      </c>
      <c r="O1" s="647" t="s">
        <v>441</v>
      </c>
    </row>
    <row r="2" spans="1:15" s="1" customFormat="1" ht="17.25" customHeight="1">
      <c r="B2" s="6"/>
      <c r="C2" s="6"/>
      <c r="D2" s="67" t="s">
        <v>20</v>
      </c>
      <c r="E2" s="67" t="s">
        <v>20</v>
      </c>
      <c r="F2" s="67" t="s">
        <v>20</v>
      </c>
      <c r="G2" s="67" t="s">
        <v>20</v>
      </c>
      <c r="H2" s="67" t="s">
        <v>20</v>
      </c>
      <c r="I2" s="464" t="s">
        <v>20</v>
      </c>
      <c r="J2" s="67" t="s">
        <v>20</v>
      </c>
      <c r="K2" s="67" t="s">
        <v>20</v>
      </c>
      <c r="L2" s="67" t="s">
        <v>20</v>
      </c>
      <c r="M2" s="465"/>
      <c r="N2" s="67"/>
      <c r="O2" s="464"/>
    </row>
    <row r="3" spans="1:15" s="718" customFormat="1" ht="36.950000000000003" customHeight="1">
      <c r="A3" s="724" t="s">
        <v>228</v>
      </c>
      <c r="B3" s="725" t="s">
        <v>442</v>
      </c>
      <c r="C3" s="689" t="s">
        <v>52</v>
      </c>
      <c r="D3" s="691">
        <v>541351.33333333302</v>
      </c>
      <c r="E3" s="691"/>
      <c r="F3" s="692">
        <f>120000</f>
        <v>120000</v>
      </c>
      <c r="G3" s="692"/>
      <c r="H3" s="691">
        <v>59548.646666666602</v>
      </c>
      <c r="I3" s="696">
        <f>SUM(D3:H3)</f>
        <v>720899.98</v>
      </c>
      <c r="J3" s="691">
        <v>8443.2708333333303</v>
      </c>
      <c r="K3" s="691">
        <v>107143.19834666701</v>
      </c>
      <c r="L3" s="691">
        <v>43308.106666666601</v>
      </c>
      <c r="M3" s="700">
        <f>SUM(J3:L3)</f>
        <v>158894.57584666699</v>
      </c>
      <c r="N3" s="691">
        <f>I3-M3</f>
        <v>562005.40415333305</v>
      </c>
      <c r="O3" s="696"/>
    </row>
    <row r="4" spans="1:15" s="1" customFormat="1" ht="41.1" customHeight="1">
      <c r="A4" s="724" t="s">
        <v>228</v>
      </c>
      <c r="B4" s="725" t="s">
        <v>443</v>
      </c>
      <c r="C4" s="689" t="s">
        <v>230</v>
      </c>
      <c r="D4" s="691">
        <v>542419.5</v>
      </c>
      <c r="E4" s="691"/>
      <c r="F4" s="692">
        <f>140000</f>
        <v>140000</v>
      </c>
      <c r="G4" s="692"/>
      <c r="H4" s="691">
        <v>59666.144999999997</v>
      </c>
      <c r="I4" s="696">
        <f>SUM(D4:H4)</f>
        <v>742085.64500000002</v>
      </c>
      <c r="J4" s="179">
        <f>338365.25*0.025</f>
        <v>8459.1312500000004</v>
      </c>
      <c r="K4" s="691">
        <v>112831.95402666699</v>
      </c>
      <c r="L4" s="691">
        <f>D4*0.08</f>
        <v>43393.56</v>
      </c>
      <c r="M4" s="700">
        <f>SUM(J4:L4)</f>
        <v>164684.645276667</v>
      </c>
      <c r="N4" s="691">
        <f>I4-M4</f>
        <v>577400.99972333305</v>
      </c>
      <c r="O4" s="696"/>
    </row>
    <row r="5" spans="1:15" ht="18" customHeight="1">
      <c r="A5" t="s">
        <v>444</v>
      </c>
      <c r="D5" s="372">
        <f t="shared" ref="D5:L5" si="0">D4-D3</f>
        <v>1068.1666666669801</v>
      </c>
      <c r="E5" s="372">
        <f t="shared" si="0"/>
        <v>0</v>
      </c>
      <c r="F5" s="372">
        <f t="shared" si="0"/>
        <v>20000</v>
      </c>
      <c r="G5" s="372">
        <f t="shared" si="0"/>
        <v>0</v>
      </c>
      <c r="H5" s="372">
        <f t="shared" si="0"/>
        <v>117.498333333395</v>
      </c>
      <c r="I5" s="372">
        <f t="shared" si="0"/>
        <v>21185.665000000401</v>
      </c>
      <c r="J5" s="372">
        <f t="shared" si="0"/>
        <v>15.860416666670099</v>
      </c>
      <c r="K5" s="372">
        <f t="shared" si="0"/>
        <v>5688.7556799999902</v>
      </c>
      <c r="L5" s="372">
        <f t="shared" si="0"/>
        <v>85.4533333333966</v>
      </c>
      <c r="M5" s="700">
        <f>SUM(J5:L5)</f>
        <v>5790.0694300000496</v>
      </c>
      <c r="N5" s="691">
        <f>I5-M5</f>
        <v>15395.5955700003</v>
      </c>
      <c r="O5" s="372">
        <f>I5*2</f>
        <v>42371.330000000802</v>
      </c>
    </row>
    <row r="6" spans="1:15">
      <c r="I6" s="372">
        <f>I5*2</f>
        <v>42371.330000000802</v>
      </c>
      <c r="K6" s="372">
        <f>K5*2</f>
        <v>11377.51136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445</v>
      </c>
      <c r="F1" s="184" t="s">
        <v>446</v>
      </c>
      <c r="G1" s="184" t="s">
        <v>447</v>
      </c>
      <c r="H1" s="184" t="s">
        <v>448</v>
      </c>
    </row>
    <row r="2" spans="1:8" s="1" customFormat="1" ht="17.25" customHeight="1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>
      <c r="A4" s="2">
        <v>1</v>
      </c>
      <c r="B4" s="9" t="s">
        <v>228</v>
      </c>
      <c r="C4" s="2" t="s">
        <v>442</v>
      </c>
      <c r="D4" s="8" t="s">
        <v>52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>
      <c r="A5" s="2">
        <v>2</v>
      </c>
      <c r="B5" s="9" t="s">
        <v>231</v>
      </c>
      <c r="C5" s="2" t="s">
        <v>442</v>
      </c>
      <c r="D5" s="8" t="s">
        <v>230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232</v>
      </c>
      <c r="C6" s="2" t="s">
        <v>233</v>
      </c>
      <c r="D6" s="13" t="s">
        <v>234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>
      <c r="A7" s="2">
        <v>4</v>
      </c>
      <c r="B7" s="16" t="s">
        <v>235</v>
      </c>
      <c r="C7" s="2" t="s">
        <v>233</v>
      </c>
      <c r="D7" s="8" t="s">
        <v>96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>
      <c r="A8" s="2">
        <v>5</v>
      </c>
      <c r="B8" s="16" t="s">
        <v>236</v>
      </c>
      <c r="C8" s="2" t="s">
        <v>233</v>
      </c>
      <c r="D8" s="13" t="s">
        <v>208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>
      <c r="B9" s="895" t="s">
        <v>111</v>
      </c>
      <c r="C9" s="895"/>
      <c r="D9" s="895"/>
      <c r="E9" s="895"/>
      <c r="F9" s="895"/>
      <c r="G9" s="895"/>
      <c r="H9" s="895">
        <f>SUM(H4:H8)</f>
        <v>65734.422544999994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A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449</v>
      </c>
      <c r="M1" s="636" t="s">
        <v>12</v>
      </c>
      <c r="N1" s="636" t="s">
        <v>14</v>
      </c>
      <c r="O1" s="890" t="s">
        <v>15</v>
      </c>
      <c r="P1" s="636" t="s">
        <v>16</v>
      </c>
      <c r="Q1" s="646" t="s">
        <v>17</v>
      </c>
      <c r="R1" s="647" t="s">
        <v>18</v>
      </c>
    </row>
    <row r="2" spans="1:18" s="1" customFormat="1" ht="17.25" customHeight="1">
      <c r="A2" s="718"/>
      <c r="B2" s="718"/>
      <c r="C2" s="688"/>
      <c r="D2" s="688"/>
      <c r="E2" s="885" t="s">
        <v>20</v>
      </c>
      <c r="F2" s="885" t="s">
        <v>20</v>
      </c>
      <c r="G2" s="885" t="s">
        <v>20</v>
      </c>
      <c r="H2" s="885" t="s">
        <v>20</v>
      </c>
      <c r="I2" s="885" t="s">
        <v>20</v>
      </c>
      <c r="J2" s="891" t="s">
        <v>20</v>
      </c>
      <c r="K2" s="885" t="s">
        <v>20</v>
      </c>
      <c r="L2" s="885" t="s">
        <v>20</v>
      </c>
      <c r="M2" s="885" t="s">
        <v>20</v>
      </c>
      <c r="N2" s="885" t="s">
        <v>20</v>
      </c>
      <c r="O2" s="885" t="s">
        <v>20</v>
      </c>
      <c r="P2" s="885" t="s">
        <v>20</v>
      </c>
      <c r="Q2" s="893" t="s">
        <v>20</v>
      </c>
      <c r="R2" s="891" t="s">
        <v>20</v>
      </c>
    </row>
    <row r="3" spans="1:18" s="718" customFormat="1" ht="39" customHeight="1">
      <c r="A3" s="689">
        <v>1</v>
      </c>
      <c r="B3" s="724" t="s">
        <v>126</v>
      </c>
      <c r="C3" s="725" t="s">
        <v>450</v>
      </c>
      <c r="D3" s="689" t="s">
        <v>128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>
      <c r="A4" s="689">
        <v>1</v>
      </c>
      <c r="B4" s="724" t="s">
        <v>126</v>
      </c>
      <c r="C4" s="725" t="s">
        <v>127</v>
      </c>
      <c r="D4" s="689" t="s">
        <v>154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>
      <c r="A5" s="229"/>
      <c r="B5" s="236" t="s">
        <v>451</v>
      </c>
      <c r="C5" s="236"/>
      <c r="D5" s="236"/>
      <c r="E5" s="236"/>
      <c r="F5" s="236"/>
      <c r="G5" s="236"/>
      <c r="H5" s="236"/>
      <c r="I5" s="236"/>
      <c r="J5" s="892">
        <f>J3-J4</f>
        <v>662305.25</v>
      </c>
      <c r="K5" s="892"/>
      <c r="L5" s="892"/>
      <c r="M5" s="892"/>
      <c r="N5" s="892"/>
      <c r="O5" s="892">
        <f>O3-O4</f>
        <v>110837.11136</v>
      </c>
      <c r="P5" s="892">
        <f>P3-P4</f>
        <v>59384.42</v>
      </c>
      <c r="Q5" s="892">
        <f>Q3-Q4</f>
        <v>170221.53135999999</v>
      </c>
      <c r="R5" s="892">
        <f>R3-R4</f>
        <v>492083.71863999998</v>
      </c>
    </row>
    <row r="6" spans="1:18" ht="18" customHeight="1">
      <c r="A6" s="229"/>
      <c r="B6" s="236" t="s">
        <v>452</v>
      </c>
      <c r="C6" s="236"/>
      <c r="D6" s="236"/>
      <c r="E6" s="236"/>
      <c r="F6" s="236"/>
      <c r="G6" s="236"/>
      <c r="H6" s="236"/>
      <c r="I6" s="236"/>
      <c r="J6" s="892">
        <f>J5*3.65</f>
        <v>2417414.1625000001</v>
      </c>
      <c r="K6" s="236"/>
      <c r="L6" s="236"/>
      <c r="M6" s="236"/>
      <c r="N6" s="236"/>
      <c r="O6" s="892">
        <f>O5*3.65</f>
        <v>404555.45646399999</v>
      </c>
      <c r="P6" s="236"/>
      <c r="Q6" s="892">
        <f>O6</f>
        <v>404555.45646399999</v>
      </c>
      <c r="R6" s="892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453</v>
      </c>
      <c r="B9" s="886" t="s">
        <v>454</v>
      </c>
      <c r="C9" s="887" t="s">
        <v>289</v>
      </c>
      <c r="D9" s="689" t="s">
        <v>137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455</v>
      </c>
      <c r="B10" s="886" t="s">
        <v>454</v>
      </c>
      <c r="C10" s="887" t="s">
        <v>289</v>
      </c>
      <c r="D10" s="728" t="s">
        <v>137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>
      <c r="B11" s="886" t="s">
        <v>456</v>
      </c>
      <c r="C11" s="345"/>
      <c r="D11" s="345"/>
      <c r="E11" s="888">
        <f>E10-E9</f>
        <v>87646.5</v>
      </c>
      <c r="F11" s="888"/>
      <c r="G11" s="888"/>
      <c r="H11" s="888"/>
      <c r="I11" s="888"/>
      <c r="J11" s="888">
        <f>J10-J9</f>
        <v>87646.5</v>
      </c>
      <c r="K11" s="888"/>
      <c r="L11" s="888"/>
      <c r="M11" s="888"/>
      <c r="N11" s="888"/>
      <c r="O11" s="888">
        <f>O10-O9</f>
        <v>16044.4124266667</v>
      </c>
      <c r="P11" s="888"/>
      <c r="Q11" s="888">
        <f>Q10-Q9</f>
        <v>23056.1324266667</v>
      </c>
      <c r="R11" s="894">
        <f>R10-R9</f>
        <v>64590.3675733333</v>
      </c>
    </row>
    <row r="12" spans="1:18" ht="29.1" customHeight="1">
      <c r="B12" s="886" t="s">
        <v>457</v>
      </c>
      <c r="C12" s="345"/>
      <c r="D12" s="345"/>
      <c r="E12" s="888">
        <f>J12</f>
        <v>350586</v>
      </c>
      <c r="F12" s="888"/>
      <c r="G12" s="888"/>
      <c r="H12" s="888"/>
      <c r="I12" s="888"/>
      <c r="J12" s="888">
        <f>J11*4</f>
        <v>350586</v>
      </c>
      <c r="K12" s="888"/>
      <c r="L12" s="888"/>
      <c r="M12" s="888"/>
      <c r="N12" s="888"/>
      <c r="O12" s="888">
        <f>O11*4</f>
        <v>64177.649706666802</v>
      </c>
      <c r="P12" s="888"/>
      <c r="Q12" s="888">
        <f>O12</f>
        <v>64177.649706666802</v>
      </c>
      <c r="R12" s="894">
        <f>J12-Q12</f>
        <v>286408.350293333</v>
      </c>
    </row>
    <row r="13" spans="1:18" ht="17.100000000000001" customHeight="1">
      <c r="R13" s="372">
        <f>R10+R12</f>
        <v>684161.63786666701</v>
      </c>
    </row>
    <row r="15" spans="1:18" s="718" customFormat="1" ht="27.95" customHeight="1">
      <c r="A15" s="889" t="s">
        <v>455</v>
      </c>
      <c r="B15" s="726" t="s">
        <v>246</v>
      </c>
      <c r="C15" s="725" t="s">
        <v>247</v>
      </c>
      <c r="D15" s="689" t="s">
        <v>96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>
      <c r="A16" s="689" t="s">
        <v>453</v>
      </c>
      <c r="B16" s="726" t="s">
        <v>246</v>
      </c>
      <c r="C16" s="725" t="s">
        <v>247</v>
      </c>
      <c r="D16" s="689" t="s">
        <v>96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>
      <c r="B18" t="s">
        <v>458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>
      <c r="R19" s="372">
        <f>R15+R18</f>
        <v>642722.62095999694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zoomScale="90" zoomScaleNormal="90" zoomScaleSheetLayoutView="50" workbookViewId="0">
      <pane xSplit="3" ySplit="7" topLeftCell="D166" activePane="bottomRight" state="frozen"/>
      <selection pane="topRight"/>
      <selection pane="bottomLeft"/>
      <selection pane="bottomRight" activeCell="G168" sqref="G1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3.5703125" style="1"/>
    <col min="7" max="16384" width="9.140625" style="1"/>
  </cols>
  <sheetData>
    <row r="1" spans="1:5" ht="27" customHeight="1">
      <c r="A1" s="935" t="s">
        <v>0</v>
      </c>
      <c r="B1" s="935"/>
      <c r="C1" s="935"/>
      <c r="D1" s="935"/>
      <c r="E1" s="935"/>
    </row>
    <row r="2" spans="1:5" ht="33.75" customHeight="1">
      <c r="A2" s="61" t="s">
        <v>459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</row>
    <row r="5" spans="1:5" ht="17.25" customHeight="1">
      <c r="C5" s="6"/>
      <c r="D5" s="6"/>
      <c r="E5" s="6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</row>
    <row r="17" spans="1:5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</row>
    <row r="18" spans="1:5" ht="20.100000000000001" customHeight="1">
      <c r="A18" s="8">
        <v>12</v>
      </c>
      <c r="B18" s="16" t="s">
        <v>53</v>
      </c>
      <c r="C18" s="2" t="s">
        <v>54</v>
      </c>
      <c r="D18" s="13" t="s">
        <v>460</v>
      </c>
      <c r="E18" s="70">
        <v>526725.08333333395</v>
      </c>
    </row>
    <row r="19" spans="1:5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</row>
    <row r="20" spans="1:5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</row>
    <row r="36" spans="1:5" ht="18.75" customHeight="1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</row>
    <row r="37" spans="1:5" ht="18.75" customHeight="1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</row>
    <row r="38" spans="1:5" ht="18.75" customHeight="1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</row>
    <row r="39" spans="1:5" ht="18.75" customHeight="1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</row>
    <row r="40" spans="1:5" ht="18.75" customHeight="1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</row>
    <row r="41" spans="1:5" ht="18.75" customHeight="1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</row>
    <row r="42" spans="1:5" ht="20.100000000000001" customHeight="1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</row>
    <row r="43" spans="1:5" ht="20.100000000000001" customHeight="1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</row>
    <row r="44" spans="1:5" ht="26.25" customHeight="1">
      <c r="A44" s="8"/>
      <c r="B44" s="18" t="s">
        <v>111</v>
      </c>
      <c r="C44" s="19">
        <v>37</v>
      </c>
      <c r="D44" s="13"/>
      <c r="E44" s="187">
        <f>SUM(E7:E43)</f>
        <v>19191616.916666701</v>
      </c>
    </row>
    <row r="45" spans="1:5" ht="18.75" customHeight="1">
      <c r="A45" s="8"/>
      <c r="B45" s="20"/>
      <c r="C45" s="2"/>
      <c r="D45" s="13"/>
      <c r="E45" s="187"/>
    </row>
    <row r="46" spans="1:5" ht="18.75" customHeight="1">
      <c r="A46" s="8"/>
      <c r="B46" s="18" t="s">
        <v>112</v>
      </c>
      <c r="C46" s="2"/>
      <c r="D46" s="13"/>
      <c r="E46" s="70"/>
    </row>
    <row r="47" spans="1:5" ht="18.75" customHeight="1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</row>
    <row r="48" spans="1:5" ht="18.75" customHeight="1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</row>
    <row r="49" spans="1:5" ht="18.75" customHeight="1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</row>
    <row r="50" spans="1:5" ht="20.100000000000001" customHeight="1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</row>
    <row r="51" spans="1:5" ht="18.75" customHeight="1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</row>
    <row r="52" spans="1:5" ht="20.100000000000001" customHeight="1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</row>
    <row r="53" spans="1:5" ht="19.5" customHeight="1">
      <c r="A53" s="8"/>
      <c r="B53" s="12"/>
      <c r="C53" s="19">
        <v>6</v>
      </c>
      <c r="D53" s="8"/>
      <c r="E53" s="187">
        <f>SUM(E47:E52)</f>
        <v>3517130.8333333302</v>
      </c>
    </row>
    <row r="54" spans="1:5" ht="20.100000000000001" customHeight="1">
      <c r="A54" s="8"/>
      <c r="B54" s="12"/>
      <c r="C54" s="2"/>
      <c r="D54" s="8"/>
      <c r="E54" s="187"/>
    </row>
    <row r="55" spans="1:5" ht="20.100000000000001" customHeight="1">
      <c r="A55" s="8"/>
      <c r="B55" s="21" t="s">
        <v>125</v>
      </c>
      <c r="C55" s="3"/>
      <c r="D55" s="22"/>
      <c r="E55" s="187"/>
    </row>
    <row r="56" spans="1:5" ht="20.100000000000001" customHeight="1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</row>
    <row r="57" spans="1:5" ht="20.100000000000001" customHeight="1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</row>
    <row r="58" spans="1:5" ht="20.100000000000001" customHeight="1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</row>
    <row r="59" spans="1:5" ht="20.100000000000001" customHeight="1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</row>
    <row r="60" spans="1:5" ht="20.100000000000001" customHeight="1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</row>
    <row r="61" spans="1:5" ht="20.100000000000001" customHeight="1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</row>
    <row r="62" spans="1:5" ht="20.100000000000001" customHeight="1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</row>
    <row r="63" spans="1:5" ht="20.100000000000001" customHeight="1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</row>
    <row r="64" spans="1:5" ht="20.100000000000001" customHeight="1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</row>
    <row r="65" spans="1:5" ht="20.100000000000001" customHeight="1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</row>
    <row r="66" spans="1:5" ht="18.75" customHeight="1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</row>
    <row r="67" spans="1:5" ht="25.5" customHeight="1">
      <c r="A67" s="8"/>
      <c r="B67" s="18" t="s">
        <v>111</v>
      </c>
      <c r="C67" s="19">
        <v>11</v>
      </c>
      <c r="D67" s="19"/>
      <c r="E67" s="78">
        <f>SUM(E56:E66)</f>
        <v>6787755</v>
      </c>
    </row>
    <row r="68" spans="1:5" ht="20.100000000000001" customHeight="1">
      <c r="A68" s="8"/>
      <c r="B68" s="20"/>
      <c r="C68" s="19"/>
      <c r="D68" s="19"/>
      <c r="E68" s="122"/>
    </row>
    <row r="69" spans="1:5" ht="20.100000000000001" customHeight="1">
      <c r="A69" s="8"/>
      <c r="B69" s="18" t="s">
        <v>145</v>
      </c>
      <c r="C69" s="19"/>
      <c r="D69" s="19"/>
      <c r="E69" s="122"/>
    </row>
    <row r="70" spans="1:5" ht="20.100000000000001" customHeight="1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</row>
    <row r="71" spans="1:5" ht="20.100000000000001" customHeight="1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</row>
    <row r="72" spans="1:5" ht="20.100000000000001" customHeight="1">
      <c r="A72" s="8"/>
      <c r="B72" s="18" t="s">
        <v>111</v>
      </c>
      <c r="C72" s="19">
        <v>2</v>
      </c>
      <c r="D72" s="19"/>
      <c r="E72" s="78">
        <f>SUM(E70:E71)</f>
        <v>2491583.41666666</v>
      </c>
    </row>
    <row r="73" spans="1:5" ht="20.100000000000001" customHeight="1">
      <c r="A73" s="8"/>
      <c r="B73" s="18"/>
      <c r="C73" s="19"/>
      <c r="D73" s="19"/>
      <c r="E73" s="122"/>
    </row>
    <row r="74" spans="1:5" ht="20.100000000000001" customHeight="1">
      <c r="A74" s="8"/>
      <c r="B74" s="18" t="s">
        <v>151</v>
      </c>
      <c r="C74" s="19"/>
      <c r="D74" s="19"/>
      <c r="E74" s="122"/>
    </row>
    <row r="75" spans="1:5" ht="20.100000000000001" customHeight="1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</row>
    <row r="76" spans="1:5" ht="20.100000000000001" customHeight="1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</row>
    <row r="77" spans="1:5" ht="20.100000000000001" customHeight="1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</row>
    <row r="78" spans="1:5" ht="20.100000000000001" customHeight="1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</row>
    <row r="79" spans="1:5" ht="20.100000000000001" customHeight="1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</row>
    <row r="80" spans="1:5" ht="20.100000000000001" customHeight="1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</row>
    <row r="81" spans="1:5" ht="20.100000000000001" customHeight="1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</row>
    <row r="82" spans="1:5" ht="20.100000000000001" customHeight="1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</row>
    <row r="83" spans="1:5" ht="20.100000000000001" customHeight="1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</row>
    <row r="84" spans="1:5" ht="21.6" customHeight="1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</row>
    <row r="85" spans="1:5" ht="27" customHeight="1">
      <c r="A85" s="8"/>
      <c r="B85" s="18" t="s">
        <v>111</v>
      </c>
      <c r="C85" s="19">
        <v>10</v>
      </c>
      <c r="D85" s="19"/>
      <c r="E85" s="78">
        <f>SUM(E75:E84)</f>
        <v>5149607.1666666698</v>
      </c>
    </row>
    <row r="86" spans="1:5" ht="20.100000000000001" customHeight="1">
      <c r="A86" s="8"/>
      <c r="B86" s="20"/>
      <c r="C86" s="19"/>
      <c r="D86" s="19"/>
      <c r="E86" s="122"/>
    </row>
    <row r="87" spans="1:5" ht="20.100000000000001" customHeight="1">
      <c r="A87" s="8"/>
      <c r="B87" s="18" t="s">
        <v>169</v>
      </c>
      <c r="C87" s="19"/>
      <c r="D87" s="19"/>
      <c r="E87" s="122"/>
    </row>
    <row r="88" spans="1:5" ht="20.100000000000001" customHeight="1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</row>
    <row r="89" spans="1:5" ht="20.100000000000001" customHeight="1">
      <c r="A89" s="8">
        <v>2</v>
      </c>
      <c r="B89" s="9" t="s">
        <v>174</v>
      </c>
      <c r="C89" s="2" t="s">
        <v>175</v>
      </c>
      <c r="D89" s="8" t="s">
        <v>49</v>
      </c>
      <c r="E89" s="70">
        <v>722595.5</v>
      </c>
    </row>
    <row r="90" spans="1:5" ht="20.100000000000001" customHeight="1">
      <c r="A90" s="8">
        <v>3</v>
      </c>
      <c r="B90" s="9" t="s">
        <v>176</v>
      </c>
      <c r="C90" s="2" t="s">
        <v>177</v>
      </c>
      <c r="D90" s="13" t="s">
        <v>178</v>
      </c>
      <c r="E90" s="70">
        <v>573911.08333333395</v>
      </c>
    </row>
    <row r="91" spans="1:5" ht="20.100000000000001" customHeight="1">
      <c r="A91" s="8">
        <v>3</v>
      </c>
      <c r="B91" s="9" t="s">
        <v>179</v>
      </c>
      <c r="C91" s="10" t="s">
        <v>180</v>
      </c>
      <c r="D91" s="13" t="s">
        <v>159</v>
      </c>
      <c r="E91" s="70">
        <v>482846.58333333401</v>
      </c>
    </row>
    <row r="92" spans="1:5" ht="20.100000000000001" customHeight="1">
      <c r="A92" s="8">
        <v>4</v>
      </c>
      <c r="B92" s="9" t="s">
        <v>181</v>
      </c>
      <c r="C92" s="2" t="s">
        <v>182</v>
      </c>
      <c r="D92" s="13" t="s">
        <v>159</v>
      </c>
      <c r="E92" s="70">
        <v>482846.58333333302</v>
      </c>
    </row>
    <row r="93" spans="1:5" ht="20.100000000000001" customHeight="1">
      <c r="A93" s="8">
        <v>5</v>
      </c>
      <c r="B93" s="9" t="s">
        <v>183</v>
      </c>
      <c r="C93" s="2" t="s">
        <v>184</v>
      </c>
      <c r="D93" s="8" t="s">
        <v>68</v>
      </c>
      <c r="E93" s="70">
        <v>454993.58333333302</v>
      </c>
    </row>
    <row r="94" spans="1:5" ht="20.100000000000001" customHeight="1">
      <c r="A94" s="8">
        <v>6</v>
      </c>
      <c r="B94" s="9" t="s">
        <v>185</v>
      </c>
      <c r="C94" s="2" t="s">
        <v>186</v>
      </c>
      <c r="D94" s="8" t="s">
        <v>87</v>
      </c>
      <c r="E94" s="70">
        <v>347016.16666666599</v>
      </c>
    </row>
    <row r="95" spans="1:5" ht="20.100000000000001" customHeight="1">
      <c r="A95" s="8">
        <v>7</v>
      </c>
      <c r="B95" s="9" t="s">
        <v>187</v>
      </c>
      <c r="C95" s="2" t="s">
        <v>188</v>
      </c>
      <c r="D95" s="8" t="s">
        <v>102</v>
      </c>
      <c r="E95" s="70">
        <v>301910.75</v>
      </c>
    </row>
    <row r="96" spans="1:5" ht="20.100000000000001" customHeight="1">
      <c r="A96" s="8"/>
      <c r="B96" s="18" t="s">
        <v>111</v>
      </c>
      <c r="C96" s="19">
        <v>7</v>
      </c>
      <c r="D96" s="19"/>
      <c r="E96" s="78">
        <f>SUM(E88:E95)</f>
        <v>5113226.6666666605</v>
      </c>
    </row>
    <row r="97" spans="1:5" ht="20.100000000000001" customHeight="1">
      <c r="A97" s="8"/>
      <c r="B97" s="18"/>
      <c r="C97" s="19"/>
      <c r="D97" s="19"/>
      <c r="E97" s="122"/>
    </row>
    <row r="98" spans="1:5" ht="20.100000000000001" customHeight="1">
      <c r="A98" s="8"/>
      <c r="B98" s="18" t="s">
        <v>189</v>
      </c>
      <c r="C98" s="23"/>
      <c r="D98" s="19"/>
      <c r="E98" s="122"/>
    </row>
    <row r="99" spans="1:5" ht="20.100000000000001" customHeight="1">
      <c r="A99" s="8">
        <v>1</v>
      </c>
      <c r="B99" s="9" t="s">
        <v>190</v>
      </c>
      <c r="C99" s="2" t="s">
        <v>191</v>
      </c>
      <c r="D99" s="8" t="s">
        <v>128</v>
      </c>
      <c r="E99" s="70">
        <v>1647612</v>
      </c>
    </row>
    <row r="100" spans="1:5" ht="20.100000000000001" customHeight="1">
      <c r="A100" s="8">
        <v>2</v>
      </c>
      <c r="B100" s="9" t="s">
        <v>192</v>
      </c>
      <c r="C100" s="2" t="s">
        <v>193</v>
      </c>
      <c r="D100" s="8" t="s">
        <v>194</v>
      </c>
      <c r="E100" s="70">
        <v>852711.08333333302</v>
      </c>
    </row>
    <row r="101" spans="1:5" ht="20.100000000000001" customHeight="1">
      <c r="A101" s="8">
        <v>3</v>
      </c>
      <c r="B101" s="9" t="s">
        <v>195</v>
      </c>
      <c r="C101" s="2" t="s">
        <v>130</v>
      </c>
      <c r="D101" s="8" t="s">
        <v>38</v>
      </c>
      <c r="E101" s="70">
        <v>722595.5</v>
      </c>
    </row>
    <row r="102" spans="1:5" ht="21.6" customHeight="1">
      <c r="A102" s="8">
        <v>4</v>
      </c>
      <c r="B102" s="9" t="s">
        <v>196</v>
      </c>
      <c r="C102" s="2" t="s">
        <v>156</v>
      </c>
      <c r="D102" s="13" t="s">
        <v>46</v>
      </c>
      <c r="E102" s="70">
        <v>558165.25</v>
      </c>
    </row>
    <row r="103" spans="1:5" ht="21.6" customHeight="1">
      <c r="A103" s="8">
        <v>5</v>
      </c>
      <c r="B103" s="9" t="s">
        <v>197</v>
      </c>
      <c r="C103" s="2" t="s">
        <v>156</v>
      </c>
      <c r="D103" s="13" t="s">
        <v>46</v>
      </c>
      <c r="E103" s="70">
        <v>558166.25</v>
      </c>
    </row>
    <row r="104" spans="1:5" ht="21.6" customHeight="1">
      <c r="A104" s="8">
        <v>6</v>
      </c>
      <c r="B104" s="9" t="s">
        <v>198</v>
      </c>
      <c r="C104" s="10" t="s">
        <v>156</v>
      </c>
      <c r="D104" s="13" t="s">
        <v>199</v>
      </c>
      <c r="E104" s="70">
        <v>542419.5</v>
      </c>
    </row>
    <row r="105" spans="1:5" ht="21.6" customHeight="1">
      <c r="A105" s="8">
        <v>7</v>
      </c>
      <c r="B105" s="9" t="s">
        <v>200</v>
      </c>
      <c r="C105" s="15" t="s">
        <v>70</v>
      </c>
      <c r="D105" s="13" t="s">
        <v>162</v>
      </c>
      <c r="E105" s="70">
        <v>468828.16666666698</v>
      </c>
    </row>
    <row r="106" spans="1:5" ht="21.6" customHeight="1">
      <c r="A106" s="8">
        <v>8</v>
      </c>
      <c r="B106" s="9" t="s">
        <v>201</v>
      </c>
      <c r="C106" s="15" t="s">
        <v>158</v>
      </c>
      <c r="D106" s="13" t="s">
        <v>202</v>
      </c>
      <c r="E106" s="70">
        <v>497472.75</v>
      </c>
    </row>
    <row r="107" spans="1:5" ht="20.100000000000001" customHeight="1">
      <c r="A107" s="8">
        <v>9</v>
      </c>
      <c r="B107" s="16" t="s">
        <v>203</v>
      </c>
      <c r="C107" s="2" t="s">
        <v>136</v>
      </c>
      <c r="D107" s="13" t="s">
        <v>137</v>
      </c>
      <c r="E107" s="186">
        <v>441159</v>
      </c>
    </row>
    <row r="108" spans="1:5" ht="21.6" customHeight="1">
      <c r="A108" s="8">
        <v>10</v>
      </c>
      <c r="B108" s="9" t="s">
        <v>204</v>
      </c>
      <c r="C108" s="2" t="s">
        <v>205</v>
      </c>
      <c r="D108" s="8" t="s">
        <v>119</v>
      </c>
      <c r="E108" s="186">
        <v>390135.83333333401</v>
      </c>
    </row>
    <row r="109" spans="1:5" ht="21.6" customHeight="1">
      <c r="A109" s="8">
        <v>11</v>
      </c>
      <c r="B109" s="9" t="s">
        <v>206</v>
      </c>
      <c r="C109" s="15" t="s">
        <v>207</v>
      </c>
      <c r="D109" s="13" t="s">
        <v>208</v>
      </c>
      <c r="E109" s="186">
        <v>308920.66666666698</v>
      </c>
    </row>
    <row r="110" spans="1:5" ht="20.100000000000001" customHeight="1">
      <c r="A110" s="8"/>
      <c r="B110" s="18" t="s">
        <v>111</v>
      </c>
      <c r="C110" s="19">
        <v>11</v>
      </c>
      <c r="D110" s="19"/>
      <c r="E110" s="78">
        <f>SUM(E99:E109)</f>
        <v>6988186</v>
      </c>
    </row>
    <row r="111" spans="1:5" ht="20.100000000000001" customHeight="1">
      <c r="A111" s="8"/>
      <c r="B111" s="20"/>
      <c r="C111" s="19"/>
      <c r="D111" s="19"/>
      <c r="E111" s="122"/>
    </row>
    <row r="112" spans="1:5" ht="20.100000000000001" customHeight="1">
      <c r="A112" s="8"/>
      <c r="B112" s="18" t="s">
        <v>209</v>
      </c>
      <c r="C112" s="19"/>
      <c r="D112" s="19"/>
      <c r="E112" s="122"/>
    </row>
    <row r="113" spans="1:5" ht="20.100000000000001" customHeight="1">
      <c r="A113" s="8">
        <v>1</v>
      </c>
      <c r="B113" s="12" t="s">
        <v>210</v>
      </c>
      <c r="C113" s="2" t="s">
        <v>211</v>
      </c>
      <c r="D113" s="14" t="s">
        <v>212</v>
      </c>
      <c r="E113" s="70">
        <v>1697359.33333333</v>
      </c>
    </row>
    <row r="114" spans="1:5" ht="20.100000000000001" customHeight="1">
      <c r="A114" s="8">
        <v>2</v>
      </c>
      <c r="B114" s="9" t="s">
        <v>213</v>
      </c>
      <c r="C114" s="2" t="s">
        <v>214</v>
      </c>
      <c r="D114" s="13" t="s">
        <v>178</v>
      </c>
      <c r="E114" s="70">
        <v>573911.08333333395</v>
      </c>
    </row>
    <row r="115" spans="1:5" ht="20.100000000000001" customHeight="1">
      <c r="A115" s="8">
        <v>3</v>
      </c>
      <c r="B115" s="9" t="s">
        <v>215</v>
      </c>
      <c r="C115" s="10" t="s">
        <v>216</v>
      </c>
      <c r="D115" s="13" t="s">
        <v>202</v>
      </c>
      <c r="E115" s="70">
        <v>497472.75</v>
      </c>
    </row>
    <row r="116" spans="1:5" ht="20.100000000000001" customHeight="1">
      <c r="A116" s="8">
        <v>4</v>
      </c>
      <c r="B116" s="9" t="s">
        <v>217</v>
      </c>
      <c r="C116" s="2" t="s">
        <v>218</v>
      </c>
      <c r="D116" s="13" t="s">
        <v>159</v>
      </c>
      <c r="E116" s="52">
        <v>482846.58333333302</v>
      </c>
    </row>
    <row r="117" spans="1:5" ht="20.100000000000001" customHeight="1">
      <c r="A117" s="8">
        <v>5</v>
      </c>
      <c r="B117" s="9" t="s">
        <v>219</v>
      </c>
      <c r="C117" s="2" t="s">
        <v>220</v>
      </c>
      <c r="D117" s="13" t="s">
        <v>65</v>
      </c>
      <c r="E117" s="70">
        <v>482662.66666666698</v>
      </c>
    </row>
    <row r="118" spans="1:5" ht="20.100000000000001" customHeight="1">
      <c r="A118" s="8">
        <v>6</v>
      </c>
      <c r="B118" s="9" t="s">
        <v>221</v>
      </c>
      <c r="C118" s="2" t="s">
        <v>222</v>
      </c>
      <c r="D118" s="13" t="s">
        <v>119</v>
      </c>
      <c r="E118" s="186">
        <v>390135.83333333401</v>
      </c>
    </row>
    <row r="119" spans="1:5" ht="20.100000000000001" customHeight="1">
      <c r="A119" s="2"/>
      <c r="B119" s="18" t="s">
        <v>111</v>
      </c>
      <c r="C119" s="19">
        <v>6</v>
      </c>
      <c r="D119" s="24"/>
      <c r="E119" s="78">
        <f>SUM(E113:E118)</f>
        <v>4124388.25</v>
      </c>
    </row>
    <row r="120" spans="1:5" ht="20.100000000000001" customHeight="1">
      <c r="A120" s="2"/>
      <c r="B120" s="20"/>
      <c r="C120" s="19"/>
      <c r="D120" s="24"/>
      <c r="E120" s="122"/>
    </row>
    <row r="121" spans="1:5" ht="20.100000000000001" customHeight="1">
      <c r="A121" s="2"/>
      <c r="B121" s="18" t="s">
        <v>223</v>
      </c>
      <c r="C121" s="2"/>
      <c r="D121" s="2"/>
      <c r="E121" s="2"/>
    </row>
    <row r="122" spans="1:5" ht="20.100000000000001" customHeight="1">
      <c r="A122" s="2">
        <v>1</v>
      </c>
      <c r="B122" s="9" t="s">
        <v>224</v>
      </c>
      <c r="C122" s="10" t="s">
        <v>225</v>
      </c>
      <c r="D122" s="13" t="s">
        <v>115</v>
      </c>
      <c r="E122" s="70">
        <v>1747106.41666666</v>
      </c>
    </row>
    <row r="123" spans="1:5" ht="20.100000000000001" customHeight="1">
      <c r="A123" s="2">
        <v>2</v>
      </c>
      <c r="B123" s="9" t="s">
        <v>226</v>
      </c>
      <c r="C123" s="2" t="s">
        <v>227</v>
      </c>
      <c r="D123" s="14" t="s">
        <v>154</v>
      </c>
      <c r="E123" s="70">
        <v>905306.75</v>
      </c>
    </row>
    <row r="124" spans="1:5" ht="20.100000000000001" customHeight="1">
      <c r="A124" s="2">
        <v>3</v>
      </c>
      <c r="B124" s="9" t="s">
        <v>228</v>
      </c>
      <c r="C124" s="2" t="s">
        <v>442</v>
      </c>
      <c r="D124" s="8" t="s">
        <v>52</v>
      </c>
      <c r="E124" s="70">
        <v>541351.33333333302</v>
      </c>
    </row>
    <row r="125" spans="1:5" ht="20.100000000000001" customHeight="1">
      <c r="A125" s="2">
        <v>4</v>
      </c>
      <c r="B125" s="9" t="s">
        <v>231</v>
      </c>
      <c r="C125" s="2" t="s">
        <v>442</v>
      </c>
      <c r="D125" s="8" t="s">
        <v>230</v>
      </c>
      <c r="E125" s="70">
        <v>542419.5</v>
      </c>
    </row>
    <row r="126" spans="1:5" ht="20.100000000000001" customHeight="1">
      <c r="A126" s="2">
        <v>5</v>
      </c>
      <c r="B126" s="9" t="s">
        <v>232</v>
      </c>
      <c r="C126" s="2" t="s">
        <v>233</v>
      </c>
      <c r="D126" s="13" t="s">
        <v>234</v>
      </c>
      <c r="E126" s="186">
        <v>329950.41666666698</v>
      </c>
    </row>
    <row r="127" spans="1:5" ht="20.100000000000001" customHeight="1">
      <c r="A127" s="2">
        <v>6</v>
      </c>
      <c r="B127" s="16" t="s">
        <v>235</v>
      </c>
      <c r="C127" s="2" t="s">
        <v>233</v>
      </c>
      <c r="D127" s="8" t="s">
        <v>96</v>
      </c>
      <c r="E127" s="186">
        <v>330407.08333333302</v>
      </c>
    </row>
    <row r="128" spans="1:5" ht="20.100000000000001" customHeight="1">
      <c r="A128" s="2">
        <v>7</v>
      </c>
      <c r="B128" s="16" t="s">
        <v>236</v>
      </c>
      <c r="C128" s="2" t="s">
        <v>233</v>
      </c>
      <c r="D128" s="13" t="s">
        <v>208</v>
      </c>
      <c r="E128" s="186">
        <v>308920.66666666698</v>
      </c>
    </row>
    <row r="129" spans="1:5" ht="25.5" customHeight="1">
      <c r="A129" s="2"/>
      <c r="B129" s="18" t="s">
        <v>111</v>
      </c>
      <c r="C129" s="19">
        <v>7</v>
      </c>
      <c r="D129" s="2"/>
      <c r="E129" s="189">
        <f>SUM(E122:E128)</f>
        <v>4705462.1666666605</v>
      </c>
    </row>
    <row r="130" spans="1:5" ht="20.100000000000001" customHeight="1">
      <c r="A130" s="2"/>
      <c r="B130" s="18"/>
      <c r="C130" s="19"/>
      <c r="D130" s="2"/>
      <c r="E130" s="189"/>
    </row>
    <row r="131" spans="1:5" ht="20.100000000000001" customHeight="1">
      <c r="A131" s="8"/>
      <c r="B131" s="18" t="s">
        <v>237</v>
      </c>
      <c r="C131" s="19"/>
      <c r="D131" s="19"/>
      <c r="E131" s="122"/>
    </row>
    <row r="132" spans="1:5" ht="18.75" customHeight="1">
      <c r="A132" s="8">
        <v>1</v>
      </c>
      <c r="B132" s="9" t="s">
        <v>238</v>
      </c>
      <c r="C132" s="2" t="s">
        <v>239</v>
      </c>
      <c r="D132" s="13" t="s">
        <v>65</v>
      </c>
      <c r="E132" s="70">
        <v>482662.66666666698</v>
      </c>
    </row>
    <row r="133" spans="1:5" ht="18.75" customHeight="1">
      <c r="A133" s="8">
        <v>2</v>
      </c>
      <c r="B133" s="9" t="s">
        <v>240</v>
      </c>
      <c r="C133" s="2" t="s">
        <v>70</v>
      </c>
      <c r="D133" s="13" t="s">
        <v>162</v>
      </c>
      <c r="E133" s="70">
        <v>468828.16666666698</v>
      </c>
    </row>
    <row r="134" spans="1:5" ht="18.75" customHeight="1">
      <c r="A134" s="8">
        <v>4</v>
      </c>
      <c r="B134" s="16" t="s">
        <v>241</v>
      </c>
      <c r="C134" s="2" t="s">
        <v>139</v>
      </c>
      <c r="D134" s="8" t="s">
        <v>96</v>
      </c>
      <c r="E134" s="70">
        <v>330407.08333333302</v>
      </c>
    </row>
    <row r="135" spans="1:5" ht="18.75" customHeight="1">
      <c r="A135" s="8">
        <v>5</v>
      </c>
      <c r="B135" s="16" t="s">
        <v>242</v>
      </c>
      <c r="C135" s="2" t="s">
        <v>139</v>
      </c>
      <c r="D135" s="8" t="s">
        <v>96</v>
      </c>
      <c r="E135" s="70">
        <v>330407.08333333302</v>
      </c>
    </row>
    <row r="136" spans="1:5" ht="20.100000000000001" customHeight="1">
      <c r="A136" s="8">
        <v>6</v>
      </c>
      <c r="B136" s="16" t="s">
        <v>243</v>
      </c>
      <c r="C136" s="10" t="s">
        <v>244</v>
      </c>
      <c r="D136" s="13" t="s">
        <v>108</v>
      </c>
      <c r="E136" s="70">
        <v>287890.91666666698</v>
      </c>
    </row>
    <row r="137" spans="1:5" ht="24.75" customHeight="1">
      <c r="A137" s="2"/>
      <c r="B137" s="18" t="s">
        <v>111</v>
      </c>
      <c r="C137" s="19">
        <v>6</v>
      </c>
      <c r="D137" s="24"/>
      <c r="E137" s="78">
        <f>SUM(E132:E136)</f>
        <v>1900195.91666667</v>
      </c>
    </row>
    <row r="138" spans="1:5" ht="24.75" customHeight="1">
      <c r="A138" s="2"/>
      <c r="B138" s="18"/>
      <c r="C138" s="19"/>
      <c r="D138" s="24"/>
      <c r="E138" s="78"/>
    </row>
    <row r="139" spans="1:5" ht="24.75" customHeight="1">
      <c r="A139" s="8"/>
      <c r="B139" s="18" t="s">
        <v>245</v>
      </c>
      <c r="C139" s="19"/>
      <c r="D139" s="19"/>
      <c r="E139" s="122"/>
    </row>
    <row r="140" spans="1:5" ht="18.75" customHeight="1">
      <c r="A140" s="25">
        <v>1</v>
      </c>
      <c r="B140" s="16" t="s">
        <v>246</v>
      </c>
      <c r="C140" s="2" t="s">
        <v>247</v>
      </c>
      <c r="D140" s="8" t="s">
        <v>96</v>
      </c>
      <c r="E140" s="70">
        <v>330407.08333333302</v>
      </c>
    </row>
    <row r="141" spans="1:5" ht="24.75" customHeight="1">
      <c r="A141" s="8">
        <v>2</v>
      </c>
      <c r="B141" s="9" t="s">
        <v>248</v>
      </c>
      <c r="C141" s="2" t="s">
        <v>249</v>
      </c>
      <c r="D141" s="8" t="s">
        <v>108</v>
      </c>
      <c r="E141" s="70">
        <v>287890.91666666698</v>
      </c>
    </row>
    <row r="142" spans="1:5" ht="24.75" customHeight="1">
      <c r="A142" s="8">
        <v>3</v>
      </c>
      <c r="B142" s="9" t="s">
        <v>250</v>
      </c>
      <c r="C142" s="2" t="s">
        <v>251</v>
      </c>
      <c r="D142" s="8" t="s">
        <v>108</v>
      </c>
      <c r="E142" s="70">
        <v>287890.91666666698</v>
      </c>
    </row>
    <row r="143" spans="1:5" ht="20.100000000000001" customHeight="1">
      <c r="A143" s="2"/>
      <c r="B143" s="18" t="s">
        <v>111</v>
      </c>
      <c r="C143" s="19">
        <v>3</v>
      </c>
      <c r="D143" s="24"/>
      <c r="E143" s="78">
        <f>SUM(E140:E142)</f>
        <v>906188.91666666698</v>
      </c>
    </row>
    <row r="144" spans="1:5" ht="20.100000000000001" customHeight="1">
      <c r="A144" s="2"/>
      <c r="B144" s="18"/>
      <c r="C144" s="19"/>
      <c r="D144" s="24"/>
      <c r="E144" s="78"/>
    </row>
    <row r="145" spans="1:6" ht="20.100000000000001" customHeight="1">
      <c r="A145" s="2"/>
      <c r="B145" s="18" t="s">
        <v>252</v>
      </c>
      <c r="C145" s="19"/>
      <c r="D145" s="19"/>
      <c r="E145" s="122"/>
    </row>
    <row r="146" spans="1:6" ht="20.100000000000001" customHeight="1">
      <c r="A146" s="2">
        <v>1</v>
      </c>
      <c r="B146" s="9" t="s">
        <v>253</v>
      </c>
      <c r="C146" s="10" t="s">
        <v>254</v>
      </c>
      <c r="D146" s="13" t="s">
        <v>115</v>
      </c>
      <c r="E146" s="70">
        <v>1747106.41666666</v>
      </c>
    </row>
    <row r="147" spans="1:6" ht="20.100000000000001" customHeight="1">
      <c r="A147" s="2">
        <v>2</v>
      </c>
      <c r="B147" s="9" t="s">
        <v>255</v>
      </c>
      <c r="C147" s="10" t="s">
        <v>256</v>
      </c>
      <c r="D147" s="13" t="s">
        <v>154</v>
      </c>
      <c r="E147" s="70">
        <v>905306.75</v>
      </c>
    </row>
    <row r="148" spans="1:6" ht="20.100000000000001" customHeight="1">
      <c r="A148" s="2">
        <v>3</v>
      </c>
      <c r="B148" s="12" t="s">
        <v>257</v>
      </c>
      <c r="C148" s="10" t="s">
        <v>258</v>
      </c>
      <c r="D148" s="13" t="s">
        <v>35</v>
      </c>
      <c r="E148" s="70">
        <v>879008.91666666698</v>
      </c>
      <c r="F148" s="11"/>
    </row>
    <row r="149" spans="1:6" ht="20.100000000000001" customHeight="1">
      <c r="A149" s="2">
        <v>4</v>
      </c>
      <c r="B149" s="9" t="s">
        <v>259</v>
      </c>
      <c r="C149" s="10" t="s">
        <v>260</v>
      </c>
      <c r="D149" s="13" t="s">
        <v>41</v>
      </c>
      <c r="E149" s="70">
        <v>589657</v>
      </c>
    </row>
    <row r="150" spans="1:6" ht="20.100000000000001" customHeight="1">
      <c r="A150" s="2">
        <v>5</v>
      </c>
      <c r="B150" s="9" t="s">
        <v>261</v>
      </c>
      <c r="C150" s="10" t="s">
        <v>260</v>
      </c>
      <c r="D150" s="13" t="s">
        <v>46</v>
      </c>
      <c r="E150" s="70">
        <v>558165.25</v>
      </c>
    </row>
    <row r="151" spans="1:6" ht="20.100000000000001" customHeight="1">
      <c r="A151" s="2">
        <v>6</v>
      </c>
      <c r="B151" s="9" t="s">
        <v>262</v>
      </c>
      <c r="C151" s="10" t="s">
        <v>260</v>
      </c>
      <c r="D151" s="13" t="s">
        <v>178</v>
      </c>
      <c r="E151" s="70">
        <v>573911.08333333395</v>
      </c>
    </row>
    <row r="152" spans="1:6" ht="20.100000000000001" customHeight="1">
      <c r="A152" s="2">
        <v>7</v>
      </c>
      <c r="B152" s="16" t="s">
        <v>263</v>
      </c>
      <c r="C152" s="10" t="s">
        <v>264</v>
      </c>
      <c r="D152" s="13" t="s">
        <v>73</v>
      </c>
      <c r="E152" s="70">
        <v>372145.33333333302</v>
      </c>
    </row>
    <row r="153" spans="1:6" ht="20.100000000000001" customHeight="1">
      <c r="A153" s="2">
        <v>8</v>
      </c>
      <c r="B153" s="9" t="s">
        <v>265</v>
      </c>
      <c r="C153" s="10" t="s">
        <v>266</v>
      </c>
      <c r="D153" s="8" t="s">
        <v>79</v>
      </c>
      <c r="E153" s="70">
        <v>355320.66666666698</v>
      </c>
    </row>
    <row r="154" spans="1:6" ht="20.100000000000001" customHeight="1">
      <c r="A154" s="2">
        <v>9</v>
      </c>
      <c r="B154" s="16" t="s">
        <v>267</v>
      </c>
      <c r="C154" s="10" t="s">
        <v>268</v>
      </c>
      <c r="D154" s="13" t="s">
        <v>102</v>
      </c>
      <c r="E154" s="70">
        <v>301910.75</v>
      </c>
    </row>
    <row r="155" spans="1:6" ht="20.100000000000001" customHeight="1">
      <c r="A155" s="2">
        <v>10</v>
      </c>
      <c r="B155" s="16" t="s">
        <v>269</v>
      </c>
      <c r="C155" s="10" t="s">
        <v>264</v>
      </c>
      <c r="D155" s="13" t="s">
        <v>102</v>
      </c>
      <c r="E155" s="70">
        <v>301910.75</v>
      </c>
    </row>
    <row r="156" spans="1:6" ht="20.100000000000001" customHeight="1">
      <c r="A156" s="2">
        <v>11</v>
      </c>
      <c r="B156" s="16" t="s">
        <v>270</v>
      </c>
      <c r="C156" s="10" t="s">
        <v>268</v>
      </c>
      <c r="D156" s="13" t="s">
        <v>105</v>
      </c>
      <c r="E156" s="883">
        <v>294900.83333333401</v>
      </c>
    </row>
    <row r="157" spans="1:6" ht="28.5" customHeight="1">
      <c r="A157" s="2"/>
      <c r="B157" s="18" t="s">
        <v>111</v>
      </c>
      <c r="C157" s="24" t="s">
        <v>271</v>
      </c>
      <c r="D157" s="13"/>
      <c r="E157" s="187">
        <f>SUM(E146:E156)</f>
        <v>6879343.7499999898</v>
      </c>
    </row>
    <row r="158" spans="1:6" ht="20.100000000000001" customHeight="1">
      <c r="A158" s="2"/>
      <c r="B158" s="20"/>
      <c r="C158" s="24"/>
      <c r="D158" s="13"/>
      <c r="E158" s="122"/>
    </row>
    <row r="159" spans="1:6" ht="20.100000000000001" customHeight="1">
      <c r="A159" s="2"/>
      <c r="B159" s="18" t="s">
        <v>272</v>
      </c>
      <c r="C159" s="10"/>
      <c r="D159" s="13"/>
      <c r="E159" s="70"/>
    </row>
    <row r="160" spans="1:6" ht="20.100000000000001" customHeight="1">
      <c r="A160" s="25">
        <v>1</v>
      </c>
      <c r="B160" s="12" t="s">
        <v>273</v>
      </c>
      <c r="C160" s="2" t="s">
        <v>274</v>
      </c>
      <c r="D160" s="8" t="s">
        <v>275</v>
      </c>
      <c r="E160" s="70">
        <v>1647612</v>
      </c>
    </row>
    <row r="161" spans="1:5" ht="20.100000000000001" customHeight="1">
      <c r="A161" s="25">
        <v>2</v>
      </c>
      <c r="B161" s="12" t="s">
        <v>276</v>
      </c>
      <c r="C161" s="2" t="s">
        <v>277</v>
      </c>
      <c r="D161" s="14" t="s">
        <v>154</v>
      </c>
      <c r="E161" s="70">
        <v>905306.75</v>
      </c>
    </row>
    <row r="162" spans="1:5" ht="20.100000000000001" customHeight="1">
      <c r="A162" s="25">
        <v>3</v>
      </c>
      <c r="B162" s="9" t="s">
        <v>278</v>
      </c>
      <c r="C162" s="10" t="s">
        <v>279</v>
      </c>
      <c r="D162" s="13" t="s">
        <v>49</v>
      </c>
      <c r="E162" s="70">
        <v>700713.91666666605</v>
      </c>
    </row>
    <row r="163" spans="1:5" ht="20.100000000000001" customHeight="1">
      <c r="A163" s="25">
        <v>4</v>
      </c>
      <c r="B163" s="9" t="s">
        <v>280</v>
      </c>
      <c r="C163" s="2" t="s">
        <v>281</v>
      </c>
      <c r="D163" s="13" t="s">
        <v>49</v>
      </c>
      <c r="E163" s="70">
        <v>700713.91666666605</v>
      </c>
    </row>
    <row r="164" spans="1:5" ht="20.100000000000001" customHeight="1">
      <c r="A164" s="25">
        <v>5</v>
      </c>
      <c r="B164" s="9" t="s">
        <v>282</v>
      </c>
      <c r="C164" s="2" t="s">
        <v>281</v>
      </c>
      <c r="D164" s="13" t="s">
        <v>49</v>
      </c>
      <c r="E164" s="70">
        <v>700713.91666666605</v>
      </c>
    </row>
    <row r="165" spans="1:5" ht="20.100000000000001" customHeight="1">
      <c r="A165" s="25">
        <v>6</v>
      </c>
      <c r="B165" s="9" t="s">
        <v>283</v>
      </c>
      <c r="C165" s="10" t="s">
        <v>216</v>
      </c>
      <c r="D165" s="13" t="s">
        <v>159</v>
      </c>
      <c r="E165" s="70">
        <v>482846.58333333401</v>
      </c>
    </row>
    <row r="166" spans="1:5" ht="20.100000000000001" customHeight="1">
      <c r="A166" s="25">
        <v>7</v>
      </c>
      <c r="B166" s="9" t="s">
        <v>284</v>
      </c>
      <c r="C166" s="2" t="s">
        <v>285</v>
      </c>
      <c r="D166" s="13" t="s">
        <v>159</v>
      </c>
      <c r="E166" s="70">
        <v>482846.58333333401</v>
      </c>
    </row>
    <row r="167" spans="1:5" ht="20.100000000000001" customHeight="1">
      <c r="A167" s="25">
        <v>8</v>
      </c>
      <c r="B167" s="9" t="s">
        <v>286</v>
      </c>
      <c r="C167" s="10" t="s">
        <v>287</v>
      </c>
      <c r="D167" s="13" t="s">
        <v>65</v>
      </c>
      <c r="E167" s="70">
        <v>482662.66666666698</v>
      </c>
    </row>
    <row r="168" spans="1:5" ht="20.100000000000001" customHeight="1">
      <c r="A168" s="25">
        <v>9</v>
      </c>
      <c r="B168" s="9" t="s">
        <v>288</v>
      </c>
      <c r="C168" s="10" t="s">
        <v>289</v>
      </c>
      <c r="D168" s="13" t="s">
        <v>162</v>
      </c>
      <c r="E168" s="70">
        <v>468828.16666666698</v>
      </c>
    </row>
    <row r="169" spans="1:5" ht="20.100000000000001" customHeight="1">
      <c r="A169" s="25">
        <v>10</v>
      </c>
      <c r="B169" s="16" t="s">
        <v>290</v>
      </c>
      <c r="C169" s="2" t="s">
        <v>291</v>
      </c>
      <c r="D169" s="13" t="s">
        <v>68</v>
      </c>
      <c r="E169" s="186">
        <v>454993.58333333302</v>
      </c>
    </row>
    <row r="170" spans="1:5" ht="20.100000000000001" customHeight="1">
      <c r="A170" s="25">
        <v>11</v>
      </c>
      <c r="B170" s="9" t="s">
        <v>292</v>
      </c>
      <c r="C170" s="2" t="s">
        <v>291</v>
      </c>
      <c r="D170" s="13" t="s">
        <v>137</v>
      </c>
      <c r="E170" s="186">
        <v>441159</v>
      </c>
    </row>
    <row r="171" spans="1:5" ht="20.100000000000001" customHeight="1">
      <c r="A171" s="25">
        <v>12</v>
      </c>
      <c r="B171" s="9" t="s">
        <v>293</v>
      </c>
      <c r="C171" s="2" t="s">
        <v>291</v>
      </c>
      <c r="D171" s="13" t="s">
        <v>137</v>
      </c>
      <c r="E171" s="186">
        <v>441159</v>
      </c>
    </row>
    <row r="172" spans="1:5" ht="20.100000000000001" customHeight="1">
      <c r="A172" s="25">
        <v>12</v>
      </c>
      <c r="B172" s="9" t="s">
        <v>294</v>
      </c>
      <c r="C172" s="2" t="s">
        <v>291</v>
      </c>
      <c r="D172" s="13" t="s">
        <v>137</v>
      </c>
      <c r="E172" s="186">
        <v>441159</v>
      </c>
    </row>
    <row r="173" spans="1:5" ht="20.100000000000001" customHeight="1">
      <c r="A173" s="25">
        <v>13</v>
      </c>
      <c r="B173" s="264" t="s">
        <v>295</v>
      </c>
      <c r="C173" s="2" t="s">
        <v>291</v>
      </c>
      <c r="D173" s="13" t="s">
        <v>68</v>
      </c>
      <c r="E173" s="186">
        <v>454993.58333333302</v>
      </c>
    </row>
    <row r="174" spans="1:5" ht="20.100000000000001" customHeight="1">
      <c r="A174" s="25">
        <v>14</v>
      </c>
      <c r="B174" s="9" t="s">
        <v>296</v>
      </c>
      <c r="C174" s="10" t="s">
        <v>297</v>
      </c>
      <c r="D174" s="13" t="s">
        <v>119</v>
      </c>
      <c r="E174" s="186">
        <v>390135.83333333401</v>
      </c>
    </row>
    <row r="175" spans="1:5" ht="20.100000000000001" customHeight="1">
      <c r="A175" s="25">
        <v>15</v>
      </c>
      <c r="B175" s="9" t="s">
        <v>298</v>
      </c>
      <c r="C175" s="10" t="s">
        <v>299</v>
      </c>
      <c r="D175" s="8" t="s">
        <v>84</v>
      </c>
      <c r="E175" s="70">
        <v>347016.16666666599</v>
      </c>
    </row>
    <row r="176" spans="1:5" ht="20.100000000000001" customHeight="1">
      <c r="A176" s="25">
        <v>16</v>
      </c>
      <c r="B176" s="9" t="s">
        <v>300</v>
      </c>
      <c r="C176" s="10" t="s">
        <v>301</v>
      </c>
      <c r="D176" s="13" t="s">
        <v>302</v>
      </c>
      <c r="E176" s="186">
        <v>399131.16666666698</v>
      </c>
    </row>
    <row r="177" spans="1:5" ht="20.100000000000001" customHeight="1">
      <c r="A177" s="25">
        <v>17</v>
      </c>
      <c r="B177" s="9" t="s">
        <v>303</v>
      </c>
      <c r="C177" s="10" t="s">
        <v>304</v>
      </c>
      <c r="D177" s="13" t="s">
        <v>79</v>
      </c>
      <c r="E177" s="186">
        <v>355320.66666666698</v>
      </c>
    </row>
    <row r="178" spans="1:5" ht="20.100000000000001" customHeight="1">
      <c r="A178" s="25">
        <v>18</v>
      </c>
      <c r="B178" s="9" t="s">
        <v>305</v>
      </c>
      <c r="C178" s="10" t="s">
        <v>306</v>
      </c>
      <c r="D178" s="13" t="s">
        <v>302</v>
      </c>
      <c r="E178" s="186">
        <v>399131.16666666698</v>
      </c>
    </row>
    <row r="179" spans="1:5" ht="20.100000000000001" customHeight="1">
      <c r="A179" s="25">
        <v>19</v>
      </c>
      <c r="B179" s="9" t="s">
        <v>307</v>
      </c>
      <c r="C179" s="10" t="s">
        <v>308</v>
      </c>
      <c r="D179" s="13" t="s">
        <v>79</v>
      </c>
      <c r="E179" s="186">
        <v>355320.66666666698</v>
      </c>
    </row>
    <row r="180" spans="1:5" ht="20.100000000000001" customHeight="1">
      <c r="A180" s="25">
        <v>20</v>
      </c>
      <c r="B180" s="16" t="s">
        <v>309</v>
      </c>
      <c r="C180" s="10" t="s">
        <v>310</v>
      </c>
      <c r="D180" s="13" t="s">
        <v>87</v>
      </c>
      <c r="E180" s="186">
        <v>338711.66666666698</v>
      </c>
    </row>
    <row r="181" spans="1:5" ht="20.100000000000001" customHeight="1">
      <c r="A181" s="25">
        <v>21</v>
      </c>
      <c r="B181" s="16" t="s">
        <v>311</v>
      </c>
      <c r="C181" s="10" t="s">
        <v>310</v>
      </c>
      <c r="D181" s="13" t="s">
        <v>87</v>
      </c>
      <c r="E181" s="186">
        <v>338711.66666666698</v>
      </c>
    </row>
    <row r="182" spans="1:5" ht="18.75" customHeight="1">
      <c r="A182" s="25">
        <v>22</v>
      </c>
      <c r="B182" s="16" t="s">
        <v>312</v>
      </c>
      <c r="C182" s="2" t="s">
        <v>313</v>
      </c>
      <c r="D182" s="8" t="s">
        <v>96</v>
      </c>
      <c r="E182" s="70">
        <v>330407.08333333302</v>
      </c>
    </row>
    <row r="183" spans="1:5" ht="20.100000000000001" customHeight="1">
      <c r="A183" s="25">
        <v>23</v>
      </c>
      <c r="B183" s="16" t="s">
        <v>314</v>
      </c>
      <c r="C183" s="10" t="s">
        <v>315</v>
      </c>
      <c r="D183" s="13" t="s">
        <v>102</v>
      </c>
      <c r="E183" s="70">
        <v>301910.75</v>
      </c>
    </row>
    <row r="184" spans="1:5" ht="20.100000000000001" customHeight="1">
      <c r="A184" s="25">
        <v>24</v>
      </c>
      <c r="B184" s="16" t="s">
        <v>316</v>
      </c>
      <c r="C184" s="10" t="s">
        <v>317</v>
      </c>
      <c r="D184" s="13" t="s">
        <v>102</v>
      </c>
      <c r="E184" s="70">
        <v>301910.75</v>
      </c>
    </row>
    <row r="185" spans="1:5" ht="20.100000000000001" customHeight="1">
      <c r="A185" s="25">
        <v>25</v>
      </c>
      <c r="B185" s="16" t="s">
        <v>318</v>
      </c>
      <c r="C185" s="10" t="s">
        <v>319</v>
      </c>
      <c r="D185" s="13" t="s">
        <v>102</v>
      </c>
      <c r="E185" s="70">
        <v>301910.75</v>
      </c>
    </row>
    <row r="186" spans="1:5" ht="20.100000000000001" customHeight="1">
      <c r="A186" s="25">
        <v>26</v>
      </c>
      <c r="B186" s="16" t="s">
        <v>320</v>
      </c>
      <c r="C186" s="10" t="s">
        <v>321</v>
      </c>
      <c r="D186" s="13" t="s">
        <v>208</v>
      </c>
      <c r="E186" s="70">
        <v>308920.66666666698</v>
      </c>
    </row>
    <row r="187" spans="1:5" ht="20.100000000000001" customHeight="1">
      <c r="A187" s="25">
        <v>27</v>
      </c>
      <c r="B187" s="16" t="s">
        <v>322</v>
      </c>
      <c r="C187" s="10" t="s">
        <v>317</v>
      </c>
      <c r="D187" s="13" t="s">
        <v>102</v>
      </c>
      <c r="E187" s="70">
        <v>301910.75</v>
      </c>
    </row>
    <row r="188" spans="1:5" ht="20.100000000000001" customHeight="1">
      <c r="A188" s="25">
        <v>28</v>
      </c>
      <c r="B188" s="16" t="s">
        <v>323</v>
      </c>
      <c r="C188" s="10" t="s">
        <v>324</v>
      </c>
      <c r="D188" s="13" t="s">
        <v>105</v>
      </c>
      <c r="E188" s="630">
        <v>294900.83333333401</v>
      </c>
    </row>
    <row r="189" spans="1:5" ht="20.100000000000001" customHeight="1">
      <c r="A189" s="25">
        <v>29</v>
      </c>
      <c r="B189" s="16" t="s">
        <v>325</v>
      </c>
      <c r="C189" s="10" t="s">
        <v>324</v>
      </c>
      <c r="D189" s="13" t="s">
        <v>105</v>
      </c>
      <c r="E189" s="630">
        <v>294900.83333333401</v>
      </c>
    </row>
    <row r="190" spans="1:5" ht="20.100000000000001" customHeight="1">
      <c r="A190" s="25">
        <v>30</v>
      </c>
      <c r="B190" s="16" t="s">
        <v>326</v>
      </c>
      <c r="C190" s="10" t="s">
        <v>327</v>
      </c>
      <c r="D190" s="13" t="s">
        <v>108</v>
      </c>
      <c r="E190" s="70">
        <v>287890.91666666698</v>
      </c>
    </row>
    <row r="191" spans="1:5" ht="20.100000000000001" customHeight="1">
      <c r="A191" s="25">
        <v>31</v>
      </c>
      <c r="B191" s="16" t="s">
        <v>328</v>
      </c>
      <c r="C191" s="10" t="s">
        <v>329</v>
      </c>
      <c r="D191" s="13" t="s">
        <v>108</v>
      </c>
      <c r="E191" s="70">
        <v>287890.91666666698</v>
      </c>
    </row>
    <row r="192" spans="1:5" ht="20.100000000000001" customHeight="1">
      <c r="A192" s="25">
        <v>32</v>
      </c>
      <c r="B192" s="16" t="s">
        <v>330</v>
      </c>
      <c r="C192" s="10" t="s">
        <v>329</v>
      </c>
      <c r="D192" s="13" t="s">
        <v>108</v>
      </c>
      <c r="E192" s="70">
        <v>287890.91666666698</v>
      </c>
    </row>
    <row r="193" spans="1:5" ht="20.100000000000001" customHeight="1">
      <c r="A193" s="25">
        <v>33</v>
      </c>
      <c r="B193" s="9" t="s">
        <v>331</v>
      </c>
      <c r="C193" s="10" t="s">
        <v>332</v>
      </c>
      <c r="D193" s="13" t="s">
        <v>333</v>
      </c>
      <c r="E193" s="192">
        <v>237717.16666666599</v>
      </c>
    </row>
    <row r="194" spans="1:5" ht="20.100000000000001" customHeight="1">
      <c r="A194" s="25">
        <v>34</v>
      </c>
      <c r="B194" s="9" t="s">
        <v>334</v>
      </c>
      <c r="C194" s="10" t="s">
        <v>332</v>
      </c>
      <c r="D194" s="13" t="s">
        <v>333</v>
      </c>
      <c r="E194" s="192">
        <v>237717.16666666599</v>
      </c>
    </row>
    <row r="195" spans="1:5" ht="20.100000000000001" customHeight="1">
      <c r="A195" s="25">
        <v>35</v>
      </c>
      <c r="B195" s="9" t="s">
        <v>335</v>
      </c>
      <c r="C195" s="10" t="s">
        <v>332</v>
      </c>
      <c r="D195" s="13" t="s">
        <v>333</v>
      </c>
      <c r="E195" s="192">
        <v>237717.16666666599</v>
      </c>
    </row>
    <row r="196" spans="1:5" ht="20.100000000000001" customHeight="1">
      <c r="A196" s="25">
        <v>36</v>
      </c>
      <c r="B196" s="9" t="s">
        <v>336</v>
      </c>
      <c r="C196" s="10" t="s">
        <v>332</v>
      </c>
      <c r="D196" s="13" t="s">
        <v>333</v>
      </c>
      <c r="E196" s="192">
        <v>237717.16666666599</v>
      </c>
    </row>
    <row r="197" spans="1:5" ht="20.100000000000001" customHeight="1">
      <c r="A197" s="25">
        <v>37</v>
      </c>
      <c r="B197" s="9" t="s">
        <v>337</v>
      </c>
      <c r="C197" s="10" t="s">
        <v>332</v>
      </c>
      <c r="D197" s="13" t="s">
        <v>333</v>
      </c>
      <c r="E197" s="192">
        <v>237717.16666666599</v>
      </c>
    </row>
    <row r="198" spans="1:5" ht="20.100000000000001" customHeight="1">
      <c r="A198" s="25">
        <v>38</v>
      </c>
      <c r="B198" s="9" t="s">
        <v>338</v>
      </c>
      <c r="C198" s="10" t="s">
        <v>332</v>
      </c>
      <c r="D198" s="13" t="s">
        <v>339</v>
      </c>
      <c r="E198" s="192">
        <v>231733.83333333401</v>
      </c>
    </row>
    <row r="199" spans="1:5" ht="20.100000000000001" customHeight="1">
      <c r="A199" s="25">
        <v>39</v>
      </c>
      <c r="B199" s="9" t="s">
        <v>340</v>
      </c>
      <c r="C199" s="10" t="s">
        <v>332</v>
      </c>
      <c r="D199" s="13" t="s">
        <v>339</v>
      </c>
      <c r="E199" s="192">
        <v>231733.83333333401</v>
      </c>
    </row>
    <row r="200" spans="1:5" ht="20.100000000000001" customHeight="1">
      <c r="A200" s="25">
        <v>40</v>
      </c>
      <c r="B200" s="12" t="s">
        <v>341</v>
      </c>
      <c r="C200" s="10" t="s">
        <v>332</v>
      </c>
      <c r="D200" s="13" t="s">
        <v>339</v>
      </c>
      <c r="E200" s="192">
        <v>231733.83333333401</v>
      </c>
    </row>
    <row r="201" spans="1:5" ht="20.100000000000001" customHeight="1">
      <c r="A201" s="25">
        <v>41</v>
      </c>
      <c r="B201" s="9" t="s">
        <v>342</v>
      </c>
      <c r="C201" s="10" t="s">
        <v>332</v>
      </c>
      <c r="D201" s="13" t="s">
        <v>339</v>
      </c>
      <c r="E201" s="192">
        <v>231733.83333333401</v>
      </c>
    </row>
    <row r="202" spans="1:5" ht="20.100000000000001" customHeight="1">
      <c r="A202" s="25">
        <v>42</v>
      </c>
      <c r="B202" s="16" t="s">
        <v>343</v>
      </c>
      <c r="C202" s="10" t="s">
        <v>332</v>
      </c>
      <c r="D202" s="13" t="s">
        <v>339</v>
      </c>
      <c r="E202" s="884">
        <v>231733.83333333401</v>
      </c>
    </row>
    <row r="203" spans="1:5" ht="20.100000000000001" customHeight="1">
      <c r="A203" s="25">
        <v>43</v>
      </c>
      <c r="B203" s="16" t="s">
        <v>344</v>
      </c>
      <c r="C203" s="10" t="s">
        <v>332</v>
      </c>
      <c r="D203" s="13" t="s">
        <v>339</v>
      </c>
      <c r="E203" s="192">
        <v>231733.83333333401</v>
      </c>
    </row>
    <row r="204" spans="1:5" ht="20.100000000000001" customHeight="1">
      <c r="A204" s="25">
        <v>44</v>
      </c>
      <c r="B204" s="9" t="s">
        <v>345</v>
      </c>
      <c r="C204" s="10" t="s">
        <v>346</v>
      </c>
      <c r="D204" s="13" t="s">
        <v>347</v>
      </c>
      <c r="E204" s="70">
        <v>219767.33333333299</v>
      </c>
    </row>
    <row r="205" spans="1:5" ht="20.100000000000001" customHeight="1">
      <c r="A205" s="25">
        <v>45</v>
      </c>
      <c r="B205" s="9" t="s">
        <v>348</v>
      </c>
      <c r="C205" s="10" t="s">
        <v>346</v>
      </c>
      <c r="D205" s="13" t="s">
        <v>347</v>
      </c>
      <c r="E205" s="70">
        <v>219767.33333333299</v>
      </c>
    </row>
    <row r="206" spans="1:5" ht="20.100000000000001" customHeight="1">
      <c r="A206" s="25">
        <v>46</v>
      </c>
      <c r="B206" s="16" t="s">
        <v>349</v>
      </c>
      <c r="C206" s="10" t="s">
        <v>346</v>
      </c>
      <c r="D206" s="13" t="s">
        <v>350</v>
      </c>
      <c r="E206" s="70">
        <v>225750.58333333299</v>
      </c>
    </row>
    <row r="207" spans="1:5" ht="20.100000000000001" customHeight="1">
      <c r="A207" s="25">
        <v>47</v>
      </c>
      <c r="B207" s="9" t="s">
        <v>351</v>
      </c>
      <c r="C207" s="10" t="s">
        <v>352</v>
      </c>
      <c r="D207" s="13" t="s">
        <v>353</v>
      </c>
      <c r="E207" s="70">
        <v>213784</v>
      </c>
    </row>
    <row r="208" spans="1:5" ht="20.100000000000001" customHeight="1">
      <c r="A208" s="25">
        <v>48</v>
      </c>
      <c r="B208" s="9" t="s">
        <v>354</v>
      </c>
      <c r="C208" s="10" t="s">
        <v>355</v>
      </c>
      <c r="D208" s="13" t="s">
        <v>356</v>
      </c>
      <c r="E208" s="70">
        <v>146356.75</v>
      </c>
    </row>
    <row r="209" spans="1:5" ht="20.100000000000001" customHeight="1">
      <c r="A209" s="25">
        <v>49</v>
      </c>
      <c r="B209" s="9" t="s">
        <v>357</v>
      </c>
      <c r="C209" s="10" t="s">
        <v>355</v>
      </c>
      <c r="D209" s="13" t="s">
        <v>356</v>
      </c>
      <c r="E209" s="70">
        <v>146356.75</v>
      </c>
    </row>
    <row r="210" spans="1:5" ht="20.100000000000001" customHeight="1">
      <c r="A210" s="25">
        <v>50</v>
      </c>
      <c r="B210" s="9" t="s">
        <v>358</v>
      </c>
      <c r="C210" s="10" t="s">
        <v>355</v>
      </c>
      <c r="D210" s="13" t="s">
        <v>356</v>
      </c>
      <c r="E210" s="70">
        <v>146356.75</v>
      </c>
    </row>
    <row r="211" spans="1:5" ht="20.100000000000001" customHeight="1">
      <c r="A211" s="25">
        <v>51</v>
      </c>
      <c r="B211" s="9" t="s">
        <v>359</v>
      </c>
      <c r="C211" s="10" t="s">
        <v>355</v>
      </c>
      <c r="D211" s="13" t="s">
        <v>356</v>
      </c>
      <c r="E211" s="70">
        <v>146356.75</v>
      </c>
    </row>
    <row r="212" spans="1:5" ht="20.100000000000001" customHeight="1">
      <c r="A212" s="25">
        <v>52</v>
      </c>
      <c r="B212" s="9" t="s">
        <v>360</v>
      </c>
      <c r="C212" s="10" t="s">
        <v>355</v>
      </c>
      <c r="D212" s="13" t="s">
        <v>356</v>
      </c>
      <c r="E212" s="70">
        <v>146356.75</v>
      </c>
    </row>
    <row r="213" spans="1:5" ht="20.100000000000001" customHeight="1">
      <c r="A213" s="25">
        <v>53</v>
      </c>
      <c r="B213" s="16" t="s">
        <v>361</v>
      </c>
      <c r="C213" s="10" t="s">
        <v>355</v>
      </c>
      <c r="D213" s="13" t="s">
        <v>356</v>
      </c>
      <c r="E213" s="70">
        <v>146356.75</v>
      </c>
    </row>
    <row r="214" spans="1:5" ht="20.100000000000001" customHeight="1">
      <c r="A214" s="25">
        <v>54</v>
      </c>
      <c r="B214" s="16" t="s">
        <v>362</v>
      </c>
      <c r="C214" s="10" t="s">
        <v>355</v>
      </c>
      <c r="D214" s="13" t="s">
        <v>356</v>
      </c>
      <c r="E214" s="70">
        <v>146356.75</v>
      </c>
    </row>
    <row r="215" spans="1:5" ht="20.100000000000001" customHeight="1">
      <c r="A215" s="25">
        <v>56</v>
      </c>
      <c r="B215" s="9" t="s">
        <v>363</v>
      </c>
      <c r="C215" s="10" t="s">
        <v>352</v>
      </c>
      <c r="D215" s="13" t="s">
        <v>356</v>
      </c>
      <c r="E215" s="70">
        <v>146356.75</v>
      </c>
    </row>
    <row r="216" spans="1:5" ht="20.100000000000001" customHeight="1">
      <c r="A216" s="25">
        <v>57</v>
      </c>
      <c r="B216" s="16" t="s">
        <v>364</v>
      </c>
      <c r="C216" s="10" t="s">
        <v>365</v>
      </c>
      <c r="D216" s="13" t="s">
        <v>366</v>
      </c>
      <c r="E216" s="70">
        <v>143495.66666666701</v>
      </c>
    </row>
    <row r="217" spans="1:5" ht="20.100000000000001" customHeight="1">
      <c r="A217" s="25">
        <v>58</v>
      </c>
      <c r="B217" s="16" t="s">
        <v>367</v>
      </c>
      <c r="C217" s="10" t="s">
        <v>365</v>
      </c>
      <c r="D217" s="13" t="s">
        <v>368</v>
      </c>
      <c r="E217" s="70">
        <v>137773.5</v>
      </c>
    </row>
    <row r="218" spans="1:5" ht="20.100000000000001" customHeight="1">
      <c r="A218" s="25">
        <v>59</v>
      </c>
      <c r="B218" s="16" t="s">
        <v>369</v>
      </c>
      <c r="C218" s="10" t="s">
        <v>365</v>
      </c>
      <c r="D218" s="13" t="s">
        <v>370</v>
      </c>
      <c r="E218" s="70">
        <v>134912.66666666701</v>
      </c>
    </row>
    <row r="219" spans="1:5" ht="20.100000000000001" customHeight="1">
      <c r="A219" s="25">
        <v>60</v>
      </c>
      <c r="B219" s="16" t="s">
        <v>371</v>
      </c>
      <c r="C219" s="10" t="s">
        <v>372</v>
      </c>
      <c r="D219" s="13" t="s">
        <v>373</v>
      </c>
      <c r="E219" s="70">
        <v>129049.41666666701</v>
      </c>
    </row>
    <row r="220" spans="1:5" ht="20.100000000000001" customHeight="1">
      <c r="A220" s="25">
        <v>61</v>
      </c>
      <c r="B220" s="16" t="s">
        <v>374</v>
      </c>
      <c r="C220" s="10" t="s">
        <v>372</v>
      </c>
      <c r="D220" s="13" t="s">
        <v>373</v>
      </c>
      <c r="E220" s="70">
        <v>129049.41666666701</v>
      </c>
    </row>
    <row r="221" spans="1:5" ht="20.100000000000001" customHeight="1">
      <c r="A221" s="25">
        <v>62</v>
      </c>
      <c r="B221" s="16" t="s">
        <v>375</v>
      </c>
      <c r="C221" s="10" t="s">
        <v>372</v>
      </c>
      <c r="D221" s="13" t="s">
        <v>373</v>
      </c>
      <c r="E221" s="70">
        <v>129049.41666666701</v>
      </c>
    </row>
    <row r="222" spans="1:5" ht="20.100000000000001" customHeight="1">
      <c r="A222" s="25">
        <v>63</v>
      </c>
      <c r="B222" s="16" t="s">
        <v>376</v>
      </c>
      <c r="C222" s="10" t="s">
        <v>377</v>
      </c>
      <c r="D222" s="13" t="s">
        <v>378</v>
      </c>
      <c r="E222" s="70">
        <v>140634.66666666701</v>
      </c>
    </row>
    <row r="223" spans="1:5" ht="20.100000000000001" customHeight="1">
      <c r="A223" s="25">
        <v>64</v>
      </c>
      <c r="B223" s="16" t="s">
        <v>379</v>
      </c>
      <c r="C223" s="10" t="s">
        <v>377</v>
      </c>
      <c r="D223" s="13" t="s">
        <v>378</v>
      </c>
      <c r="E223" s="70">
        <v>140634.66666666701</v>
      </c>
    </row>
    <row r="224" spans="1:5" ht="30.75" customHeight="1">
      <c r="A224" s="25"/>
      <c r="B224" s="6" t="s">
        <v>111</v>
      </c>
      <c r="C224" s="26" t="s">
        <v>380</v>
      </c>
      <c r="D224" s="27"/>
      <c r="E224" s="78">
        <f>SUM(E160:E223)</f>
        <v>20743144.333333399</v>
      </c>
    </row>
    <row r="225" spans="1:5" ht="30" customHeight="1">
      <c r="A225" s="2"/>
      <c r="B225" s="28" t="s">
        <v>381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88497829.333333299</v>
      </c>
    </row>
    <row r="226" spans="1:5" ht="38.25" customHeight="1">
      <c r="B226" s="31"/>
      <c r="D226" s="32"/>
      <c r="E226" s="32"/>
    </row>
    <row r="227" spans="1:5" ht="36.75" customHeight="1">
      <c r="B227" s="31"/>
      <c r="C227" s="32"/>
      <c r="D227" s="32"/>
      <c r="E227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H103" activePane="bottomRight" state="frozen"/>
      <selection pane="topRight"/>
      <selection pane="bottomLeft"/>
      <selection pane="bottomRight" activeCell="K108" sqref="K10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7" t="s">
        <v>0</v>
      </c>
      <c r="B1" s="947"/>
      <c r="C1" s="947"/>
      <c r="D1" s="947"/>
      <c r="E1" s="947"/>
      <c r="F1" s="948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461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462</v>
      </c>
      <c r="F4" s="850" t="s">
        <v>463</v>
      </c>
      <c r="G4" s="184" t="s">
        <v>464</v>
      </c>
      <c r="H4" s="184" t="s">
        <v>465</v>
      </c>
      <c r="I4" s="184" t="s">
        <v>466</v>
      </c>
      <c r="J4" s="858" t="s">
        <v>467</v>
      </c>
      <c r="K4" s="858" t="s">
        <v>468</v>
      </c>
      <c r="L4" s="858" t="s">
        <v>469</v>
      </c>
      <c r="M4" s="858" t="s">
        <v>470</v>
      </c>
      <c r="N4" s="858" t="s">
        <v>471</v>
      </c>
      <c r="O4" s="858" t="s">
        <v>472</v>
      </c>
      <c r="P4" s="858" t="s">
        <v>473</v>
      </c>
      <c r="Q4" s="858" t="s">
        <v>474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475</v>
      </c>
      <c r="F6" s="852" t="s">
        <v>476</v>
      </c>
      <c r="G6" s="8" t="s">
        <v>477</v>
      </c>
      <c r="H6" s="8" t="s">
        <v>478</v>
      </c>
      <c r="I6" s="859" t="s">
        <v>479</v>
      </c>
      <c r="J6" s="859" t="s">
        <v>480</v>
      </c>
      <c r="K6" s="859" t="s">
        <v>481</v>
      </c>
      <c r="L6" s="859" t="s">
        <v>482</v>
      </c>
      <c r="M6" s="859" t="s">
        <v>483</v>
      </c>
      <c r="N6" s="859" t="s">
        <v>484</v>
      </c>
      <c r="O6" s="859" t="s">
        <v>485</v>
      </c>
      <c r="P6" s="859" t="s">
        <v>486</v>
      </c>
      <c r="Q6" s="859" t="s">
        <v>487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488</v>
      </c>
      <c r="I7" s="8" t="s">
        <v>489</v>
      </c>
      <c r="J7" s="859" t="s">
        <v>490</v>
      </c>
      <c r="K7" s="859" t="s">
        <v>491</v>
      </c>
      <c r="L7" s="859" t="s">
        <v>492</v>
      </c>
      <c r="M7" s="859"/>
      <c r="N7" s="859" t="s">
        <v>493</v>
      </c>
      <c r="O7" s="859" t="s">
        <v>494</v>
      </c>
      <c r="P7" s="859" t="s">
        <v>494</v>
      </c>
      <c r="Q7" s="859" t="s">
        <v>494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53">
        <f>'[2] FGN 2024 MGT Monthly'!$I$44</f>
        <v>539028</v>
      </c>
      <c r="G12" s="70">
        <f>'[2]Peculiar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60">
        <v>59136.286666666703</v>
      </c>
      <c r="K12" s="860">
        <f t="shared" si="3"/>
        <v>70320.713333333348</v>
      </c>
      <c r="L12" s="860">
        <f t="shared" si="0"/>
        <v>11184.426666666644</v>
      </c>
      <c r="M12" s="860">
        <v>10293.3979166667</v>
      </c>
      <c r="N12" s="860">
        <f>0.025*F12</f>
        <v>13475.7</v>
      </c>
      <c r="O12" s="860">
        <f t="shared" si="4"/>
        <v>3182.3020833333012</v>
      </c>
      <c r="P12" s="860">
        <f t="shared" si="5"/>
        <v>843848.56000000017</v>
      </c>
      <c r="Q12" s="860">
        <f t="shared" si="6"/>
        <v>161708.40000000002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</v>
      </c>
      <c r="K39" s="187">
        <f t="shared" si="9"/>
        <v>1153420.5533333337</v>
      </c>
      <c r="L39" s="187">
        <f t="shared" si="9"/>
        <v>238607.23333333354</v>
      </c>
      <c r="M39" s="187">
        <f t="shared" si="9"/>
        <v>48931.972916666702</v>
      </c>
      <c r="N39" s="187">
        <f t="shared" si="9"/>
        <v>102666.25624999999</v>
      </c>
      <c r="O39" s="187">
        <f t="shared" si="9"/>
        <v>53734.283333333267</v>
      </c>
      <c r="P39" s="187">
        <f t="shared" si="9"/>
        <v>13841046.639999995</v>
      </c>
      <c r="Q39" s="187">
        <f t="shared" si="9"/>
        <v>1231995.0750000002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189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209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223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231</v>
      </c>
      <c r="C108" s="2" t="s">
        <v>442</v>
      </c>
      <c r="D108" s="8" t="s">
        <v>230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245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252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261</v>
      </c>
      <c r="C130" s="10" t="s">
        <v>495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111</v>
      </c>
      <c r="C136" s="24" t="s">
        <v>496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272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284</v>
      </c>
      <c r="C145" s="2" t="s">
        <v>497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314</v>
      </c>
      <c r="C160" s="10" t="s">
        <v>315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316</v>
      </c>
      <c r="C161" s="10" t="s">
        <v>317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318</v>
      </c>
      <c r="C162" s="10" t="s">
        <v>319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320</v>
      </c>
      <c r="C163" s="10" t="s">
        <v>321</v>
      </c>
      <c r="D163" s="13" t="s">
        <v>208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322</v>
      </c>
      <c r="C164" s="10" t="s">
        <v>317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323</v>
      </c>
      <c r="C165" s="10" t="s">
        <v>324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325</v>
      </c>
      <c r="C166" s="10" t="s">
        <v>324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354</v>
      </c>
      <c r="C182" s="10" t="s">
        <v>355</v>
      </c>
      <c r="D182" s="13" t="s">
        <v>498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357</v>
      </c>
      <c r="C183" s="10" t="s">
        <v>355</v>
      </c>
      <c r="D183" s="13" t="s">
        <v>498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358</v>
      </c>
      <c r="C184" s="10" t="s">
        <v>355</v>
      </c>
      <c r="D184" s="13" t="s">
        <v>498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359</v>
      </c>
      <c r="C185" s="10" t="s">
        <v>355</v>
      </c>
      <c r="D185" s="13" t="s">
        <v>498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360</v>
      </c>
      <c r="C186" s="10" t="s">
        <v>355</v>
      </c>
      <c r="D186" s="13" t="s">
        <v>498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361</v>
      </c>
      <c r="C187" s="10" t="s">
        <v>355</v>
      </c>
      <c r="D187" s="13" t="s">
        <v>498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362</v>
      </c>
      <c r="C188" s="10" t="s">
        <v>355</v>
      </c>
      <c r="D188" s="13" t="s">
        <v>498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499</v>
      </c>
      <c r="C189" s="10" t="s">
        <v>352</v>
      </c>
      <c r="D189" s="13" t="s">
        <v>498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363</v>
      </c>
      <c r="C190" s="10" t="s">
        <v>352</v>
      </c>
      <c r="D190" s="13" t="s">
        <v>498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371</v>
      </c>
      <c r="C194" s="10" t="s">
        <v>372</v>
      </c>
      <c r="D194" s="13" t="s">
        <v>373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374</v>
      </c>
      <c r="C195" s="10" t="s">
        <v>372</v>
      </c>
      <c r="D195" s="13" t="s">
        <v>373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375</v>
      </c>
      <c r="C196" s="10" t="s">
        <v>372</v>
      </c>
      <c r="D196" s="13" t="s">
        <v>373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376</v>
      </c>
      <c r="C197" s="10" t="s">
        <v>377</v>
      </c>
      <c r="D197" s="13" t="s">
        <v>378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379</v>
      </c>
      <c r="C198" s="10" t="s">
        <v>377</v>
      </c>
      <c r="D198" s="13" t="s">
        <v>378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111</v>
      </c>
      <c r="C199" s="26" t="s">
        <v>500</v>
      </c>
      <c r="D199" s="27"/>
      <c r="E199" s="78">
        <f t="shared" ref="E199:Q199" si="69">SUM(E139:E198)</f>
        <v>14787756.9166667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4466505.3333333302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>
      <c r="A200" s="2"/>
      <c r="B200" s="28" t="s">
        <v>501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49056821.999999985</v>
      </c>
      <c r="G200" s="193">
        <f t="shared" si="70"/>
        <v>29017396.499999985</v>
      </c>
      <c r="H200" s="193">
        <f t="shared" si="70"/>
        <v>78074218.49999997</v>
      </c>
      <c r="I200" s="868">
        <f t="shared" si="70"/>
        <v>15379366.166333299</v>
      </c>
      <c r="J200" s="193">
        <f t="shared" si="70"/>
        <v>4754163.5599999996</v>
      </c>
      <c r="K200" s="193">
        <f t="shared" si="70"/>
        <v>6015821.9733333336</v>
      </c>
      <c r="L200" s="868">
        <f t="shared" si="70"/>
        <v>1261658.4133333319</v>
      </c>
      <c r="M200" s="193">
        <f t="shared" si="70"/>
        <v>267480.25624999998</v>
      </c>
      <c r="N200" s="193">
        <f t="shared" si="70"/>
        <v>513039.26875000005</v>
      </c>
      <c r="O200" s="868">
        <f t="shared" si="70"/>
        <v>245559.01249999975</v>
      </c>
      <c r="P200" s="193">
        <f t="shared" si="70"/>
        <v>72189863.679999992</v>
      </c>
      <c r="Q200" s="193">
        <f t="shared" si="70"/>
        <v>5757905.4499999983</v>
      </c>
    </row>
    <row r="201" spans="1:17" ht="35.25" customHeight="1">
      <c r="A201" s="2"/>
      <c r="B201" s="28" t="s">
        <v>502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503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54402916.833333313</v>
      </c>
      <c r="G202" s="193">
        <f t="shared" si="71"/>
        <v>32040283.916666657</v>
      </c>
      <c r="H202" s="193">
        <f t="shared" si="71"/>
        <v>86443200.74999997</v>
      </c>
      <c r="I202" s="193">
        <f t="shared" si="71"/>
        <v>17184619.166333299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1406078.6533333319</v>
      </c>
      <c r="M202" s="193">
        <f t="shared" si="71"/>
        <v>267480.25624999998</v>
      </c>
      <c r="N202" s="193">
        <f t="shared" si="71"/>
        <v>513039.26875000005</v>
      </c>
      <c r="O202" s="193">
        <f t="shared" si="71"/>
        <v>245559.01249999975</v>
      </c>
      <c r="P202" s="193">
        <f t="shared" si="71"/>
        <v>72189863.679999992</v>
      </c>
      <c r="Q202" s="193">
        <f t="shared" si="71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N88" workbookViewId="0">
      <selection activeCell="X101" sqref="X101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871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871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871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872" t="s">
        <v>527</v>
      </c>
      <c r="AA4" s="420" t="s">
        <v>528</v>
      </c>
      <c r="AB4" s="434" t="s">
        <v>529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</v>
      </c>
      <c r="M10" s="424">
        <f t="shared" si="3"/>
        <v>2450497.682</v>
      </c>
      <c r="N10" s="424">
        <f t="shared" si="4"/>
        <v>3426116.2719999999</v>
      </c>
      <c r="O10" s="424">
        <f t="shared" si="5"/>
        <v>8801990.7280000001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1344477.7747200001</v>
      </c>
      <c r="V10" s="424">
        <f t="shared" si="12"/>
        <v>1904477.7747200001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29011.785999999702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100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103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1847612</v>
      </c>
      <c r="D45" s="423">
        <v>12</v>
      </c>
      <c r="E45" s="424">
        <f t="shared" ref="E45:E52" si="33">C45*D45</f>
        <v>22171344</v>
      </c>
      <c r="F45" s="424"/>
      <c r="G45" s="425">
        <v>869094.48</v>
      </c>
      <c r="H45" s="424"/>
      <c r="I45" s="424">
        <f t="shared" ref="I45:I52" si="34">E45-F45-G45-H45</f>
        <v>21302249.52</v>
      </c>
      <c r="J45" s="424">
        <v>200000</v>
      </c>
      <c r="K45" s="424">
        <v>0.2</v>
      </c>
      <c r="L45" s="424">
        <f t="shared" ref="L45:L52" si="35">I45*K45</f>
        <v>4260449.9040000001</v>
      </c>
      <c r="M45" s="424">
        <f t="shared" ref="M45:M52" si="36">J45+L45</f>
        <v>4460449.9040000001</v>
      </c>
      <c r="N45" s="424">
        <f t="shared" ref="N45:N52" si="37">F45+G45+H45+M45</f>
        <v>5329544.3839999996</v>
      </c>
      <c r="O45" s="424">
        <f t="shared" ref="O45:O52" si="38">E45-N45</f>
        <v>16841799.616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4">P45+Q45+R45+S45+T45+U45</f>
        <v>3834031.90784</v>
      </c>
      <c r="W45" s="431">
        <v>12</v>
      </c>
      <c r="X45" s="424">
        <f t="shared" ref="X45:X52" si="45">V45/W45</f>
        <v>319502.658986667</v>
      </c>
      <c r="Y45" s="424"/>
      <c r="Z45" s="873">
        <f t="shared" ref="Z45:Z52" si="46">X45</f>
        <v>319502.658986667</v>
      </c>
      <c r="AA45" s="753">
        <v>162999.59</v>
      </c>
      <c r="AB45" s="753">
        <f t="shared" si="32"/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968360</v>
      </c>
      <c r="D47" s="423">
        <v>12</v>
      </c>
      <c r="E47" s="424">
        <f t="shared" si="33"/>
        <v>11620320</v>
      </c>
      <c r="F47" s="427"/>
      <c r="G47" s="425"/>
      <c r="H47" s="427"/>
      <c r="I47" s="424">
        <f t="shared" si="34"/>
        <v>11620320</v>
      </c>
      <c r="J47" s="424">
        <v>200000</v>
      </c>
      <c r="K47" s="424">
        <v>0.2</v>
      </c>
      <c r="L47" s="424">
        <f t="shared" si="35"/>
        <v>2324064</v>
      </c>
      <c r="M47" s="424">
        <f t="shared" si="36"/>
        <v>2524064</v>
      </c>
      <c r="N47" s="424">
        <f t="shared" si="37"/>
        <v>2524064</v>
      </c>
      <c r="O47" s="424">
        <f t="shared" si="38"/>
        <v>9096256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1415101.4399999999</v>
      </c>
      <c r="V47" s="424">
        <f t="shared" si="44"/>
        <v>1975101.4399999999</v>
      </c>
      <c r="W47" s="431">
        <v>12</v>
      </c>
      <c r="X47" s="424">
        <f t="shared" si="45"/>
        <v>164591.786666667</v>
      </c>
      <c r="Y47" s="427"/>
      <c r="Z47" s="873">
        <f t="shared" si="46"/>
        <v>164591.786666667</v>
      </c>
      <c r="AA47" s="753">
        <v>118861.965706667</v>
      </c>
      <c r="AB47" s="753">
        <f t="shared" si="32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241363.12320000201</v>
      </c>
      <c r="V50" s="424">
        <f t="shared" si="44"/>
        <v>801363.12320000201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174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176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183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185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187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189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190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192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195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196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197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198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200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201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204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206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209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210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213</v>
      </c>
      <c r="C90" s="881">
        <v>870286.75</v>
      </c>
      <c r="D90" s="423">
        <v>12</v>
      </c>
      <c r="E90" s="424">
        <f t="shared" si="94"/>
        <v>10443441</v>
      </c>
      <c r="F90" s="424"/>
      <c r="G90" s="425">
        <v>550954.64</v>
      </c>
      <c r="H90" s="427"/>
      <c r="I90" s="424">
        <f t="shared" si="95"/>
        <v>9892486.3599999994</v>
      </c>
      <c r="J90" s="424">
        <v>200000</v>
      </c>
      <c r="K90" s="424">
        <v>0.2</v>
      </c>
      <c r="L90" s="424">
        <f t="shared" si="96"/>
        <v>1978497.2720000001</v>
      </c>
      <c r="M90" s="424">
        <f t="shared" si="97"/>
        <v>2178497.2719999999</v>
      </c>
      <c r="N90" s="424">
        <f t="shared" si="98"/>
        <v>2729451.912</v>
      </c>
      <c r="O90" s="424">
        <f t="shared" si="99"/>
        <v>7713989.0880000005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1083357.38112</v>
      </c>
      <c r="V90" s="424">
        <f t="shared" si="106"/>
        <v>1643357.38112</v>
      </c>
      <c r="W90" s="431">
        <v>12</v>
      </c>
      <c r="X90" s="424">
        <f t="shared" si="107"/>
        <v>136946.44842666699</v>
      </c>
      <c r="Y90" s="427"/>
      <c r="Z90" s="873">
        <f t="shared" si="108"/>
        <v>136946.44842666699</v>
      </c>
      <c r="AA90" s="753">
        <v>72764.420906666695</v>
      </c>
      <c r="AB90" s="753">
        <f t="shared" si="78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215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219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221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223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224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226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228</v>
      </c>
      <c r="C98" s="424">
        <v>720899.98</v>
      </c>
      <c r="D98" s="423">
        <v>12</v>
      </c>
      <c r="E98" s="424">
        <f t="shared" si="109"/>
        <v>8650799.7599999998</v>
      </c>
      <c r="F98" s="424">
        <v>101319.25</v>
      </c>
      <c r="G98" s="425">
        <v>519697.27999999898</v>
      </c>
      <c r="H98" s="427"/>
      <c r="I98" s="424">
        <f t="shared" si="110"/>
        <v>8029783.2300000004</v>
      </c>
      <c r="J98" s="424">
        <v>200000</v>
      </c>
      <c r="K98" s="424">
        <v>0.2</v>
      </c>
      <c r="L98" s="424">
        <f t="shared" si="111"/>
        <v>1605956.6459999999</v>
      </c>
      <c r="M98" s="424">
        <f t="shared" si="112"/>
        <v>1805956.6459999999</v>
      </c>
      <c r="N98" s="424">
        <f t="shared" si="113"/>
        <v>2426973.176</v>
      </c>
      <c r="O98" s="424">
        <f t="shared" si="114"/>
        <v>6223826.5839999998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725718.38015999994</v>
      </c>
      <c r="V98" s="424">
        <f t="shared" si="121"/>
        <v>1285718.3801599999</v>
      </c>
      <c r="W98" s="431">
        <v>12</v>
      </c>
      <c r="X98" s="424">
        <f t="shared" si="122"/>
        <v>107143.19834666701</v>
      </c>
      <c r="Y98" s="427"/>
      <c r="Z98" s="873">
        <f t="shared" si="123"/>
        <v>107143.19834666701</v>
      </c>
      <c r="AA98" s="753">
        <v>87575.782703466699</v>
      </c>
      <c r="AB98" s="753">
        <f t="shared" si="78"/>
        <v>19567.415643200002</v>
      </c>
      <c r="AC98" s="436"/>
      <c r="AD98" s="436"/>
      <c r="AE98" s="436"/>
    </row>
    <row r="99" spans="1:31" ht="15.75">
      <c r="A99" s="421">
        <v>88</v>
      </c>
      <c r="B99" s="597" t="s">
        <v>231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232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197411.93280000001</v>
      </c>
      <c r="V100" s="424">
        <f t="shared" si="121"/>
        <v>757411.93279999995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31.5">
      <c r="A101" s="421"/>
      <c r="B101" s="313" t="s">
        <v>235</v>
      </c>
      <c r="C101" s="424">
        <v>466751.86249999999</v>
      </c>
      <c r="D101" s="423">
        <v>12</v>
      </c>
      <c r="E101" s="424">
        <f t="shared" si="109"/>
        <v>5601022.3499999996</v>
      </c>
      <c r="F101" s="424"/>
      <c r="G101" s="425">
        <v>317190.799999999</v>
      </c>
      <c r="H101" s="427"/>
      <c r="I101" s="424">
        <f t="shared" si="110"/>
        <v>5283831.55</v>
      </c>
      <c r="J101" s="424">
        <v>200000</v>
      </c>
      <c r="K101" s="424">
        <v>0.2</v>
      </c>
      <c r="L101" s="424">
        <f t="shared" si="111"/>
        <v>1056766.31</v>
      </c>
      <c r="M101" s="424">
        <f t="shared" si="112"/>
        <v>1256766.31</v>
      </c>
      <c r="N101" s="424">
        <f t="shared" si="113"/>
        <v>1573957.11</v>
      </c>
      <c r="O101" s="424">
        <f t="shared" si="114"/>
        <v>4027065.24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198495.65759999899</v>
      </c>
      <c r="V101" s="424">
        <f t="shared" si="121"/>
        <v>758495.65759999899</v>
      </c>
      <c r="W101" s="431">
        <v>12</v>
      </c>
      <c r="X101" s="424">
        <f t="shared" si="122"/>
        <v>63207.971466666597</v>
      </c>
      <c r="Y101" s="427"/>
      <c r="Z101" s="873">
        <f t="shared" si="123"/>
        <v>63207.971466666597</v>
      </c>
      <c r="AA101" s="753">
        <v>87883.38</v>
      </c>
      <c r="AB101" s="753">
        <f t="shared" si="78"/>
        <v>-24675.408533333401</v>
      </c>
      <c r="AC101" s="436"/>
      <c r="AD101" s="436"/>
      <c r="AE101" s="436"/>
    </row>
    <row r="102" spans="1:31" ht="15.75">
      <c r="A102" s="421"/>
      <c r="B102" s="313" t="s">
        <v>236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707505.81247999996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238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240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179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530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248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250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252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253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255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257</v>
      </c>
      <c r="C117" s="424">
        <v>1099008.91666667</v>
      </c>
      <c r="D117" s="423">
        <v>12</v>
      </c>
      <c r="E117" s="424">
        <f t="shared" si="141"/>
        <v>13188107</v>
      </c>
      <c r="F117" s="424">
        <v>157015.95000000001</v>
      </c>
      <c r="G117" s="425">
        <v>818602.63999999897</v>
      </c>
      <c r="H117" s="427"/>
      <c r="I117" s="424">
        <f t="shared" si="142"/>
        <v>12212488.41</v>
      </c>
      <c r="J117" s="424">
        <v>200000</v>
      </c>
      <c r="K117" s="424">
        <v>0.2</v>
      </c>
      <c r="L117" s="424">
        <f t="shared" si="143"/>
        <v>2442497.682</v>
      </c>
      <c r="M117" s="424">
        <f t="shared" si="144"/>
        <v>2642497.682</v>
      </c>
      <c r="N117" s="424">
        <f t="shared" si="145"/>
        <v>3618116.2719999999</v>
      </c>
      <c r="O117" s="424">
        <f t="shared" si="146"/>
        <v>9569990.7280000001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1528797.7747200001</v>
      </c>
      <c r="V117" s="424">
        <f t="shared" si="153"/>
        <v>2088797.7747200001</v>
      </c>
      <c r="W117" s="431">
        <v>12</v>
      </c>
      <c r="X117" s="424">
        <f t="shared" si="154"/>
        <v>174066.48122666701</v>
      </c>
      <c r="Y117" s="427"/>
      <c r="Z117" s="873">
        <f t="shared" si="155"/>
        <v>174066.48122666701</v>
      </c>
      <c r="AA117" s="753">
        <v>145172.65</v>
      </c>
      <c r="AB117" s="753">
        <f t="shared" si="140"/>
        <v>28893.831226666702</v>
      </c>
      <c r="AC117" s="436"/>
      <c r="AD117" s="436"/>
      <c r="AE117" s="436"/>
    </row>
    <row r="118" spans="1:31" ht="15.75">
      <c r="A118" s="421"/>
      <c r="B118" s="597" t="s">
        <v>259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261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262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265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267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269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270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272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273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276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278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280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282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283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284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286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288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290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292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293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295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296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298</v>
      </c>
      <c r="C142" s="424">
        <v>407016.16666666599</v>
      </c>
      <c r="D142" s="423">
        <v>12</v>
      </c>
      <c r="E142" s="424">
        <f t="shared" si="156"/>
        <v>4884193.9999999898</v>
      </c>
      <c r="F142" s="424"/>
      <c r="G142" s="425">
        <v>333135.52</v>
      </c>
      <c r="H142" s="427"/>
      <c r="I142" s="424">
        <f t="shared" si="157"/>
        <v>4551058.4799999902</v>
      </c>
      <c r="J142" s="424">
        <v>200000</v>
      </c>
      <c r="K142" s="424">
        <v>0.2</v>
      </c>
      <c r="L142" s="424">
        <f t="shared" si="158"/>
        <v>910211.69599999802</v>
      </c>
      <c r="M142" s="424">
        <f t="shared" si="159"/>
        <v>1110211.696</v>
      </c>
      <c r="N142" s="424">
        <f t="shared" si="160"/>
        <v>1443347.216</v>
      </c>
      <c r="O142" s="424">
        <f t="shared" si="161"/>
        <v>3440846.7839999902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57803.228159998398</v>
      </c>
      <c r="V142" s="424">
        <f t="shared" si="168"/>
        <v>617803.22815999796</v>
      </c>
      <c r="W142" s="431">
        <v>12</v>
      </c>
      <c r="X142" s="424">
        <f t="shared" si="169"/>
        <v>51483.602346666499</v>
      </c>
      <c r="Y142" s="427"/>
      <c r="Z142" s="873">
        <f t="shared" si="170"/>
        <v>51483.602346666499</v>
      </c>
      <c r="AA142" s="753">
        <v>37921.500586666698</v>
      </c>
      <c r="AB142" s="753">
        <f t="shared" si="171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300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157684.19328000001</v>
      </c>
      <c r="V143" s="424">
        <f t="shared" si="168"/>
        <v>717684.19328000001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5.75">
      <c r="A144" s="421">
        <v>128</v>
      </c>
      <c r="B144" s="597" t="s">
        <v>303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305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995720.27800000005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139891.46687999999</v>
      </c>
      <c r="V145" s="424">
        <f t="shared" si="168"/>
        <v>699891.46687999996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5.75">
      <c r="A146" s="421">
        <v>130</v>
      </c>
      <c r="B146" s="597" t="s">
        <v>307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309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311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314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316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318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320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322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323</v>
      </c>
      <c r="C154" s="424">
        <v>344900.83333333401</v>
      </c>
      <c r="D154" s="423">
        <v>12</v>
      </c>
      <c r="E154" s="424">
        <f t="shared" si="156"/>
        <v>4138810.0000000098</v>
      </c>
      <c r="F154" s="424"/>
      <c r="G154" s="425">
        <v>283104.8</v>
      </c>
      <c r="H154" s="427"/>
      <c r="I154" s="424">
        <f t="shared" si="157"/>
        <v>3855705.20000001</v>
      </c>
      <c r="J154" s="424">
        <v>200000</v>
      </c>
      <c r="K154" s="424">
        <v>0.2</v>
      </c>
      <c r="L154" s="424">
        <f t="shared" si="158"/>
        <v>771141.04000000202</v>
      </c>
      <c r="M154" s="424">
        <f t="shared" si="159"/>
        <v>971141.04000000202</v>
      </c>
      <c r="N154" s="424">
        <f t="shared" si="160"/>
        <v>1254245.8400000001</v>
      </c>
      <c r="O154" s="424">
        <f t="shared" si="161"/>
        <v>2884564.1600000099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269758.47360000102</v>
      </c>
      <c r="U154" s="424"/>
      <c r="V154" s="424">
        <f t="shared" si="168"/>
        <v>493758.47360000102</v>
      </c>
      <c r="W154" s="431">
        <v>12</v>
      </c>
      <c r="X154" s="424">
        <f t="shared" si="169"/>
        <v>41146.5394666668</v>
      </c>
      <c r="Y154" s="427"/>
      <c r="Z154" s="873">
        <f t="shared" si="170"/>
        <v>41146.5394666668</v>
      </c>
      <c r="AA154" s="753">
        <v>29305.1955466666</v>
      </c>
      <c r="AB154" s="753">
        <f t="shared" si="171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325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331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334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335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336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337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338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340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341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342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343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344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345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348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349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351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354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357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358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359</v>
      </c>
      <c r="C174" s="882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360</v>
      </c>
      <c r="C175" s="882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361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362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499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363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364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367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369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5.75">
      <c r="A183" s="421">
        <v>167</v>
      </c>
      <c r="B183" s="313" t="s">
        <v>371</v>
      </c>
      <c r="C183" s="753">
        <v>148049.41666666701</v>
      </c>
      <c r="D183" s="423">
        <v>12</v>
      </c>
      <c r="E183" s="424">
        <f t="shared" si="156"/>
        <v>1776593</v>
      </c>
      <c r="F183" s="574"/>
      <c r="G183" s="425">
        <v>123887.44</v>
      </c>
      <c r="I183" s="424">
        <f t="shared" si="157"/>
        <v>1652705.56</v>
      </c>
      <c r="J183" s="424">
        <v>200000</v>
      </c>
      <c r="K183" s="424">
        <v>0.2</v>
      </c>
      <c r="L183" s="424">
        <f t="shared" si="158"/>
        <v>330541.11200000101</v>
      </c>
      <c r="M183" s="424">
        <f t="shared" si="159"/>
        <v>530541.11200000101</v>
      </c>
      <c r="N183" s="424">
        <f t="shared" si="160"/>
        <v>654428.55200000096</v>
      </c>
      <c r="O183" s="424">
        <f t="shared" si="161"/>
        <v>1122164.4480000001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4211.2451200006399</v>
      </c>
      <c r="T183" s="424">
        <f t="shared" si="174"/>
        <v>0</v>
      </c>
      <c r="V183" s="424">
        <f t="shared" si="168"/>
        <v>133211.245120001</v>
      </c>
      <c r="W183" s="431">
        <v>12</v>
      </c>
      <c r="X183" s="424">
        <f t="shared" si="169"/>
        <v>11100.937093333399</v>
      </c>
      <c r="Z183" s="873">
        <f t="shared" si="170"/>
        <v>11100.937093333399</v>
      </c>
      <c r="AA183" s="753">
        <v>5230.0987999999998</v>
      </c>
      <c r="AB183" s="753">
        <f t="shared" si="173"/>
        <v>5870.8382933333896</v>
      </c>
    </row>
    <row r="184" spans="1:28" ht="15.75">
      <c r="A184" s="421">
        <v>168</v>
      </c>
      <c r="B184" s="313" t="s">
        <v>374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375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376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379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>SUM(X6:X187)</f>
        <v>13869913.4920067</v>
      </c>
      <c r="Y188" s="877"/>
      <c r="Z188" s="879">
        <f>SUM(Z6:Z187)</f>
        <v>13869913.4920067</v>
      </c>
      <c r="AA188" s="879">
        <f>SUM(AA6:AA187)</f>
        <v>10905235.836174799</v>
      </c>
      <c r="AB188" s="880">
        <f>SUM(AB6:AB187)</f>
        <v>2964677.6558318399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9" activePane="bottomRight" state="frozen"/>
      <selection pane="topRight"/>
      <selection pane="bottomLeft"/>
      <selection pane="bottomRight" activeCell="J4" sqref="J4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947" t="s">
        <v>0</v>
      </c>
      <c r="B1" s="947"/>
      <c r="C1" s="947"/>
      <c r="D1" s="947"/>
      <c r="E1" s="947"/>
      <c r="F1" s="948"/>
      <c r="G1" s="183"/>
      <c r="H1" s="183"/>
      <c r="I1" s="183"/>
      <c r="J1" s="183"/>
    </row>
    <row r="2" spans="1:10" ht="33.75" customHeight="1">
      <c r="A2" s="843" t="s">
        <v>461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462</v>
      </c>
      <c r="F4" s="850" t="s">
        <v>463</v>
      </c>
      <c r="G4" s="858" t="s">
        <v>470</v>
      </c>
      <c r="H4" s="858" t="s">
        <v>471</v>
      </c>
      <c r="I4" s="858" t="s">
        <v>472</v>
      </c>
      <c r="J4" s="858" t="s">
        <v>474</v>
      </c>
    </row>
    <row r="5" spans="1:10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475</v>
      </c>
      <c r="F6" s="852" t="s">
        <v>476</v>
      </c>
      <c r="G6" s="859" t="s">
        <v>483</v>
      </c>
      <c r="H6" s="859" t="s">
        <v>484</v>
      </c>
      <c r="I6" s="859" t="s">
        <v>485</v>
      </c>
      <c r="J6" s="859" t="s">
        <v>487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493</v>
      </c>
      <c r="I7" s="859" t="s">
        <v>494</v>
      </c>
      <c r="J7" s="859" t="s">
        <v>494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194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111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67587.004166666695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112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125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111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145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111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151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111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169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111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189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111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209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111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223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111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237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111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245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111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252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261</v>
      </c>
      <c r="C130" s="10" t="s">
        <v>495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111</v>
      </c>
      <c r="C136" s="24" t="s">
        <v>496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272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284</v>
      </c>
      <c r="C145" s="2" t="s">
        <v>497</v>
      </c>
      <c r="D145" s="13" t="s">
        <v>159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314</v>
      </c>
      <c r="C160" s="10" t="s">
        <v>315</v>
      </c>
      <c r="D160" s="13" t="s">
        <v>102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316</v>
      </c>
      <c r="C161" s="10" t="s">
        <v>317</v>
      </c>
      <c r="D161" s="13" t="s">
        <v>102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318</v>
      </c>
      <c r="C162" s="10" t="s">
        <v>319</v>
      </c>
      <c r="D162" s="13" t="s">
        <v>102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320</v>
      </c>
      <c r="C163" s="10" t="s">
        <v>321</v>
      </c>
      <c r="D163" s="13" t="s">
        <v>208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322</v>
      </c>
      <c r="C164" s="10" t="s">
        <v>317</v>
      </c>
      <c r="D164" s="13" t="s">
        <v>102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323</v>
      </c>
      <c r="C165" s="10" t="s">
        <v>324</v>
      </c>
      <c r="D165" s="13" t="s">
        <v>105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325</v>
      </c>
      <c r="C166" s="10" t="s">
        <v>324</v>
      </c>
      <c r="D166" s="13" t="s">
        <v>105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354</v>
      </c>
      <c r="C182" s="10" t="s">
        <v>355</v>
      </c>
      <c r="D182" s="13" t="s">
        <v>498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357</v>
      </c>
      <c r="C183" s="10" t="s">
        <v>355</v>
      </c>
      <c r="D183" s="13" t="s">
        <v>498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358</v>
      </c>
      <c r="C184" s="10" t="s">
        <v>355</v>
      </c>
      <c r="D184" s="13" t="s">
        <v>498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359</v>
      </c>
      <c r="C185" s="10" t="s">
        <v>355</v>
      </c>
      <c r="D185" s="13" t="s">
        <v>498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360</v>
      </c>
      <c r="C186" s="10" t="s">
        <v>355</v>
      </c>
      <c r="D186" s="13" t="s">
        <v>498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361</v>
      </c>
      <c r="C187" s="10" t="s">
        <v>355</v>
      </c>
      <c r="D187" s="13" t="s">
        <v>498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362</v>
      </c>
      <c r="C188" s="10" t="s">
        <v>355</v>
      </c>
      <c r="D188" s="13" t="s">
        <v>498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499</v>
      </c>
      <c r="C189" s="10" t="s">
        <v>352</v>
      </c>
      <c r="D189" s="13" t="s">
        <v>498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363</v>
      </c>
      <c r="C190" s="10" t="s">
        <v>352</v>
      </c>
      <c r="D190" s="13" t="s">
        <v>498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371</v>
      </c>
      <c r="C194" s="10" t="s">
        <v>372</v>
      </c>
      <c r="D194" s="13" t="s">
        <v>373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374</v>
      </c>
      <c r="C195" s="10" t="s">
        <v>372</v>
      </c>
      <c r="D195" s="13" t="s">
        <v>373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375</v>
      </c>
      <c r="C196" s="10" t="s">
        <v>372</v>
      </c>
      <c r="D196" s="13" t="s">
        <v>373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376</v>
      </c>
      <c r="C197" s="10" t="s">
        <v>377</v>
      </c>
      <c r="D197" s="13" t="s">
        <v>378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379</v>
      </c>
      <c r="C198" s="10" t="s">
        <v>377</v>
      </c>
      <c r="D198" s="13" t="s">
        <v>378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111</v>
      </c>
      <c r="C199" s="26" t="s">
        <v>500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501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373109.29583333299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502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503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373109.29583333299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871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871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871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872" t="s">
        <v>527</v>
      </c>
      <c r="AA4" s="420" t="s">
        <v>528</v>
      </c>
      <c r="AB4" s="434" t="s">
        <v>529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100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103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113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116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118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121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174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176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183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185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187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189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190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192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195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196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197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198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200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201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204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206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209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210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213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215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219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221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223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224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226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228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231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232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235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236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237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238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240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179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530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248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250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252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253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255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257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259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261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262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265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267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269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270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272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273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276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278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280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282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283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284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286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288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290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292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293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295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296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298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300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303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305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307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309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311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314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316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318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320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322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323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325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331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334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335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336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337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338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340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341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342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343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344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345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348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349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351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354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357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358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359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360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361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362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499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363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364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367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369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371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374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375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376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379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947" t="s">
        <v>0</v>
      </c>
      <c r="B1" s="947"/>
      <c r="C1" s="947"/>
      <c r="D1" s="947"/>
      <c r="E1" s="947"/>
      <c r="F1" s="948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461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462</v>
      </c>
      <c r="F4" s="850" t="s">
        <v>463</v>
      </c>
      <c r="G4" s="184" t="s">
        <v>464</v>
      </c>
      <c r="H4" s="184" t="s">
        <v>465</v>
      </c>
      <c r="I4" s="184" t="s">
        <v>466</v>
      </c>
      <c r="J4" s="858" t="s">
        <v>467</v>
      </c>
      <c r="K4" s="858" t="s">
        <v>468</v>
      </c>
      <c r="L4" s="858" t="s">
        <v>469</v>
      </c>
      <c r="M4" s="858" t="s">
        <v>470</v>
      </c>
      <c r="N4" s="858" t="s">
        <v>471</v>
      </c>
      <c r="O4" s="858" t="s">
        <v>472</v>
      </c>
      <c r="P4" s="858" t="s">
        <v>473</v>
      </c>
      <c r="Q4" s="858" t="s">
        <v>474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475</v>
      </c>
      <c r="F6" s="852" t="s">
        <v>476</v>
      </c>
      <c r="G6" s="8" t="s">
        <v>477</v>
      </c>
      <c r="H6" s="8" t="s">
        <v>478</v>
      </c>
      <c r="I6" s="859" t="s">
        <v>479</v>
      </c>
      <c r="J6" s="859" t="s">
        <v>480</v>
      </c>
      <c r="K6" s="859" t="s">
        <v>481</v>
      </c>
      <c r="L6" s="859" t="s">
        <v>482</v>
      </c>
      <c r="M6" s="859" t="s">
        <v>483</v>
      </c>
      <c r="N6" s="859" t="s">
        <v>484</v>
      </c>
      <c r="O6" s="859" t="s">
        <v>485</v>
      </c>
      <c r="P6" s="859" t="s">
        <v>486</v>
      </c>
      <c r="Q6" s="859" t="s">
        <v>487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488</v>
      </c>
      <c r="I7" s="8" t="s">
        <v>489</v>
      </c>
      <c r="J7" s="859" t="s">
        <v>490</v>
      </c>
      <c r="K7" s="859" t="s">
        <v>491</v>
      </c>
      <c r="L7" s="859" t="s">
        <v>492</v>
      </c>
      <c r="M7" s="859"/>
      <c r="N7" s="859" t="s">
        <v>493</v>
      </c>
      <c r="O7" s="859" t="s">
        <v>494</v>
      </c>
      <c r="P7" s="859" t="s">
        <v>494</v>
      </c>
      <c r="Q7" s="859" t="s">
        <v>494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194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111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111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111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174</v>
      </c>
      <c r="C76" s="2" t="s">
        <v>175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176</v>
      </c>
      <c r="C77" s="2" t="s">
        <v>177</v>
      </c>
      <c r="D77" s="13" t="s">
        <v>178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183</v>
      </c>
      <c r="C78" s="2" t="s">
        <v>184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185</v>
      </c>
      <c r="C79" s="2" t="s">
        <v>186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187</v>
      </c>
      <c r="C80" s="2" t="s">
        <v>188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111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189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190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192</v>
      </c>
      <c r="C85" s="2" t="s">
        <v>193</v>
      </c>
      <c r="D85" s="8" t="s">
        <v>194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195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196</v>
      </c>
      <c r="C87" s="2" t="s">
        <v>156</v>
      </c>
      <c r="D87" s="13" t="s">
        <v>46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197</v>
      </c>
      <c r="C88" s="2" t="s">
        <v>156</v>
      </c>
      <c r="D88" s="13" t="s">
        <v>46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198</v>
      </c>
      <c r="C89" s="10" t="s">
        <v>156</v>
      </c>
      <c r="D89" s="13" t="s">
        <v>199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200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201</v>
      </c>
      <c r="C91" s="15" t="s">
        <v>158</v>
      </c>
      <c r="D91" s="13" t="s">
        <v>202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204</v>
      </c>
      <c r="C92" s="2" t="s">
        <v>205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206</v>
      </c>
      <c r="C93" s="15" t="s">
        <v>207</v>
      </c>
      <c r="D93" s="13" t="s">
        <v>208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111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209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210</v>
      </c>
      <c r="C97" s="2" t="s">
        <v>211</v>
      </c>
      <c r="D97" s="14" t="s">
        <v>212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213</v>
      </c>
      <c r="C98" s="2" t="s">
        <v>214</v>
      </c>
      <c r="D98" s="13" t="s">
        <v>178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215</v>
      </c>
      <c r="C99" s="10" t="s">
        <v>216</v>
      </c>
      <c r="D99" s="13" t="s">
        <v>202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219</v>
      </c>
      <c r="C100" s="2" t="s">
        <v>220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221</v>
      </c>
      <c r="C101" s="2" t="s">
        <v>222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111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223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234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208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111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237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238</v>
      </c>
      <c r="C115" s="2" t="s">
        <v>239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240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179</v>
      </c>
      <c r="C117" s="10" t="s">
        <v>180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111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245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250</v>
      </c>
      <c r="C122" s="2" t="s">
        <v>251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111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252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253</v>
      </c>
      <c r="C126" s="10" t="s">
        <v>254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255</v>
      </c>
      <c r="C127" s="10" t="s">
        <v>256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257</v>
      </c>
      <c r="C128" s="10" t="s">
        <v>258</v>
      </c>
      <c r="D128" s="13" t="s">
        <v>194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259</v>
      </c>
      <c r="C129" s="10" t="s">
        <v>260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261</v>
      </c>
      <c r="C130" s="10" t="s">
        <v>495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262</v>
      </c>
      <c r="C131" s="10" t="s">
        <v>260</v>
      </c>
      <c r="D131" s="13" t="s">
        <v>178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265</v>
      </c>
      <c r="C132" s="10" t="s">
        <v>266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267</v>
      </c>
      <c r="C133" s="10" t="s">
        <v>268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269</v>
      </c>
      <c r="C134" s="10" t="s">
        <v>264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270</v>
      </c>
      <c r="C135" s="10" t="s">
        <v>268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111</v>
      </c>
      <c r="C136" s="24" t="s">
        <v>496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272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273</v>
      </c>
      <c r="C139" s="2" t="s">
        <v>274</v>
      </c>
      <c r="D139" s="8" t="s">
        <v>275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276</v>
      </c>
      <c r="C140" s="2" t="s">
        <v>277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278</v>
      </c>
      <c r="C141" s="10" t="s">
        <v>279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280</v>
      </c>
      <c r="C142" s="2" t="s">
        <v>281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282</v>
      </c>
      <c r="C143" s="2" t="s">
        <v>281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283</v>
      </c>
      <c r="C144" s="10" t="s">
        <v>216</v>
      </c>
      <c r="D144" s="13" t="s">
        <v>159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284</v>
      </c>
      <c r="C145" s="2" t="s">
        <v>497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286</v>
      </c>
      <c r="C146" s="10" t="s">
        <v>287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288</v>
      </c>
      <c r="C147" s="10" t="s">
        <v>289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290</v>
      </c>
      <c r="C148" s="2" t="s">
        <v>291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292</v>
      </c>
      <c r="C149" s="2" t="s">
        <v>291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293</v>
      </c>
      <c r="C150" s="2" t="s">
        <v>291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295</v>
      </c>
      <c r="C151" s="2" t="s">
        <v>291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296</v>
      </c>
      <c r="C152" s="10" t="s">
        <v>297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298</v>
      </c>
      <c r="C153" s="10" t="s">
        <v>299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300</v>
      </c>
      <c r="C154" s="10" t="s">
        <v>301</v>
      </c>
      <c r="D154" s="13" t="s">
        <v>302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303</v>
      </c>
      <c r="C155" s="10" t="s">
        <v>304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305</v>
      </c>
      <c r="C156" s="10" t="s">
        <v>306</v>
      </c>
      <c r="D156" s="13" t="s">
        <v>302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307</v>
      </c>
      <c r="C157" s="10" t="s">
        <v>308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309</v>
      </c>
      <c r="C158" s="10" t="s">
        <v>310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311</v>
      </c>
      <c r="C159" s="10" t="s">
        <v>310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314</v>
      </c>
      <c r="C160" s="10" t="s">
        <v>315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316</v>
      </c>
      <c r="C161" s="10" t="s">
        <v>317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318</v>
      </c>
      <c r="C162" s="10" t="s">
        <v>319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320</v>
      </c>
      <c r="C163" s="10" t="s">
        <v>321</v>
      </c>
      <c r="D163" s="13" t="s">
        <v>208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322</v>
      </c>
      <c r="C164" s="10" t="s">
        <v>317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323</v>
      </c>
      <c r="C165" s="10" t="s">
        <v>324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325</v>
      </c>
      <c r="C166" s="10" t="s">
        <v>324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331</v>
      </c>
      <c r="C167" s="10" t="s">
        <v>332</v>
      </c>
      <c r="D167" s="13" t="s">
        <v>333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334</v>
      </c>
      <c r="C168" s="10" t="s">
        <v>332</v>
      </c>
      <c r="D168" s="13" t="s">
        <v>333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335</v>
      </c>
      <c r="C169" s="10" t="s">
        <v>332</v>
      </c>
      <c r="D169" s="13" t="s">
        <v>333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336</v>
      </c>
      <c r="C170" s="10" t="s">
        <v>332</v>
      </c>
      <c r="D170" s="13" t="s">
        <v>333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337</v>
      </c>
      <c r="C171" s="10" t="s">
        <v>332</v>
      </c>
      <c r="D171" s="13" t="s">
        <v>333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338</v>
      </c>
      <c r="C172" s="10" t="s">
        <v>332</v>
      </c>
      <c r="D172" s="13" t="s">
        <v>339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340</v>
      </c>
      <c r="C173" s="10" t="s">
        <v>332</v>
      </c>
      <c r="D173" s="13" t="s">
        <v>339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341</v>
      </c>
      <c r="C174" s="10" t="s">
        <v>332</v>
      </c>
      <c r="D174" s="13" t="s">
        <v>339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342</v>
      </c>
      <c r="C175" s="10" t="s">
        <v>332</v>
      </c>
      <c r="D175" s="13" t="s">
        <v>339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343</v>
      </c>
      <c r="C176" s="10" t="s">
        <v>332</v>
      </c>
      <c r="D176" s="13" t="s">
        <v>339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344</v>
      </c>
      <c r="C177" s="10" t="s">
        <v>332</v>
      </c>
      <c r="D177" s="13" t="s">
        <v>339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345</v>
      </c>
      <c r="C178" s="10" t="s">
        <v>346</v>
      </c>
      <c r="D178" s="13" t="s">
        <v>347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348</v>
      </c>
      <c r="C179" s="10" t="s">
        <v>346</v>
      </c>
      <c r="D179" s="13" t="s">
        <v>347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349</v>
      </c>
      <c r="C180" s="10" t="s">
        <v>346</v>
      </c>
      <c r="D180" s="13" t="s">
        <v>350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351</v>
      </c>
      <c r="C181" s="10" t="s">
        <v>352</v>
      </c>
      <c r="D181" s="13" t="s">
        <v>353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354</v>
      </c>
      <c r="C182" s="10" t="s">
        <v>355</v>
      </c>
      <c r="D182" s="13" t="s">
        <v>498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357</v>
      </c>
      <c r="C183" s="10" t="s">
        <v>355</v>
      </c>
      <c r="D183" s="13" t="s">
        <v>498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358</v>
      </c>
      <c r="C184" s="10" t="s">
        <v>355</v>
      </c>
      <c r="D184" s="13" t="s">
        <v>498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359</v>
      </c>
      <c r="C185" s="10" t="s">
        <v>355</v>
      </c>
      <c r="D185" s="13" t="s">
        <v>498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360</v>
      </c>
      <c r="C186" s="10" t="s">
        <v>355</v>
      </c>
      <c r="D186" s="13" t="s">
        <v>498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361</v>
      </c>
      <c r="C187" s="10" t="s">
        <v>355</v>
      </c>
      <c r="D187" s="13" t="s">
        <v>498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362</v>
      </c>
      <c r="C188" s="10" t="s">
        <v>355</v>
      </c>
      <c r="D188" s="13" t="s">
        <v>498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499</v>
      </c>
      <c r="C189" s="10" t="s">
        <v>352</v>
      </c>
      <c r="D189" s="13" t="s">
        <v>498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363</v>
      </c>
      <c r="C190" s="10" t="s">
        <v>352</v>
      </c>
      <c r="D190" s="13" t="s">
        <v>498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364</v>
      </c>
      <c r="C191" s="10" t="s">
        <v>365</v>
      </c>
      <c r="D191" s="13" t="s">
        <v>366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367</v>
      </c>
      <c r="C192" s="10" t="s">
        <v>365</v>
      </c>
      <c r="D192" s="13" t="s">
        <v>368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369</v>
      </c>
      <c r="C193" s="10" t="s">
        <v>365</v>
      </c>
      <c r="D193" s="13" t="s">
        <v>370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371</v>
      </c>
      <c r="C194" s="10" t="s">
        <v>372</v>
      </c>
      <c r="D194" s="13" t="s">
        <v>373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374</v>
      </c>
      <c r="C195" s="10" t="s">
        <v>372</v>
      </c>
      <c r="D195" s="13" t="s">
        <v>373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375</v>
      </c>
      <c r="C196" s="10" t="s">
        <v>372</v>
      </c>
      <c r="D196" s="13" t="s">
        <v>373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376</v>
      </c>
      <c r="C197" s="10" t="s">
        <v>377</v>
      </c>
      <c r="D197" s="13" t="s">
        <v>378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379</v>
      </c>
      <c r="C198" s="10" t="s">
        <v>377</v>
      </c>
      <c r="D198" s="13" t="s">
        <v>378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111</v>
      </c>
      <c r="C199" s="26" t="s">
        <v>500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501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502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503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952" t="s">
        <v>531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</row>
    <row r="2" spans="1:12" ht="15.75">
      <c r="A2" s="952" t="s">
        <v>532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</row>
    <row r="3" spans="1:12" ht="15.75">
      <c r="A3" s="953" t="s">
        <v>533</v>
      </c>
      <c r="B3" s="953"/>
      <c r="C3" s="953"/>
      <c r="D3" s="953"/>
      <c r="E3" s="953"/>
      <c r="F3" s="953"/>
      <c r="G3" s="953"/>
      <c r="H3" s="953"/>
      <c r="I3" s="953"/>
      <c r="J3" s="953"/>
      <c r="K3" s="953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21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534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20</v>
      </c>
      <c r="G6" s="808"/>
      <c r="H6" s="808"/>
      <c r="I6" s="808"/>
      <c r="J6" s="808"/>
      <c r="K6" s="808" t="s">
        <v>20</v>
      </c>
      <c r="L6" s="819"/>
    </row>
    <row r="7" spans="1:12" ht="29.1" customHeight="1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273</v>
      </c>
      <c r="C11" s="71" t="s">
        <v>535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536</v>
      </c>
      <c r="C12" s="72" t="s">
        <v>537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33</v>
      </c>
      <c r="C13" s="68" t="s">
        <v>538</v>
      </c>
      <c r="D13" s="594" t="s">
        <v>131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36</v>
      </c>
      <c r="C14" s="71" t="s">
        <v>37</v>
      </c>
      <c r="D14" s="80" t="s">
        <v>49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39</v>
      </c>
      <c r="C15" s="71" t="s">
        <v>40</v>
      </c>
      <c r="D15" s="594" t="s">
        <v>41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42</v>
      </c>
      <c r="C16" s="72" t="s">
        <v>156</v>
      </c>
      <c r="D16" s="594" t="s">
        <v>178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44</v>
      </c>
      <c r="C17" s="71" t="s">
        <v>45</v>
      </c>
      <c r="D17" s="80" t="s">
        <v>199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47</v>
      </c>
      <c r="C18" s="71" t="s">
        <v>539</v>
      </c>
      <c r="D18" s="80" t="s">
        <v>52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50</v>
      </c>
      <c r="C19" s="68" t="s">
        <v>51</v>
      </c>
      <c r="D19" s="594" t="s">
        <v>460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53</v>
      </c>
      <c r="C20" s="71" t="s">
        <v>54</v>
      </c>
      <c r="D20" s="594" t="s">
        <v>540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63</v>
      </c>
      <c r="C21" s="68" t="s">
        <v>64</v>
      </c>
      <c r="D21" s="594" t="s">
        <v>162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66</v>
      </c>
      <c r="C22" s="72" t="s">
        <v>67</v>
      </c>
      <c r="D22" s="80" t="s">
        <v>137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69</v>
      </c>
      <c r="C23" s="72" t="s">
        <v>70</v>
      </c>
      <c r="D23" s="594" t="s">
        <v>137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71</v>
      </c>
      <c r="C24" s="72" t="s">
        <v>72</v>
      </c>
      <c r="D24" s="80" t="s">
        <v>73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77</v>
      </c>
      <c r="C25" s="71" t="s">
        <v>78</v>
      </c>
      <c r="D25" s="80" t="s">
        <v>84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80</v>
      </c>
      <c r="C26" s="68" t="s">
        <v>78</v>
      </c>
      <c r="D26" s="594" t="s">
        <v>84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81</v>
      </c>
      <c r="C27" s="72" t="s">
        <v>67</v>
      </c>
      <c r="D27" s="80" t="s">
        <v>84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82</v>
      </c>
      <c r="C28" s="68" t="s">
        <v>83</v>
      </c>
      <c r="D28" s="594" t="s">
        <v>87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85</v>
      </c>
      <c r="C29" s="71" t="s">
        <v>86</v>
      </c>
      <c r="D29" s="80" t="s">
        <v>96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88</v>
      </c>
      <c r="C30" s="71" t="s">
        <v>86</v>
      </c>
      <c r="D30" s="80" t="s">
        <v>96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89</v>
      </c>
      <c r="C31" s="72" t="s">
        <v>90</v>
      </c>
      <c r="D31" s="594" t="s">
        <v>84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92</v>
      </c>
      <c r="C32" s="71" t="s">
        <v>93</v>
      </c>
      <c r="D32" s="80" t="s">
        <v>102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100</v>
      </c>
      <c r="C33" s="68" t="s">
        <v>101</v>
      </c>
      <c r="D33" s="594" t="s">
        <v>105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111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112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113</v>
      </c>
      <c r="C37" s="71" t="s">
        <v>114</v>
      </c>
      <c r="D37" s="80" t="s">
        <v>115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116</v>
      </c>
      <c r="C38" s="71" t="s">
        <v>117</v>
      </c>
      <c r="D38" s="80" t="s">
        <v>73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118</v>
      </c>
      <c r="C39" s="71" t="s">
        <v>117</v>
      </c>
      <c r="D39" s="594" t="s">
        <v>76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125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541</v>
      </c>
      <c r="C43" s="71" t="s">
        <v>542</v>
      </c>
      <c r="D43" s="80" t="s">
        <v>115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543</v>
      </c>
      <c r="C44" s="71" t="s">
        <v>43</v>
      </c>
      <c r="D44" s="80" t="s">
        <v>131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126</v>
      </c>
      <c r="C45" s="71" t="s">
        <v>127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129</v>
      </c>
      <c r="C46" s="71" t="s">
        <v>130</v>
      </c>
      <c r="D46" s="80" t="s">
        <v>131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132</v>
      </c>
      <c r="C47" s="71" t="s">
        <v>130</v>
      </c>
      <c r="D47" s="80" t="s">
        <v>131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133</v>
      </c>
      <c r="C48" s="71" t="s">
        <v>130</v>
      </c>
      <c r="D48" s="80" t="s">
        <v>49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134</v>
      </c>
      <c r="C49" s="71" t="s">
        <v>156</v>
      </c>
      <c r="D49" s="816" t="s">
        <v>178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138</v>
      </c>
      <c r="C50" s="71" t="s">
        <v>139</v>
      </c>
      <c r="D50" s="80" t="s">
        <v>76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142</v>
      </c>
      <c r="C51" s="71" t="s">
        <v>139</v>
      </c>
      <c r="D51" s="80" t="s">
        <v>87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544</v>
      </c>
      <c r="C52" s="71" t="s">
        <v>139</v>
      </c>
      <c r="D52" s="80" t="s">
        <v>87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143</v>
      </c>
      <c r="C53" s="71" t="s">
        <v>139</v>
      </c>
      <c r="D53" s="80" t="s">
        <v>87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111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145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545</v>
      </c>
      <c r="C57" s="68" t="s">
        <v>147</v>
      </c>
      <c r="D57" s="594" t="s">
        <v>115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148</v>
      </c>
      <c r="C58" s="68" t="s">
        <v>149</v>
      </c>
      <c r="D58" s="594" t="s">
        <v>150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111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151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546</v>
      </c>
      <c r="C62" s="72" t="s">
        <v>547</v>
      </c>
      <c r="D62" s="80" t="s">
        <v>115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548</v>
      </c>
      <c r="C63" s="72" t="s">
        <v>549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155</v>
      </c>
      <c r="C64" s="71" t="s">
        <v>156</v>
      </c>
      <c r="D64" s="80" t="s">
        <v>199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550</v>
      </c>
      <c r="C65" s="72" t="s">
        <v>158</v>
      </c>
      <c r="D65" s="594" t="s">
        <v>460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551</v>
      </c>
      <c r="C66" s="72" t="s">
        <v>156</v>
      </c>
      <c r="D66" s="594" t="s">
        <v>41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161</v>
      </c>
      <c r="C67" s="71" t="s">
        <v>139</v>
      </c>
      <c r="D67" s="80" t="s">
        <v>68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163</v>
      </c>
      <c r="C68" s="72" t="s">
        <v>70</v>
      </c>
      <c r="D68" s="80" t="s">
        <v>68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164</v>
      </c>
      <c r="C69" s="72" t="s">
        <v>70</v>
      </c>
      <c r="D69" s="80" t="s">
        <v>68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165</v>
      </c>
      <c r="C70" s="71" t="s">
        <v>166</v>
      </c>
      <c r="D70" s="80" t="s">
        <v>162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168</v>
      </c>
      <c r="C71" s="71" t="s">
        <v>139</v>
      </c>
      <c r="D71" s="80" t="s">
        <v>76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111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169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170</v>
      </c>
      <c r="C75" s="71" t="s">
        <v>171</v>
      </c>
      <c r="D75" s="80" t="s">
        <v>115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552</v>
      </c>
      <c r="C76" s="71" t="s">
        <v>553</v>
      </c>
      <c r="D76" s="594" t="s">
        <v>554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172</v>
      </c>
      <c r="C77" s="68" t="s">
        <v>555</v>
      </c>
      <c r="D77" s="80" t="s">
        <v>150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176</v>
      </c>
      <c r="C78" s="71" t="s">
        <v>177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183</v>
      </c>
      <c r="C79" s="71" t="s">
        <v>186</v>
      </c>
      <c r="D79" s="80" t="s">
        <v>119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185</v>
      </c>
      <c r="C80" s="71" t="s">
        <v>186</v>
      </c>
      <c r="D80" s="80" t="s">
        <v>87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187</v>
      </c>
      <c r="C81" s="71" t="s">
        <v>188</v>
      </c>
      <c r="D81" s="80" t="s">
        <v>105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111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189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192</v>
      </c>
      <c r="C85" s="71" t="s">
        <v>130</v>
      </c>
      <c r="D85" s="80" t="s">
        <v>131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190</v>
      </c>
      <c r="C86" s="71" t="s">
        <v>130</v>
      </c>
      <c r="D86" s="80" t="s">
        <v>131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195</v>
      </c>
      <c r="C87" s="71" t="s">
        <v>130</v>
      </c>
      <c r="D87" s="80" t="s">
        <v>49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196</v>
      </c>
      <c r="C88" s="71" t="s">
        <v>556</v>
      </c>
      <c r="D88" s="594" t="s">
        <v>52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197</v>
      </c>
      <c r="C89" s="68" t="s">
        <v>158</v>
      </c>
      <c r="D89" s="594" t="s">
        <v>460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198</v>
      </c>
      <c r="C90" s="68" t="s">
        <v>156</v>
      </c>
      <c r="D90" s="594" t="s">
        <v>230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200</v>
      </c>
      <c r="C91" s="72" t="s">
        <v>70</v>
      </c>
      <c r="D91" s="594" t="s">
        <v>68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201</v>
      </c>
      <c r="C92" s="72" t="s">
        <v>158</v>
      </c>
      <c r="D92" s="594" t="s">
        <v>159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204</v>
      </c>
      <c r="C93" s="71" t="s">
        <v>205</v>
      </c>
      <c r="D93" s="80" t="s">
        <v>76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206</v>
      </c>
      <c r="C94" s="72" t="s">
        <v>207</v>
      </c>
      <c r="D94" s="594" t="s">
        <v>102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111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209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210</v>
      </c>
      <c r="C98" s="71" t="s">
        <v>211</v>
      </c>
      <c r="D98" s="816" t="s">
        <v>128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213</v>
      </c>
      <c r="C99" s="71" t="s">
        <v>214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219</v>
      </c>
      <c r="C100" s="71" t="s">
        <v>220</v>
      </c>
      <c r="D100" s="594" t="s">
        <v>162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221</v>
      </c>
      <c r="C101" s="71" t="s">
        <v>222</v>
      </c>
      <c r="D101" s="594" t="s">
        <v>76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111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223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224</v>
      </c>
      <c r="C105" s="68" t="s">
        <v>225</v>
      </c>
      <c r="D105" s="594" t="s">
        <v>115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226</v>
      </c>
      <c r="C106" s="71" t="s">
        <v>227</v>
      </c>
      <c r="D106" s="816" t="s">
        <v>154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228</v>
      </c>
      <c r="C107" s="71" t="s">
        <v>442</v>
      </c>
      <c r="D107" s="80" t="s">
        <v>52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231</v>
      </c>
      <c r="C108" s="71" t="s">
        <v>442</v>
      </c>
      <c r="D108" s="80" t="s">
        <v>52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232</v>
      </c>
      <c r="C109" s="71" t="s">
        <v>233</v>
      </c>
      <c r="D109" s="594" t="s">
        <v>557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235</v>
      </c>
      <c r="C110" s="71" t="s">
        <v>233</v>
      </c>
      <c r="D110" s="80" t="s">
        <v>558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236</v>
      </c>
      <c r="C111" s="71" t="s">
        <v>233</v>
      </c>
      <c r="D111" s="594" t="s">
        <v>102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111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237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152</v>
      </c>
      <c r="C115" s="71" t="s">
        <v>130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238</v>
      </c>
      <c r="C116" s="71" t="s">
        <v>239</v>
      </c>
      <c r="D116" s="594" t="s">
        <v>162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179</v>
      </c>
      <c r="C117" s="68" t="s">
        <v>559</v>
      </c>
      <c r="D117" s="594" t="s">
        <v>65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111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252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253</v>
      </c>
      <c r="C121" s="68" t="s">
        <v>254</v>
      </c>
      <c r="D121" s="594" t="s">
        <v>115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255</v>
      </c>
      <c r="C122" s="68" t="s">
        <v>256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257</v>
      </c>
      <c r="C123" s="68" t="s">
        <v>258</v>
      </c>
      <c r="D123" s="594" t="s">
        <v>131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560</v>
      </c>
      <c r="C124" s="68" t="s">
        <v>258</v>
      </c>
      <c r="D124" s="594" t="s">
        <v>49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259</v>
      </c>
      <c r="C125" s="68" t="s">
        <v>260</v>
      </c>
      <c r="D125" s="594" t="s">
        <v>178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261</v>
      </c>
      <c r="C126" s="68" t="s">
        <v>495</v>
      </c>
      <c r="D126" s="594" t="s">
        <v>199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262</v>
      </c>
      <c r="C127" s="68" t="s">
        <v>260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265</v>
      </c>
      <c r="C128" s="68" t="s">
        <v>266</v>
      </c>
      <c r="D128" s="80" t="s">
        <v>84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267</v>
      </c>
      <c r="C129" s="68" t="s">
        <v>268</v>
      </c>
      <c r="D129" s="594" t="s">
        <v>105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269</v>
      </c>
      <c r="C130" s="68" t="s">
        <v>264</v>
      </c>
      <c r="D130" s="594" t="s">
        <v>105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111</v>
      </c>
      <c r="C131" s="84" t="s">
        <v>496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272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561</v>
      </c>
      <c r="C134" s="68" t="s">
        <v>562</v>
      </c>
      <c r="D134" s="594" t="s">
        <v>115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563</v>
      </c>
      <c r="C135" s="68" t="s">
        <v>564</v>
      </c>
      <c r="D135" s="594" t="s">
        <v>154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276</v>
      </c>
      <c r="C136" s="71" t="s">
        <v>277</v>
      </c>
      <c r="D136" s="816" t="s">
        <v>154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278</v>
      </c>
      <c r="C137" s="68" t="s">
        <v>565</v>
      </c>
      <c r="D137" s="594" t="s">
        <v>41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280</v>
      </c>
      <c r="C138" s="71" t="s">
        <v>566</v>
      </c>
      <c r="D138" s="594" t="s">
        <v>41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282</v>
      </c>
      <c r="C139" s="71" t="s">
        <v>566</v>
      </c>
      <c r="D139" s="594" t="s">
        <v>41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215</v>
      </c>
      <c r="C140" s="68" t="s">
        <v>567</v>
      </c>
      <c r="D140" s="594" t="s">
        <v>65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283</v>
      </c>
      <c r="C141" s="68" t="s">
        <v>567</v>
      </c>
      <c r="D141" s="594" t="s">
        <v>65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284</v>
      </c>
      <c r="C142" s="71" t="s">
        <v>568</v>
      </c>
      <c r="D142" s="594" t="s">
        <v>65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286</v>
      </c>
      <c r="C143" s="68" t="s">
        <v>287</v>
      </c>
      <c r="D143" s="594" t="s">
        <v>162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288</v>
      </c>
      <c r="C144" s="68" t="s">
        <v>289</v>
      </c>
      <c r="D144" s="594" t="s">
        <v>68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60</v>
      </c>
      <c r="C145" s="68" t="s">
        <v>569</v>
      </c>
      <c r="D145" s="594" t="s">
        <v>65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290</v>
      </c>
      <c r="C146" s="71" t="s">
        <v>291</v>
      </c>
      <c r="D146" s="594" t="s">
        <v>137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292</v>
      </c>
      <c r="C147" s="71" t="s">
        <v>570</v>
      </c>
      <c r="D147" s="594" t="s">
        <v>119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293</v>
      </c>
      <c r="C148" s="71" t="s">
        <v>570</v>
      </c>
      <c r="D148" s="594" t="s">
        <v>302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295</v>
      </c>
      <c r="C149" s="71" t="s">
        <v>570</v>
      </c>
      <c r="D149" s="594" t="s">
        <v>302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296</v>
      </c>
      <c r="C150" s="68" t="s">
        <v>297</v>
      </c>
      <c r="D150" s="594" t="s">
        <v>76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298</v>
      </c>
      <c r="C151" s="68" t="s">
        <v>299</v>
      </c>
      <c r="D151" s="80" t="s">
        <v>87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300</v>
      </c>
      <c r="C152" s="68" t="s">
        <v>301</v>
      </c>
      <c r="D152" s="594" t="s">
        <v>119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303</v>
      </c>
      <c r="C153" s="68" t="s">
        <v>304</v>
      </c>
      <c r="D153" s="594" t="s">
        <v>84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305</v>
      </c>
      <c r="C154" s="68" t="s">
        <v>306</v>
      </c>
      <c r="D154" s="594" t="s">
        <v>119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307</v>
      </c>
      <c r="C155" s="68" t="s">
        <v>308</v>
      </c>
      <c r="D155" s="594" t="s">
        <v>84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309</v>
      </c>
      <c r="C156" s="68" t="s">
        <v>310</v>
      </c>
      <c r="D156" s="594" t="s">
        <v>96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314</v>
      </c>
      <c r="C157" s="68" t="s">
        <v>315</v>
      </c>
      <c r="D157" s="594" t="s">
        <v>105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316</v>
      </c>
      <c r="C158" s="68" t="s">
        <v>317</v>
      </c>
      <c r="D158" s="594" t="s">
        <v>105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318</v>
      </c>
      <c r="C159" s="68" t="s">
        <v>319</v>
      </c>
      <c r="D159" s="594" t="s">
        <v>105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320</v>
      </c>
      <c r="C160" s="68" t="s">
        <v>321</v>
      </c>
      <c r="D160" s="594" t="s">
        <v>102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322</v>
      </c>
      <c r="C161" s="68" t="s">
        <v>317</v>
      </c>
      <c r="D161" s="594" t="s">
        <v>105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331</v>
      </c>
      <c r="C162" s="68" t="s">
        <v>332</v>
      </c>
      <c r="D162" s="594" t="s">
        <v>339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334</v>
      </c>
      <c r="C163" s="68" t="s">
        <v>332</v>
      </c>
      <c r="D163" s="594" t="s">
        <v>339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335</v>
      </c>
      <c r="C164" s="68" t="s">
        <v>332</v>
      </c>
      <c r="D164" s="594" t="s">
        <v>339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336</v>
      </c>
      <c r="C165" s="68" t="s">
        <v>332</v>
      </c>
      <c r="D165" s="594" t="s">
        <v>339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337</v>
      </c>
      <c r="C166" s="68" t="s">
        <v>332</v>
      </c>
      <c r="D166" s="594" t="s">
        <v>339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338</v>
      </c>
      <c r="C167" s="68" t="s">
        <v>332</v>
      </c>
      <c r="D167" s="594" t="s">
        <v>350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340</v>
      </c>
      <c r="C168" s="68" t="s">
        <v>332</v>
      </c>
      <c r="D168" s="594" t="s">
        <v>350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341</v>
      </c>
      <c r="C169" s="68" t="s">
        <v>332</v>
      </c>
      <c r="D169" s="594" t="s">
        <v>350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342</v>
      </c>
      <c r="C170" s="68" t="s">
        <v>332</v>
      </c>
      <c r="D170" s="594" t="s">
        <v>350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343</v>
      </c>
      <c r="C171" s="68" t="s">
        <v>332</v>
      </c>
      <c r="D171" s="594" t="s">
        <v>350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344</v>
      </c>
      <c r="C172" s="68" t="s">
        <v>332</v>
      </c>
      <c r="D172" s="594" t="s">
        <v>350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345</v>
      </c>
      <c r="C173" s="68" t="s">
        <v>346</v>
      </c>
      <c r="D173" s="594" t="s">
        <v>353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348</v>
      </c>
      <c r="C174" s="68" t="s">
        <v>346</v>
      </c>
      <c r="D174" s="594" t="s">
        <v>353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349</v>
      </c>
      <c r="C175" s="68" t="s">
        <v>346</v>
      </c>
      <c r="D175" s="594" t="s">
        <v>347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351</v>
      </c>
      <c r="C176" s="68" t="s">
        <v>352</v>
      </c>
      <c r="D176" s="594" t="s">
        <v>356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354</v>
      </c>
      <c r="C177" s="68" t="s">
        <v>355</v>
      </c>
      <c r="D177" s="594" t="s">
        <v>366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357</v>
      </c>
      <c r="C178" s="68" t="s">
        <v>355</v>
      </c>
      <c r="D178" s="594" t="s">
        <v>366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358</v>
      </c>
      <c r="C179" s="68" t="s">
        <v>355</v>
      </c>
      <c r="D179" s="594" t="s">
        <v>366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359</v>
      </c>
      <c r="C180" s="68" t="s">
        <v>355</v>
      </c>
      <c r="D180" s="594" t="s">
        <v>366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360</v>
      </c>
      <c r="C181" s="68" t="s">
        <v>355</v>
      </c>
      <c r="D181" s="594" t="s">
        <v>366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361</v>
      </c>
      <c r="C182" s="68" t="s">
        <v>355</v>
      </c>
      <c r="D182" s="594" t="s">
        <v>366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362</v>
      </c>
      <c r="C183" s="68" t="s">
        <v>355</v>
      </c>
      <c r="D183" s="594" t="s">
        <v>366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499</v>
      </c>
      <c r="C184" s="68" t="s">
        <v>352</v>
      </c>
      <c r="D184" s="594" t="s">
        <v>366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363</v>
      </c>
      <c r="C185" s="68" t="s">
        <v>352</v>
      </c>
      <c r="D185" s="594" t="s">
        <v>366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364</v>
      </c>
      <c r="C186" s="68" t="s">
        <v>365</v>
      </c>
      <c r="D186" s="594" t="s">
        <v>378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369</v>
      </c>
      <c r="C187" s="68" t="s">
        <v>355</v>
      </c>
      <c r="D187" s="594" t="s">
        <v>571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371</v>
      </c>
      <c r="C188" s="68" t="s">
        <v>372</v>
      </c>
      <c r="D188" s="594" t="s">
        <v>572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374</v>
      </c>
      <c r="C189" s="68" t="s">
        <v>372</v>
      </c>
      <c r="D189" s="594" t="s">
        <v>572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375</v>
      </c>
      <c r="C190" s="68" t="s">
        <v>372</v>
      </c>
      <c r="D190" s="594" t="s">
        <v>572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376</v>
      </c>
      <c r="C191" s="68" t="s">
        <v>377</v>
      </c>
      <c r="D191" s="594" t="s">
        <v>368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379</v>
      </c>
      <c r="C192" s="68" t="s">
        <v>377</v>
      </c>
      <c r="D192" s="594" t="s">
        <v>368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111</v>
      </c>
      <c r="C193" s="85" t="s">
        <v>573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381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4" t="s">
        <v>0</v>
      </c>
      <c r="B1" s="954"/>
      <c r="C1" s="954"/>
      <c r="D1" s="954"/>
    </row>
    <row r="2" spans="1:4" ht="32.1" customHeight="1">
      <c r="A2" s="800" t="s">
        <v>574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575</v>
      </c>
    </row>
    <row r="5" spans="1:4" ht="30" customHeight="1">
      <c r="A5" s="2">
        <v>1</v>
      </c>
      <c r="B5" s="15" t="s">
        <v>576</v>
      </c>
      <c r="C5" s="784" t="s">
        <v>577</v>
      </c>
      <c r="D5" s="784">
        <v>1</v>
      </c>
    </row>
    <row r="6" spans="1:4" ht="30" customHeight="1">
      <c r="A6" s="2">
        <v>2</v>
      </c>
      <c r="B6" s="41" t="s">
        <v>578</v>
      </c>
      <c r="C6" s="926" t="s">
        <v>579</v>
      </c>
      <c r="D6" s="45">
        <v>8</v>
      </c>
    </row>
    <row r="7" spans="1:4" ht="30" customHeight="1">
      <c r="A7" s="2">
        <v>3</v>
      </c>
      <c r="B7" s="41" t="s">
        <v>580</v>
      </c>
      <c r="C7" s="926" t="s">
        <v>581</v>
      </c>
      <c r="D7" s="45">
        <v>11</v>
      </c>
    </row>
    <row r="8" spans="1:4" ht="30" customHeight="1">
      <c r="A8" s="2">
        <v>4</v>
      </c>
      <c r="B8" s="41" t="s">
        <v>582</v>
      </c>
      <c r="C8" s="926" t="s">
        <v>583</v>
      </c>
      <c r="D8" s="45">
        <v>13</v>
      </c>
    </row>
    <row r="9" spans="1:4" ht="30" customHeight="1">
      <c r="A9" s="2">
        <v>5</v>
      </c>
      <c r="B9" s="41" t="s">
        <v>584</v>
      </c>
      <c r="C9" s="926" t="s">
        <v>585</v>
      </c>
      <c r="D9" s="45">
        <v>11</v>
      </c>
    </row>
    <row r="10" spans="1:4" ht="30" customHeight="1">
      <c r="A10" s="2">
        <v>6</v>
      </c>
      <c r="B10" s="41" t="s">
        <v>586</v>
      </c>
      <c r="C10" s="926" t="s">
        <v>587</v>
      </c>
      <c r="D10" s="45">
        <v>15</v>
      </c>
    </row>
    <row r="11" spans="1:4" ht="30" customHeight="1">
      <c r="A11" s="2">
        <v>7</v>
      </c>
      <c r="B11" s="41" t="s">
        <v>588</v>
      </c>
      <c r="C11" s="926" t="s">
        <v>589</v>
      </c>
      <c r="D11" s="45">
        <v>22</v>
      </c>
    </row>
    <row r="12" spans="1:4" ht="30" customHeight="1">
      <c r="A12" s="2">
        <v>8</v>
      </c>
      <c r="B12" s="41" t="s">
        <v>590</v>
      </c>
      <c r="C12" s="926" t="s">
        <v>591</v>
      </c>
      <c r="D12" s="45">
        <v>14</v>
      </c>
    </row>
    <row r="13" spans="1:4" ht="30" customHeight="1">
      <c r="A13" s="2">
        <v>9</v>
      </c>
      <c r="B13" s="41" t="s">
        <v>592</v>
      </c>
      <c r="C13" s="926" t="s">
        <v>593</v>
      </c>
      <c r="D13" s="45">
        <v>27</v>
      </c>
    </row>
    <row r="14" spans="1:4" ht="30" customHeight="1">
      <c r="A14" s="2">
        <v>10</v>
      </c>
      <c r="B14" s="41" t="s">
        <v>594</v>
      </c>
      <c r="C14" s="926" t="s">
        <v>595</v>
      </c>
      <c r="D14" s="45">
        <v>26</v>
      </c>
    </row>
    <row r="15" spans="1:4" ht="30" customHeight="1">
      <c r="A15" s="2">
        <v>11</v>
      </c>
      <c r="B15" s="41" t="s">
        <v>596</v>
      </c>
      <c r="C15" s="926" t="s">
        <v>597</v>
      </c>
      <c r="D15" s="45">
        <v>15</v>
      </c>
    </row>
    <row r="16" spans="1:4" ht="30" customHeight="1">
      <c r="A16" s="2">
        <v>12</v>
      </c>
      <c r="B16" s="41" t="s">
        <v>598</v>
      </c>
      <c r="C16" s="926" t="s">
        <v>599</v>
      </c>
      <c r="D16" s="45">
        <v>14</v>
      </c>
    </row>
    <row r="17" spans="1:4" ht="30" customHeight="1">
      <c r="A17" s="2">
        <v>13</v>
      </c>
      <c r="B17" s="41" t="s">
        <v>600</v>
      </c>
      <c r="C17" s="926" t="s">
        <v>601</v>
      </c>
      <c r="D17" s="45">
        <v>3</v>
      </c>
    </row>
    <row r="18" spans="1:4" ht="30" customHeight="1">
      <c r="A18" s="41"/>
      <c r="B18" s="40" t="s">
        <v>602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954" t="s">
        <v>0</v>
      </c>
      <c r="B1" s="954"/>
      <c r="C1" s="954"/>
      <c r="D1" s="954"/>
    </row>
    <row r="2" spans="1:4" ht="48.95" customHeight="1">
      <c r="A2" s="954" t="s">
        <v>603</v>
      </c>
      <c r="B2" s="954"/>
      <c r="C2" s="954"/>
      <c r="D2" s="954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575</v>
      </c>
    </row>
    <row r="5" spans="1:4" ht="24.95" customHeight="1">
      <c r="A5" s="2">
        <v>1</v>
      </c>
      <c r="B5" s="15" t="s">
        <v>576</v>
      </c>
      <c r="C5" s="784" t="s">
        <v>577</v>
      </c>
      <c r="D5" s="784">
        <v>1</v>
      </c>
    </row>
    <row r="6" spans="1:4" ht="24.95" customHeight="1">
      <c r="A6" s="2">
        <v>2</v>
      </c>
      <c r="B6" s="41" t="s">
        <v>578</v>
      </c>
      <c r="C6" s="926" t="s">
        <v>579</v>
      </c>
      <c r="D6" s="45">
        <v>10</v>
      </c>
    </row>
    <row r="7" spans="1:4" ht="24.95" customHeight="1">
      <c r="A7" s="2">
        <v>3</v>
      </c>
      <c r="B7" s="41" t="s">
        <v>580</v>
      </c>
      <c r="C7" s="926" t="s">
        <v>581</v>
      </c>
      <c r="D7" s="45">
        <v>15</v>
      </c>
    </row>
    <row r="8" spans="1:4" ht="24.95" customHeight="1">
      <c r="A8" s="2">
        <v>4</v>
      </c>
      <c r="B8" s="41" t="s">
        <v>582</v>
      </c>
      <c r="C8" s="926" t="s">
        <v>583</v>
      </c>
      <c r="D8" s="45">
        <v>19</v>
      </c>
    </row>
    <row r="9" spans="1:4" ht="24.95" customHeight="1">
      <c r="A9" s="2">
        <v>5</v>
      </c>
      <c r="B9" s="41" t="s">
        <v>584</v>
      </c>
      <c r="C9" s="926" t="s">
        <v>585</v>
      </c>
      <c r="D9" s="45">
        <v>13</v>
      </c>
    </row>
    <row r="10" spans="1:4" ht="24.95" customHeight="1">
      <c r="A10" s="2">
        <v>6</v>
      </c>
      <c r="B10" s="41" t="s">
        <v>586</v>
      </c>
      <c r="C10" s="926" t="s">
        <v>587</v>
      </c>
      <c r="D10" s="45">
        <v>17</v>
      </c>
    </row>
    <row r="11" spans="1:4" ht="24.95" customHeight="1">
      <c r="A11" s="2">
        <v>7</v>
      </c>
      <c r="B11" s="41" t="s">
        <v>588</v>
      </c>
      <c r="C11" s="926" t="s">
        <v>589</v>
      </c>
      <c r="D11" s="45">
        <v>26</v>
      </c>
    </row>
    <row r="12" spans="1:4" ht="24.95" customHeight="1">
      <c r="A12" s="2">
        <v>8</v>
      </c>
      <c r="B12" s="41" t="s">
        <v>590</v>
      </c>
      <c r="C12" s="926" t="s">
        <v>591</v>
      </c>
      <c r="D12" s="45">
        <v>17</v>
      </c>
    </row>
    <row r="13" spans="1:4" ht="24.95" customHeight="1">
      <c r="A13" s="2">
        <v>9</v>
      </c>
      <c r="B13" s="41" t="s">
        <v>592</v>
      </c>
      <c r="C13" s="926" t="s">
        <v>593</v>
      </c>
      <c r="D13" s="45">
        <v>30</v>
      </c>
    </row>
    <row r="14" spans="1:4" ht="24.95" customHeight="1">
      <c r="A14" s="2">
        <v>10</v>
      </c>
      <c r="B14" s="41" t="s">
        <v>594</v>
      </c>
      <c r="C14" s="926" t="s">
        <v>595</v>
      </c>
      <c r="D14" s="45">
        <f>26+14</f>
        <v>40</v>
      </c>
    </row>
    <row r="15" spans="1:4" ht="24.95" customHeight="1">
      <c r="A15" s="2">
        <v>11</v>
      </c>
      <c r="B15" s="41" t="s">
        <v>596</v>
      </c>
      <c r="C15" s="926" t="s">
        <v>597</v>
      </c>
      <c r="D15" s="45">
        <v>15</v>
      </c>
    </row>
    <row r="16" spans="1:4" ht="24.95" customHeight="1">
      <c r="A16" s="2">
        <v>12</v>
      </c>
      <c r="B16" s="41" t="s">
        <v>598</v>
      </c>
      <c r="C16" s="926" t="s">
        <v>599</v>
      </c>
      <c r="D16" s="45">
        <v>14</v>
      </c>
    </row>
    <row r="17" spans="1:4" ht="24.95" customHeight="1">
      <c r="A17" s="2">
        <v>13</v>
      </c>
      <c r="B17" s="41" t="s">
        <v>600</v>
      </c>
      <c r="C17" s="926" t="s">
        <v>601</v>
      </c>
      <c r="D17" s="45">
        <v>3</v>
      </c>
    </row>
    <row r="18" spans="1:4" ht="20.100000000000001" customHeight="1">
      <c r="A18" s="785"/>
      <c r="B18" s="786" t="s">
        <v>604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605</v>
      </c>
      <c r="C20" s="345"/>
      <c r="D20" s="345"/>
    </row>
    <row r="21" spans="1:4" ht="24.95" customHeight="1">
      <c r="A21" s="2">
        <v>1</v>
      </c>
      <c r="B21" s="41" t="s">
        <v>606</v>
      </c>
      <c r="C21" s="790" t="s">
        <v>577</v>
      </c>
      <c r="D21" s="45">
        <v>18</v>
      </c>
    </row>
    <row r="22" spans="1:4" ht="24.95" customHeight="1">
      <c r="A22" s="2">
        <v>2</v>
      </c>
      <c r="B22" s="41" t="s">
        <v>607</v>
      </c>
      <c r="C22" s="790" t="s">
        <v>577</v>
      </c>
      <c r="D22" s="45">
        <v>11</v>
      </c>
    </row>
    <row r="23" spans="1:4" ht="24.95" customHeight="1">
      <c r="A23" s="2">
        <v>3</v>
      </c>
      <c r="B23" s="41" t="s">
        <v>608</v>
      </c>
      <c r="C23" s="790" t="s">
        <v>577</v>
      </c>
      <c r="D23" s="45">
        <v>15</v>
      </c>
    </row>
    <row r="24" spans="1:4" ht="24.95" customHeight="1">
      <c r="A24" s="2">
        <v>4</v>
      </c>
      <c r="B24" s="41" t="s">
        <v>609</v>
      </c>
      <c r="C24" s="790" t="s">
        <v>577</v>
      </c>
      <c r="D24" s="45">
        <v>41</v>
      </c>
    </row>
    <row r="25" spans="1:4" ht="24.95" customHeight="1">
      <c r="A25" s="2">
        <v>5</v>
      </c>
      <c r="B25" s="41" t="s">
        <v>610</v>
      </c>
      <c r="C25" s="790" t="s">
        <v>577</v>
      </c>
      <c r="D25" s="45">
        <v>4</v>
      </c>
    </row>
    <row r="26" spans="1:4" ht="24.95" customHeight="1">
      <c r="A26" s="2">
        <v>6</v>
      </c>
      <c r="B26" s="41" t="s">
        <v>611</v>
      </c>
      <c r="C26" s="790" t="s">
        <v>577</v>
      </c>
      <c r="D26" s="45">
        <v>5</v>
      </c>
    </row>
    <row r="27" spans="1:4" ht="24.95" customHeight="1">
      <c r="A27" s="791"/>
      <c r="B27" s="792" t="s">
        <v>612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613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935" t="s">
        <v>0</v>
      </c>
      <c r="B1" s="935"/>
      <c r="C1" s="935"/>
      <c r="D1" s="935"/>
      <c r="E1" s="935"/>
      <c r="F1" s="935"/>
      <c r="G1" s="935"/>
      <c r="H1" s="935"/>
      <c r="I1" s="935"/>
      <c r="J1" s="61"/>
    </row>
    <row r="2" spans="1:11" ht="33.75" customHeight="1">
      <c r="A2" s="61" t="s">
        <v>614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615</v>
      </c>
      <c r="F4" s="184" t="s">
        <v>616</v>
      </c>
      <c r="G4" s="184" t="s">
        <v>617</v>
      </c>
      <c r="H4" s="184" t="s">
        <v>618</v>
      </c>
      <c r="I4" s="184" t="s">
        <v>619</v>
      </c>
      <c r="J4" s="184" t="s">
        <v>620</v>
      </c>
      <c r="K4" s="774" t="s">
        <v>621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74" t="s">
        <v>622</v>
      </c>
    </row>
    <row r="6" spans="1:11" ht="20.100000000000001" customHeight="1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74" t="s">
        <v>623</v>
      </c>
    </row>
    <row r="7" spans="1:11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624</v>
      </c>
    </row>
    <row r="8" spans="1:11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625</v>
      </c>
    </row>
    <row r="9" spans="1:11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311</v>
      </c>
    </row>
    <row r="10" spans="1:11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626</v>
      </c>
    </row>
    <row r="11" spans="1:11" ht="20.100000000000001" customHeight="1">
      <c r="A11" s="8">
        <v>6</v>
      </c>
      <c r="B11" s="9" t="s">
        <v>33</v>
      </c>
      <c r="C11" s="10" t="s">
        <v>538</v>
      </c>
      <c r="D11" s="13" t="s">
        <v>131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627</v>
      </c>
    </row>
    <row r="12" spans="1:11" ht="20.100000000000001" customHeight="1">
      <c r="A12" s="8">
        <v>7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8" t="s">
        <v>38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628</v>
      </c>
    </row>
    <row r="13" spans="1:11" ht="20.100000000000001" customHeight="1">
      <c r="A13" s="8">
        <v>8</v>
      </c>
      <c r="B13" s="9" t="s">
        <v>39</v>
      </c>
      <c r="C13" s="2" t="s">
        <v>40</v>
      </c>
      <c r="D13" s="13" t="s">
        <v>41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629</v>
      </c>
    </row>
    <row r="14" spans="1:11" ht="20.100000000000001" customHeight="1">
      <c r="A14" s="8">
        <v>9</v>
      </c>
      <c r="B14" s="12" t="s">
        <v>42</v>
      </c>
      <c r="C14" s="15" t="s">
        <v>43</v>
      </c>
      <c r="D14" s="13" t="s">
        <v>49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630</v>
      </c>
    </row>
    <row r="15" spans="1:11" ht="20.100000000000001" customHeight="1">
      <c r="A15" s="8">
        <v>10</v>
      </c>
      <c r="B15" s="9" t="s">
        <v>44</v>
      </c>
      <c r="C15" s="2" t="s">
        <v>45</v>
      </c>
      <c r="D15" s="8" t="s">
        <v>199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280</v>
      </c>
    </row>
    <row r="16" spans="1:11" ht="20.100000000000001" customHeight="1">
      <c r="A16" s="8">
        <v>11</v>
      </c>
      <c r="B16" s="9" t="s">
        <v>47</v>
      </c>
      <c r="C16" s="2" t="s">
        <v>48</v>
      </c>
      <c r="D16" s="8" t="s">
        <v>49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631</v>
      </c>
    </row>
    <row r="17" spans="1:11" ht="20.100000000000001" customHeight="1">
      <c r="A17" s="8">
        <v>12</v>
      </c>
      <c r="B17" s="9" t="s">
        <v>50</v>
      </c>
      <c r="C17" s="10" t="s">
        <v>51</v>
      </c>
      <c r="D17" s="13" t="s">
        <v>460</v>
      </c>
      <c r="E17" s="70">
        <v>428915.91666666698</v>
      </c>
      <c r="F17" s="13" t="s">
        <v>52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632</v>
      </c>
    </row>
    <row r="18" spans="1:11" ht="20.100000000000001" customHeight="1">
      <c r="A18" s="8">
        <v>13</v>
      </c>
      <c r="B18" s="16" t="s">
        <v>53</v>
      </c>
      <c r="C18" s="2" t="s">
        <v>54</v>
      </c>
      <c r="D18" s="13" t="s">
        <v>540</v>
      </c>
      <c r="E18" s="70">
        <v>416026.91666666698</v>
      </c>
      <c r="F18" s="13" t="s">
        <v>55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633</v>
      </c>
    </row>
    <row r="19" spans="1:11" ht="20.100000000000001" customHeight="1">
      <c r="A19" s="8">
        <v>14</v>
      </c>
      <c r="B19" s="16" t="s">
        <v>56</v>
      </c>
      <c r="C19" s="2" t="s">
        <v>57</v>
      </c>
      <c r="D19" s="13" t="s">
        <v>634</v>
      </c>
      <c r="E19" s="630">
        <f>'[4]Annual &amp; Monthly'!$H$40</f>
        <v>390248.91666666698</v>
      </c>
      <c r="F19" s="13" t="s">
        <v>58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635</v>
      </c>
    </row>
    <row r="20" spans="1:11" ht="20.100000000000001" customHeight="1">
      <c r="A20" s="8">
        <v>15</v>
      </c>
      <c r="B20" s="16" t="s">
        <v>59</v>
      </c>
      <c r="C20" s="2" t="s">
        <v>51</v>
      </c>
      <c r="D20" s="13" t="s">
        <v>634</v>
      </c>
      <c r="E20" s="630">
        <v>390248.91666666698</v>
      </c>
      <c r="F20" s="13" t="s">
        <v>58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636</v>
      </c>
    </row>
    <row r="21" spans="1:11" ht="20.100000000000001" customHeight="1">
      <c r="A21" s="25">
        <v>11</v>
      </c>
      <c r="B21" s="9" t="s">
        <v>60</v>
      </c>
      <c r="C21" s="10" t="s">
        <v>61</v>
      </c>
      <c r="D21" s="13" t="s">
        <v>65</v>
      </c>
      <c r="E21" s="70">
        <v>390086.5</v>
      </c>
      <c r="F21" s="13" t="s">
        <v>62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179</v>
      </c>
    </row>
    <row r="22" spans="1:11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13" t="s">
        <v>65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70">
        <v>353512.5</v>
      </c>
      <c r="F23" s="8" t="s">
        <v>68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70">
        <v>353512.5</v>
      </c>
      <c r="F24" s="13" t="s">
        <v>68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70">
        <v>293029.66666666698</v>
      </c>
      <c r="F26" s="8" t="s">
        <v>76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70">
        <v>270481.66666666698</v>
      </c>
      <c r="F27" s="8" t="s">
        <v>79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70">
        <v>270481.66666666698</v>
      </c>
      <c r="F28" s="13" t="s">
        <v>79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70">
        <v>270481.66666666698</v>
      </c>
      <c r="F29" s="8" t="s">
        <v>79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70">
        <v>263165.33333333302</v>
      </c>
      <c r="F30" s="13" t="s">
        <v>84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70">
        <v>255849</v>
      </c>
      <c r="F31" s="8" t="s">
        <v>87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70">
        <v>255849</v>
      </c>
      <c r="F32" s="8" t="s">
        <v>87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70">
        <v>270481.66666666698</v>
      </c>
      <c r="F33" s="13" t="s">
        <v>79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70">
        <v>255849</v>
      </c>
      <c r="F34" s="8" t="s">
        <v>87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70">
        <v>255849</v>
      </c>
      <c r="F35" s="8" t="s">
        <v>87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70">
        <v>224459.75</v>
      </c>
      <c r="F36" s="13" t="s">
        <v>102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30">
        <v>218287.58333333299</v>
      </c>
      <c r="F37" s="13" t="s">
        <v>105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111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112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70">
        <v>293029.66666666698</v>
      </c>
      <c r="F42" s="8" t="s">
        <v>76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70">
        <v>300965.58333333302</v>
      </c>
      <c r="F43" s="13" t="s">
        <v>119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30">
        <f>'[4]Annual &amp; Monthly'!$H$37</f>
        <v>255849</v>
      </c>
      <c r="F44" s="13" t="s">
        <v>87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125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126</v>
      </c>
      <c r="C48" s="2" t="s">
        <v>127</v>
      </c>
      <c r="D48" s="8" t="s">
        <v>35</v>
      </c>
      <c r="E48" s="70">
        <v>739203.58333333302</v>
      </c>
      <c r="F48" s="8" t="s">
        <v>154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129</v>
      </c>
      <c r="C49" s="2" t="s">
        <v>130</v>
      </c>
      <c r="D49" s="8" t="s">
        <v>131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132</v>
      </c>
      <c r="C50" s="2" t="s">
        <v>130</v>
      </c>
      <c r="D50" s="8" t="s">
        <v>131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133</v>
      </c>
      <c r="C51" s="2" t="s">
        <v>130</v>
      </c>
      <c r="D51" s="8" t="s">
        <v>49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134</v>
      </c>
      <c r="C52" s="2" t="s">
        <v>130</v>
      </c>
      <c r="D52" s="8" t="s">
        <v>49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637</v>
      </c>
    </row>
    <row r="53" spans="1:10" ht="20.100000000000001" customHeight="1">
      <c r="A53" s="8">
        <v>7</v>
      </c>
      <c r="B53" s="9" t="s">
        <v>138</v>
      </c>
      <c r="C53" s="2" t="s">
        <v>139</v>
      </c>
      <c r="D53" s="8" t="s">
        <v>76</v>
      </c>
      <c r="E53" s="70">
        <v>300965.58333333302</v>
      </c>
      <c r="F53" s="8" t="s">
        <v>119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142</v>
      </c>
      <c r="C54" s="2" t="s">
        <v>139</v>
      </c>
      <c r="D54" s="8" t="s">
        <v>87</v>
      </c>
      <c r="E54" s="70">
        <v>263165.33333333302</v>
      </c>
      <c r="F54" s="8" t="s">
        <v>84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143</v>
      </c>
      <c r="C55" s="2" t="s">
        <v>139</v>
      </c>
      <c r="D55" s="8" t="s">
        <v>87</v>
      </c>
      <c r="E55" s="70">
        <v>263165.33333333302</v>
      </c>
      <c r="F55" s="8" t="s">
        <v>84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111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145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111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151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161</v>
      </c>
      <c r="C66" s="2" t="s">
        <v>139</v>
      </c>
      <c r="D66" s="8" t="s">
        <v>68</v>
      </c>
      <c r="E66" s="70">
        <v>365703.83333333302</v>
      </c>
      <c r="F66" s="8" t="s">
        <v>162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163</v>
      </c>
      <c r="C67" s="15" t="s">
        <v>70</v>
      </c>
      <c r="D67" s="8" t="s">
        <v>68</v>
      </c>
      <c r="E67" s="70">
        <v>365703.83333333302</v>
      </c>
      <c r="F67" s="8" t="s">
        <v>162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164</v>
      </c>
      <c r="C68" s="15" t="s">
        <v>70</v>
      </c>
      <c r="D68" s="8" t="s">
        <v>68</v>
      </c>
      <c r="E68" s="70">
        <v>365703.83333333302</v>
      </c>
      <c r="F68" s="8" t="s">
        <v>162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165</v>
      </c>
      <c r="C69" s="2" t="s">
        <v>166</v>
      </c>
      <c r="D69" s="8" t="s">
        <v>162</v>
      </c>
      <c r="E69" s="417">
        <v>377895.16666666698</v>
      </c>
      <c r="F69" s="8" t="s">
        <v>65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168</v>
      </c>
      <c r="C70" s="2" t="s">
        <v>139</v>
      </c>
      <c r="D70" s="8" t="s">
        <v>76</v>
      </c>
      <c r="E70" s="186">
        <v>300965.58333333302</v>
      </c>
      <c r="F70" s="8" t="s">
        <v>119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111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169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174</v>
      </c>
      <c r="C75" s="2" t="s">
        <v>175</v>
      </c>
      <c r="D75" s="8" t="s">
        <v>49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176</v>
      </c>
      <c r="C76" s="2" t="s">
        <v>177</v>
      </c>
      <c r="D76" s="13" t="s">
        <v>46</v>
      </c>
      <c r="E76" s="70">
        <v>456622.25</v>
      </c>
      <c r="F76" s="13" t="s">
        <v>178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183</v>
      </c>
      <c r="C77" s="2" t="s">
        <v>184</v>
      </c>
      <c r="D77" s="8" t="s">
        <v>137</v>
      </c>
      <c r="E77" s="70">
        <v>353512.5</v>
      </c>
      <c r="F77" s="155" t="s">
        <v>68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637</v>
      </c>
    </row>
    <row r="78" spans="1:10" ht="20.100000000000001" customHeight="1">
      <c r="A78" s="8">
        <v>5</v>
      </c>
      <c r="B78" s="9" t="s">
        <v>185</v>
      </c>
      <c r="C78" s="2" t="s">
        <v>186</v>
      </c>
      <c r="D78" s="8" t="s">
        <v>87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637</v>
      </c>
    </row>
    <row r="79" spans="1:10" ht="20.100000000000001" customHeight="1">
      <c r="A79" s="8">
        <v>6</v>
      </c>
      <c r="B79" s="9" t="s">
        <v>187</v>
      </c>
      <c r="C79" s="2" t="s">
        <v>188</v>
      </c>
      <c r="D79" s="8" t="s">
        <v>105</v>
      </c>
      <c r="E79" s="70">
        <v>224459.75</v>
      </c>
      <c r="F79" s="8" t="s">
        <v>102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111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189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190</v>
      </c>
      <c r="C83" s="2" t="s">
        <v>130</v>
      </c>
      <c r="D83" s="8" t="s">
        <v>194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192</v>
      </c>
      <c r="C84" s="2" t="s">
        <v>130</v>
      </c>
      <c r="D84" s="8" t="s">
        <v>131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195</v>
      </c>
      <c r="C85" s="2" t="s">
        <v>130</v>
      </c>
      <c r="D85" s="8" t="s">
        <v>49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196</v>
      </c>
      <c r="C86" s="2" t="s">
        <v>156</v>
      </c>
      <c r="D86" s="13" t="s">
        <v>199</v>
      </c>
      <c r="E86" s="70">
        <v>442746.5</v>
      </c>
      <c r="F86" s="779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637</v>
      </c>
    </row>
    <row r="87" spans="1:10" ht="21.6" customHeight="1">
      <c r="A87" s="8">
        <v>5</v>
      </c>
      <c r="B87" s="9" t="s">
        <v>197</v>
      </c>
      <c r="C87" s="2" t="s">
        <v>156</v>
      </c>
      <c r="D87" s="13" t="s">
        <v>199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198</v>
      </c>
      <c r="C88" s="10" t="s">
        <v>156</v>
      </c>
      <c r="D88" s="13" t="s">
        <v>230</v>
      </c>
      <c r="E88" s="70">
        <v>428870.75</v>
      </c>
      <c r="F88" s="13" t="s">
        <v>199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200</v>
      </c>
      <c r="C89" s="15" t="s">
        <v>70</v>
      </c>
      <c r="D89" s="13" t="s">
        <v>68</v>
      </c>
      <c r="E89" s="70">
        <v>365703.83333333302</v>
      </c>
      <c r="F89" s="13" t="s">
        <v>162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201</v>
      </c>
      <c r="C90" s="15" t="s">
        <v>158</v>
      </c>
      <c r="D90" s="13" t="s">
        <v>159</v>
      </c>
      <c r="E90" s="70">
        <v>390248.91666666698</v>
      </c>
      <c r="F90" s="13" t="s">
        <v>202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204</v>
      </c>
      <c r="C91" s="2" t="s">
        <v>205</v>
      </c>
      <c r="D91" s="8" t="s">
        <v>76</v>
      </c>
      <c r="E91" s="186">
        <v>300965.58333333302</v>
      </c>
      <c r="F91" s="8" t="s">
        <v>119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206</v>
      </c>
      <c r="C92" s="15" t="s">
        <v>207</v>
      </c>
      <c r="D92" s="13" t="s">
        <v>102</v>
      </c>
      <c r="E92" s="186">
        <v>230631.91666666701</v>
      </c>
      <c r="F92" s="13" t="s">
        <v>208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111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209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210</v>
      </c>
      <c r="C96" s="2" t="s">
        <v>211</v>
      </c>
      <c r="D96" s="14" t="s">
        <v>128</v>
      </c>
      <c r="E96" s="70">
        <f>'[4]Annual &amp; Monthly'!$H$44</f>
        <v>1352042.66666667</v>
      </c>
      <c r="F96" s="14" t="s">
        <v>212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213</v>
      </c>
      <c r="C97" s="2" t="s">
        <v>214</v>
      </c>
      <c r="D97" s="13" t="s">
        <v>46</v>
      </c>
      <c r="E97" s="70">
        <v>456622.25</v>
      </c>
      <c r="F97" s="13" t="s">
        <v>178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215</v>
      </c>
      <c r="C98" s="10" t="s">
        <v>216</v>
      </c>
      <c r="D98" s="13" t="s">
        <v>159</v>
      </c>
      <c r="E98" s="70">
        <v>390248.91666666698</v>
      </c>
      <c r="F98" s="13" t="s">
        <v>202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219</v>
      </c>
      <c r="C99" s="2" t="s">
        <v>220</v>
      </c>
      <c r="D99" s="13" t="s">
        <v>162</v>
      </c>
      <c r="E99" s="70">
        <v>377895.16666666698</v>
      </c>
      <c r="F99" s="13" t="s">
        <v>65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221</v>
      </c>
      <c r="C100" s="2" t="s">
        <v>222</v>
      </c>
      <c r="D100" s="13" t="s">
        <v>76</v>
      </c>
      <c r="E100" s="186">
        <v>300965.58333333302</v>
      </c>
      <c r="F100" s="13" t="s">
        <v>119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111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223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224</v>
      </c>
      <c r="C104" s="10" t="s">
        <v>225</v>
      </c>
      <c r="D104" s="13" t="s">
        <v>115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226</v>
      </c>
      <c r="C105" s="2" t="s">
        <v>227</v>
      </c>
      <c r="D105" s="14" t="s">
        <v>154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228</v>
      </c>
      <c r="C106" s="2" t="s">
        <v>442</v>
      </c>
      <c r="D106" s="8" t="s">
        <v>52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231</v>
      </c>
      <c r="C107" s="2" t="s">
        <v>442</v>
      </c>
      <c r="D107" s="8" t="s">
        <v>52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232</v>
      </c>
      <c r="C108" s="2" t="s">
        <v>233</v>
      </c>
      <c r="D108" s="13" t="s">
        <v>557</v>
      </c>
      <c r="E108" s="186">
        <v>249148.41666666701</v>
      </c>
      <c r="F108" s="13" t="s">
        <v>234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235</v>
      </c>
      <c r="C109" s="2" t="s">
        <v>233</v>
      </c>
      <c r="D109" s="8" t="s">
        <v>558</v>
      </c>
      <c r="E109" s="186">
        <v>242976.25</v>
      </c>
      <c r="F109" s="781" t="s">
        <v>557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236</v>
      </c>
      <c r="C110" s="2" t="s">
        <v>233</v>
      </c>
      <c r="D110" s="13" t="s">
        <v>102</v>
      </c>
      <c r="E110" s="186">
        <v>230631.91666666701</v>
      </c>
      <c r="F110" s="13" t="s">
        <v>208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111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237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238</v>
      </c>
      <c r="C114" s="2" t="s">
        <v>239</v>
      </c>
      <c r="D114" s="13" t="s">
        <v>162</v>
      </c>
      <c r="E114" s="70">
        <v>377895.16666666698</v>
      </c>
      <c r="F114" s="13" t="s">
        <v>65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179</v>
      </c>
      <c r="C115" s="10" t="s">
        <v>180</v>
      </c>
      <c r="D115" s="13" t="s">
        <v>159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111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245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638</v>
      </c>
      <c r="C119" s="2" t="s">
        <v>639</v>
      </c>
      <c r="D119" s="8" t="s">
        <v>108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248</v>
      </c>
      <c r="C120" s="2" t="s">
        <v>249</v>
      </c>
      <c r="D120" s="8" t="s">
        <v>108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250</v>
      </c>
      <c r="C121" s="2" t="s">
        <v>251</v>
      </c>
      <c r="D121" s="8" t="s">
        <v>108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111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252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253</v>
      </c>
      <c r="C125" s="10" t="s">
        <v>254</v>
      </c>
      <c r="D125" s="13" t="s">
        <v>115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255</v>
      </c>
      <c r="C126" s="10" t="s">
        <v>256</v>
      </c>
      <c r="D126" s="13" t="s">
        <v>35</v>
      </c>
      <c r="E126" s="70">
        <v>739203.58333333302</v>
      </c>
      <c r="F126" s="13" t="s">
        <v>154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257</v>
      </c>
      <c r="C127" s="10" t="s">
        <v>258</v>
      </c>
      <c r="D127" s="13" t="s">
        <v>131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259</v>
      </c>
      <c r="C128" s="10" t="s">
        <v>260</v>
      </c>
      <c r="D128" s="13" t="s">
        <v>178</v>
      </c>
      <c r="E128" s="70">
        <v>470498</v>
      </c>
      <c r="F128" s="13" t="s">
        <v>41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261</v>
      </c>
      <c r="C129" s="10" t="s">
        <v>495</v>
      </c>
      <c r="D129" s="13" t="s">
        <v>199</v>
      </c>
      <c r="E129" s="70">
        <v>442746.5</v>
      </c>
      <c r="F129" s="13" t="s">
        <v>46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262</v>
      </c>
      <c r="C130" s="10" t="s">
        <v>260</v>
      </c>
      <c r="D130" s="13" t="s">
        <v>46</v>
      </c>
      <c r="E130" s="70">
        <v>456622.25</v>
      </c>
      <c r="F130" s="13" t="s">
        <v>178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265</v>
      </c>
      <c r="C131" s="10" t="s">
        <v>266</v>
      </c>
      <c r="D131" s="8" t="s">
        <v>84</v>
      </c>
      <c r="E131" s="70">
        <v>270481.66666666698</v>
      </c>
      <c r="F131" s="8" t="s">
        <v>79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267</v>
      </c>
      <c r="C132" s="10" t="s">
        <v>268</v>
      </c>
      <c r="D132" s="13" t="s">
        <v>105</v>
      </c>
      <c r="E132" s="70">
        <v>224459.75</v>
      </c>
      <c r="F132" s="13" t="s">
        <v>102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269</v>
      </c>
      <c r="C133" s="10" t="s">
        <v>264</v>
      </c>
      <c r="D133" s="13" t="s">
        <v>105</v>
      </c>
      <c r="E133" s="70">
        <v>224459.75</v>
      </c>
      <c r="F133" s="13" t="s">
        <v>102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270</v>
      </c>
      <c r="C134" s="10" t="s">
        <v>268</v>
      </c>
      <c r="D134" s="13" t="s">
        <v>108</v>
      </c>
      <c r="E134" s="70">
        <v>218287.58333333299</v>
      </c>
      <c r="F134" s="13" t="s">
        <v>105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111</v>
      </c>
      <c r="C135" s="24" t="s">
        <v>496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272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273</v>
      </c>
      <c r="C138" s="2" t="s">
        <v>274</v>
      </c>
      <c r="D138" s="8" t="s">
        <v>275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276</v>
      </c>
      <c r="C139" s="2" t="s">
        <v>277</v>
      </c>
      <c r="D139" s="14" t="s">
        <v>154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278</v>
      </c>
      <c r="C140" s="10" t="s">
        <v>279</v>
      </c>
      <c r="D140" s="13" t="s">
        <v>49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280</v>
      </c>
      <c r="C141" s="2" t="s">
        <v>281</v>
      </c>
      <c r="D141" s="13" t="s">
        <v>49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282</v>
      </c>
      <c r="C142" s="2" t="s">
        <v>281</v>
      </c>
      <c r="D142" s="13" t="s">
        <v>49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283</v>
      </c>
      <c r="C143" s="10" t="s">
        <v>216</v>
      </c>
      <c r="D143" s="13" t="s">
        <v>159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284</v>
      </c>
      <c r="C144" s="2" t="s">
        <v>497</v>
      </c>
      <c r="D144" s="13" t="s">
        <v>159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286</v>
      </c>
      <c r="C145" s="10" t="s">
        <v>287</v>
      </c>
      <c r="D145" s="13" t="s">
        <v>162</v>
      </c>
      <c r="E145" s="70">
        <v>377895.16666666698</v>
      </c>
      <c r="F145" s="13" t="s">
        <v>65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288</v>
      </c>
      <c r="C146" s="10" t="s">
        <v>289</v>
      </c>
      <c r="D146" s="13" t="s">
        <v>68</v>
      </c>
      <c r="E146" s="70">
        <v>365703.83333333302</v>
      </c>
      <c r="F146" s="13" t="s">
        <v>162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290</v>
      </c>
      <c r="C147" s="2" t="s">
        <v>291</v>
      </c>
      <c r="D147" s="13" t="s">
        <v>137</v>
      </c>
      <c r="E147" s="186">
        <v>353512.5</v>
      </c>
      <c r="F147" s="13" t="s">
        <v>68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292</v>
      </c>
      <c r="C148" s="2" t="s">
        <v>291</v>
      </c>
      <c r="D148" s="13" t="s">
        <v>137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293</v>
      </c>
      <c r="C149" s="2" t="s">
        <v>291</v>
      </c>
      <c r="D149" s="13" t="s">
        <v>137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295</v>
      </c>
      <c r="C150" s="2" t="s">
        <v>291</v>
      </c>
      <c r="D150" s="13" t="s">
        <v>137</v>
      </c>
      <c r="E150" s="186">
        <v>353512.5</v>
      </c>
      <c r="F150" s="13" t="s">
        <v>68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296</v>
      </c>
      <c r="C151" s="10" t="s">
        <v>297</v>
      </c>
      <c r="D151" s="13" t="s">
        <v>76</v>
      </c>
      <c r="E151" s="186">
        <v>300965.58333333302</v>
      </c>
      <c r="F151" s="13" t="s">
        <v>119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298</v>
      </c>
      <c r="C152" s="10" t="s">
        <v>299</v>
      </c>
      <c r="D152" s="8" t="s">
        <v>87</v>
      </c>
      <c r="E152" s="70">
        <v>263165.33333333302</v>
      </c>
      <c r="F152" s="8" t="s">
        <v>84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300</v>
      </c>
      <c r="C153" s="10" t="s">
        <v>301</v>
      </c>
      <c r="D153" s="13" t="s">
        <v>119</v>
      </c>
      <c r="E153" s="186">
        <v>308901.5</v>
      </c>
      <c r="F153" s="13" t="s">
        <v>302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303</v>
      </c>
      <c r="C154" s="10" t="s">
        <v>304</v>
      </c>
      <c r="D154" s="13" t="s">
        <v>84</v>
      </c>
      <c r="E154" s="186">
        <v>270481.66666666698</v>
      </c>
      <c r="F154" s="13" t="s">
        <v>79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305</v>
      </c>
      <c r="C155" s="10" t="s">
        <v>306</v>
      </c>
      <c r="D155" s="13" t="s">
        <v>119</v>
      </c>
      <c r="E155" s="186">
        <v>308901.5</v>
      </c>
      <c r="F155" s="13" t="s">
        <v>302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307</v>
      </c>
      <c r="C156" s="10" t="s">
        <v>308</v>
      </c>
      <c r="D156" s="13" t="s">
        <v>84</v>
      </c>
      <c r="E156" s="186">
        <v>270481.66666666698</v>
      </c>
      <c r="F156" s="13" t="s">
        <v>79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309</v>
      </c>
      <c r="C157" s="10" t="s">
        <v>310</v>
      </c>
      <c r="D157" s="13" t="s">
        <v>96</v>
      </c>
      <c r="E157" s="186">
        <v>255849</v>
      </c>
      <c r="F157" s="13" t="s">
        <v>87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311</v>
      </c>
      <c r="C158" s="10" t="s">
        <v>310</v>
      </c>
      <c r="D158" s="13" t="s">
        <v>96</v>
      </c>
      <c r="E158" s="186">
        <v>255849</v>
      </c>
      <c r="F158" s="13" t="s">
        <v>87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314</v>
      </c>
      <c r="C159" s="10" t="s">
        <v>315</v>
      </c>
      <c r="D159" s="13" t="s">
        <v>105</v>
      </c>
      <c r="E159" s="70">
        <v>224459.75</v>
      </c>
      <c r="F159" s="13" t="s">
        <v>102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316</v>
      </c>
      <c r="C160" s="10" t="s">
        <v>317</v>
      </c>
      <c r="D160" s="13" t="s">
        <v>105</v>
      </c>
      <c r="E160" s="70">
        <v>224459.75</v>
      </c>
      <c r="F160" s="13" t="s">
        <v>102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318</v>
      </c>
      <c r="C161" s="10" t="s">
        <v>319</v>
      </c>
      <c r="D161" s="13" t="s">
        <v>105</v>
      </c>
      <c r="E161" s="70">
        <v>224459.75</v>
      </c>
      <c r="F161" s="13" t="s">
        <v>102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320</v>
      </c>
      <c r="C162" s="10" t="s">
        <v>321</v>
      </c>
      <c r="D162" s="13" t="s">
        <v>102</v>
      </c>
      <c r="E162" s="70">
        <v>230631.91666666701</v>
      </c>
      <c r="F162" s="13" t="s">
        <v>208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322</v>
      </c>
      <c r="C163" s="10" t="s">
        <v>317</v>
      </c>
      <c r="D163" s="13" t="s">
        <v>105</v>
      </c>
      <c r="E163" s="70">
        <v>224459.75</v>
      </c>
      <c r="F163" s="13" t="s">
        <v>102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323</v>
      </c>
      <c r="C164" s="10" t="s">
        <v>324</v>
      </c>
      <c r="D164" s="13" t="s">
        <v>108</v>
      </c>
      <c r="E164" s="630">
        <f>218287.583333333</f>
        <v>218287.58333333299</v>
      </c>
      <c r="F164" s="13" t="s">
        <v>105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325</v>
      </c>
      <c r="C165" s="10" t="s">
        <v>324</v>
      </c>
      <c r="D165" s="13" t="s">
        <v>108</v>
      </c>
      <c r="E165" s="630">
        <f>218287.583333333</f>
        <v>218287.58333333299</v>
      </c>
      <c r="F165" s="13" t="s">
        <v>105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331</v>
      </c>
      <c r="C166" s="10" t="s">
        <v>332</v>
      </c>
      <c r="D166" s="13" t="s">
        <v>339</v>
      </c>
      <c r="E166" s="192">
        <v>168598.16666666701</v>
      </c>
      <c r="F166" s="13" t="s">
        <v>333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334</v>
      </c>
      <c r="C167" s="10" t="s">
        <v>332</v>
      </c>
      <c r="D167" s="13" t="s">
        <v>339</v>
      </c>
      <c r="E167" s="192">
        <v>168598.16666666701</v>
      </c>
      <c r="F167" s="13" t="s">
        <v>333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335</v>
      </c>
      <c r="C168" s="10" t="s">
        <v>332</v>
      </c>
      <c r="D168" s="13" t="s">
        <v>339</v>
      </c>
      <c r="E168" s="192">
        <v>168598.16666666701</v>
      </c>
      <c r="F168" s="13" t="s">
        <v>333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336</v>
      </c>
      <c r="C169" s="10" t="s">
        <v>332</v>
      </c>
      <c r="D169" s="13" t="s">
        <v>339</v>
      </c>
      <c r="E169" s="192">
        <v>168598.16666666701</v>
      </c>
      <c r="F169" s="13" t="s">
        <v>333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337</v>
      </c>
      <c r="C170" s="10" t="s">
        <v>332</v>
      </c>
      <c r="D170" s="13" t="s">
        <v>339</v>
      </c>
      <c r="E170" s="192">
        <v>168598.16666666701</v>
      </c>
      <c r="F170" s="13" t="s">
        <v>333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338</v>
      </c>
      <c r="C171" s="10" t="s">
        <v>332</v>
      </c>
      <c r="D171" s="13" t="s">
        <v>350</v>
      </c>
      <c r="E171" s="192">
        <v>163336.83333333299</v>
      </c>
      <c r="F171" s="13" t="s">
        <v>339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340</v>
      </c>
      <c r="C172" s="10" t="s">
        <v>332</v>
      </c>
      <c r="D172" s="13" t="s">
        <v>350</v>
      </c>
      <c r="E172" s="192">
        <v>163336.83333333299</v>
      </c>
      <c r="F172" s="13" t="s">
        <v>339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341</v>
      </c>
      <c r="C173" s="10" t="s">
        <v>332</v>
      </c>
      <c r="D173" s="13" t="s">
        <v>350</v>
      </c>
      <c r="E173" s="192">
        <v>163336.83333333299</v>
      </c>
      <c r="F173" s="13" t="s">
        <v>339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342</v>
      </c>
      <c r="C174" s="10" t="s">
        <v>332</v>
      </c>
      <c r="D174" s="13" t="s">
        <v>350</v>
      </c>
      <c r="E174" s="192">
        <v>163336.83333333299</v>
      </c>
      <c r="F174" s="13" t="s">
        <v>339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343</v>
      </c>
      <c r="C175" s="10" t="s">
        <v>332</v>
      </c>
      <c r="D175" s="13" t="s">
        <v>350</v>
      </c>
      <c r="E175" s="192">
        <v>163336.83333333299</v>
      </c>
      <c r="F175" s="13" t="s">
        <v>339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344</v>
      </c>
      <c r="C176" s="10" t="s">
        <v>332</v>
      </c>
      <c r="D176" s="13" t="s">
        <v>350</v>
      </c>
      <c r="E176" s="192">
        <v>163336.83333333299</v>
      </c>
      <c r="F176" s="13" t="s">
        <v>339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345</v>
      </c>
      <c r="C177" s="10" t="s">
        <v>346</v>
      </c>
      <c r="D177" s="13" t="s">
        <v>353</v>
      </c>
      <c r="E177" s="70">
        <v>152814.16666666701</v>
      </c>
      <c r="F177" s="13" t="s">
        <v>347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348</v>
      </c>
      <c r="C178" s="10" t="s">
        <v>346</v>
      </c>
      <c r="D178" s="13" t="s">
        <v>353</v>
      </c>
      <c r="E178" s="70">
        <v>152814.16666666701</v>
      </c>
      <c r="F178" s="13" t="s">
        <v>347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349</v>
      </c>
      <c r="C179" s="10" t="s">
        <v>346</v>
      </c>
      <c r="D179" s="13" t="s">
        <v>347</v>
      </c>
      <c r="E179" s="70">
        <v>158075.5</v>
      </c>
      <c r="F179" s="13" t="s">
        <v>350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351</v>
      </c>
      <c r="C180" s="10" t="s">
        <v>352</v>
      </c>
      <c r="D180" s="13" t="s">
        <v>353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354</v>
      </c>
      <c r="C181" s="10" t="s">
        <v>355</v>
      </c>
      <c r="D181" s="13" t="s">
        <v>366</v>
      </c>
      <c r="E181" s="70">
        <v>91598</v>
      </c>
      <c r="F181" s="13" t="s">
        <v>498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357</v>
      </c>
      <c r="C182" s="10" t="s">
        <v>355</v>
      </c>
      <c r="D182" s="13" t="s">
        <v>366</v>
      </c>
      <c r="E182" s="70">
        <v>91598</v>
      </c>
      <c r="F182" s="13" t="s">
        <v>498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358</v>
      </c>
      <c r="C183" s="10" t="s">
        <v>355</v>
      </c>
      <c r="D183" s="13" t="s">
        <v>366</v>
      </c>
      <c r="E183" s="70">
        <v>91598</v>
      </c>
      <c r="F183" s="13" t="s">
        <v>498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359</v>
      </c>
      <c r="C184" s="10" t="s">
        <v>355</v>
      </c>
      <c r="D184" s="13" t="s">
        <v>366</v>
      </c>
      <c r="E184" s="70">
        <v>91598</v>
      </c>
      <c r="F184" s="13" t="s">
        <v>498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360</v>
      </c>
      <c r="C185" s="10" t="s">
        <v>355</v>
      </c>
      <c r="D185" s="13" t="s">
        <v>366</v>
      </c>
      <c r="E185" s="70">
        <v>91598</v>
      </c>
      <c r="F185" s="13" t="s">
        <v>498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361</v>
      </c>
      <c r="C186" s="10" t="s">
        <v>355</v>
      </c>
      <c r="D186" s="13" t="s">
        <v>366</v>
      </c>
      <c r="E186" s="70">
        <v>91598</v>
      </c>
      <c r="F186" s="13" t="s">
        <v>498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362</v>
      </c>
      <c r="C187" s="10" t="s">
        <v>355</v>
      </c>
      <c r="D187" s="13" t="s">
        <v>366</v>
      </c>
      <c r="E187" s="70">
        <v>91598</v>
      </c>
      <c r="F187" s="13" t="s">
        <v>498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499</v>
      </c>
      <c r="C188" s="10" t="s">
        <v>352</v>
      </c>
      <c r="D188" s="13" t="s">
        <v>366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363</v>
      </c>
      <c r="C189" s="10" t="s">
        <v>352</v>
      </c>
      <c r="D189" s="13" t="s">
        <v>366</v>
      </c>
      <c r="E189" s="70">
        <v>91598</v>
      </c>
      <c r="F189" s="13" t="s">
        <v>498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364</v>
      </c>
      <c r="C190" s="10" t="s">
        <v>365</v>
      </c>
      <c r="D190" s="13" t="s">
        <v>378</v>
      </c>
      <c r="E190" s="70">
        <v>89050.25</v>
      </c>
      <c r="F190" s="13" t="s">
        <v>366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367</v>
      </c>
      <c r="C191" s="10" t="s">
        <v>365</v>
      </c>
      <c r="D191" s="13" t="s">
        <v>370</v>
      </c>
      <c r="E191" s="70">
        <v>83955</v>
      </c>
      <c r="F191" s="13" t="s">
        <v>368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369</v>
      </c>
      <c r="C192" s="10" t="s">
        <v>346</v>
      </c>
      <c r="D192" s="13" t="s">
        <v>353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371</v>
      </c>
      <c r="C193" s="10" t="s">
        <v>372</v>
      </c>
      <c r="D193" s="13" t="s">
        <v>572</v>
      </c>
      <c r="E193" s="70">
        <v>76540.75</v>
      </c>
      <c r="F193" s="13" t="s">
        <v>373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374</v>
      </c>
      <c r="C194" s="10" t="s">
        <v>372</v>
      </c>
      <c r="D194" s="13" t="s">
        <v>572</v>
      </c>
      <c r="E194" s="70">
        <v>76540.75</v>
      </c>
      <c r="F194" s="13" t="s">
        <v>373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375</v>
      </c>
      <c r="C195" s="10" t="s">
        <v>372</v>
      </c>
      <c r="D195" s="13" t="s">
        <v>572</v>
      </c>
      <c r="E195" s="70">
        <v>76540.75</v>
      </c>
      <c r="F195" s="13" t="s">
        <v>373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376</v>
      </c>
      <c r="C196" s="10" t="s">
        <v>377</v>
      </c>
      <c r="D196" s="13" t="s">
        <v>368</v>
      </c>
      <c r="E196" s="70">
        <v>86502.5</v>
      </c>
      <c r="F196" s="13" t="s">
        <v>378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379</v>
      </c>
      <c r="C197" s="10" t="s">
        <v>377</v>
      </c>
      <c r="D197" s="13" t="s">
        <v>368</v>
      </c>
      <c r="E197" s="70">
        <v>86502.5</v>
      </c>
      <c r="F197" s="13" t="s">
        <v>378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111</v>
      </c>
      <c r="C198" s="26" t="s">
        <v>640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381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641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642</v>
      </c>
    </row>
    <row r="5" spans="1:5" ht="17.25" customHeight="1">
      <c r="C5" s="6"/>
      <c r="D5" s="6"/>
      <c r="E5" s="75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75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194</v>
      </c>
      <c r="E11" s="758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58">
        <v>108000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49</v>
      </c>
      <c r="E16" s="758">
        <v>151200</v>
      </c>
    </row>
    <row r="17" spans="1:5" ht="20.100000000000001" customHeight="1">
      <c r="A17" s="8">
        <v>11</v>
      </c>
      <c r="B17" s="9" t="s">
        <v>50</v>
      </c>
      <c r="C17" s="10" t="s">
        <v>51</v>
      </c>
      <c r="D17" s="13" t="s">
        <v>52</v>
      </c>
      <c r="E17" s="758">
        <v>108000</v>
      </c>
    </row>
    <row r="18" spans="1:5" ht="20.100000000000001" customHeight="1">
      <c r="A18" s="8">
        <v>12</v>
      </c>
      <c r="B18" s="16" t="s">
        <v>53</v>
      </c>
      <c r="C18" s="2" t="s">
        <v>54</v>
      </c>
      <c r="D18" s="13" t="s">
        <v>55</v>
      </c>
      <c r="E18" s="758">
        <v>108000</v>
      </c>
    </row>
    <row r="19" spans="1:5" ht="20.100000000000001" customHeight="1">
      <c r="A19" s="8">
        <v>13</v>
      </c>
      <c r="B19" s="16" t="s">
        <v>56</v>
      </c>
      <c r="C19" s="2" t="s">
        <v>57</v>
      </c>
      <c r="D19" s="13" t="s">
        <v>58</v>
      </c>
      <c r="E19" s="758">
        <v>108000</v>
      </c>
    </row>
    <row r="20" spans="1:5" ht="20.100000000000001" customHeight="1">
      <c r="A20" s="8">
        <v>14</v>
      </c>
      <c r="B20" s="16" t="s">
        <v>59</v>
      </c>
      <c r="C20" s="2" t="s">
        <v>51</v>
      </c>
      <c r="D20" s="13" t="s">
        <v>58</v>
      </c>
      <c r="E20" s="758">
        <v>108000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58">
        <v>81600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65</v>
      </c>
      <c r="E22" s="758">
        <v>81600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68</v>
      </c>
      <c r="E23" s="758">
        <v>81600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68</v>
      </c>
      <c r="E24" s="758">
        <v>81600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758">
        <v>81600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76</v>
      </c>
      <c r="E26" s="758">
        <v>81600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79</v>
      </c>
      <c r="E27" s="758">
        <v>64800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79</v>
      </c>
      <c r="E28" s="758">
        <v>64800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79</v>
      </c>
      <c r="E29" s="758">
        <v>64800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84</v>
      </c>
      <c r="E30" s="758">
        <v>64800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87</v>
      </c>
      <c r="E31" s="758">
        <v>64800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87</v>
      </c>
      <c r="E32" s="758">
        <v>64800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79</v>
      </c>
      <c r="E33" s="758">
        <v>64800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87</v>
      </c>
      <c r="E34" s="758">
        <v>64800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87</v>
      </c>
      <c r="E35" s="758">
        <v>64800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102</v>
      </c>
      <c r="E36" s="758">
        <v>64800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105</v>
      </c>
      <c r="E37" s="758">
        <v>64800</v>
      </c>
    </row>
    <row r="38" spans="1:5" ht="26.25" customHeight="1">
      <c r="A38" s="8"/>
      <c r="B38" s="18" t="s">
        <v>111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112</v>
      </c>
      <c r="C40" s="2"/>
      <c r="D40" s="13"/>
      <c r="E40" s="758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758">
        <f>270000*1.2</f>
        <v>324000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76</v>
      </c>
      <c r="E42" s="758">
        <f>68000*1.2</f>
        <v>81600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119</v>
      </c>
      <c r="E43" s="758">
        <f>68000*1.2</f>
        <v>81600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87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125</v>
      </c>
      <c r="C47" s="3"/>
      <c r="D47" s="22"/>
      <c r="E47" s="759"/>
    </row>
    <row r="48" spans="1:5" ht="20.100000000000001" customHeight="1">
      <c r="A48" s="8">
        <v>1</v>
      </c>
      <c r="B48" s="9" t="s">
        <v>126</v>
      </c>
      <c r="C48" s="2" t="s">
        <v>127</v>
      </c>
      <c r="D48" s="8" t="s">
        <v>154</v>
      </c>
      <c r="E48" s="758">
        <v>216000</v>
      </c>
    </row>
    <row r="49" spans="1:5" ht="20.100000000000001" customHeight="1">
      <c r="A49" s="8">
        <v>2</v>
      </c>
      <c r="B49" s="9" t="s">
        <v>129</v>
      </c>
      <c r="C49" s="2" t="s">
        <v>130</v>
      </c>
      <c r="D49" s="8" t="s">
        <v>131</v>
      </c>
      <c r="E49" s="758">
        <v>151200</v>
      </c>
    </row>
    <row r="50" spans="1:5" ht="20.100000000000001" customHeight="1">
      <c r="A50" s="8">
        <v>3</v>
      </c>
      <c r="B50" s="9" t="s">
        <v>132</v>
      </c>
      <c r="C50" s="2" t="s">
        <v>130</v>
      </c>
      <c r="D50" s="8" t="s">
        <v>131</v>
      </c>
      <c r="E50" s="758">
        <v>151200</v>
      </c>
    </row>
    <row r="51" spans="1:5" ht="20.100000000000001" customHeight="1">
      <c r="A51" s="8">
        <v>4</v>
      </c>
      <c r="B51" s="9" t="s">
        <v>133</v>
      </c>
      <c r="C51" s="2" t="s">
        <v>130</v>
      </c>
      <c r="D51" s="8" t="s">
        <v>38</v>
      </c>
      <c r="E51" s="758">
        <v>151200</v>
      </c>
    </row>
    <row r="52" spans="1:5" ht="20.100000000000001" customHeight="1">
      <c r="A52" s="8">
        <v>5</v>
      </c>
      <c r="B52" s="12" t="s">
        <v>134</v>
      </c>
      <c r="C52" s="2" t="s">
        <v>130</v>
      </c>
      <c r="D52" s="8" t="s">
        <v>49</v>
      </c>
      <c r="E52" s="758">
        <v>151200</v>
      </c>
    </row>
    <row r="53" spans="1:5" ht="20.100000000000001" customHeight="1">
      <c r="A53" s="8">
        <v>6</v>
      </c>
      <c r="B53" s="9" t="s">
        <v>138</v>
      </c>
      <c r="C53" s="2" t="s">
        <v>139</v>
      </c>
      <c r="D53" s="8" t="s">
        <v>119</v>
      </c>
      <c r="E53" s="758">
        <v>81600</v>
      </c>
    </row>
    <row r="54" spans="1:5" ht="20.100000000000001" customHeight="1">
      <c r="A54" s="8">
        <v>7</v>
      </c>
      <c r="B54" s="9" t="s">
        <v>142</v>
      </c>
      <c r="C54" s="2" t="s">
        <v>139</v>
      </c>
      <c r="D54" s="8" t="s">
        <v>84</v>
      </c>
      <c r="E54" s="758">
        <v>64800</v>
      </c>
    </row>
    <row r="55" spans="1:5" ht="20.100000000000001" customHeight="1">
      <c r="A55" s="8">
        <v>8</v>
      </c>
      <c r="B55" s="9" t="s">
        <v>143</v>
      </c>
      <c r="C55" s="2" t="s">
        <v>139</v>
      </c>
      <c r="D55" s="8" t="s">
        <v>84</v>
      </c>
      <c r="E55" s="758">
        <v>64800</v>
      </c>
    </row>
    <row r="56" spans="1:5" ht="25.5" customHeight="1">
      <c r="A56" s="8"/>
      <c r="B56" s="18" t="s">
        <v>111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145</v>
      </c>
      <c r="C58" s="19"/>
      <c r="D58" s="19"/>
      <c r="E58" s="762"/>
    </row>
    <row r="59" spans="1:5" ht="20.100000000000001" customHeight="1">
      <c r="A59" s="8">
        <v>1</v>
      </c>
      <c r="B59" s="9" t="s">
        <v>146</v>
      </c>
      <c r="C59" s="10" t="s">
        <v>147</v>
      </c>
      <c r="D59" s="13" t="s">
        <v>115</v>
      </c>
      <c r="E59" s="758">
        <v>324000</v>
      </c>
    </row>
    <row r="60" spans="1:5" ht="20.100000000000001" customHeight="1">
      <c r="A60" s="8">
        <v>2</v>
      </c>
      <c r="B60" s="9" t="s">
        <v>148</v>
      </c>
      <c r="C60" s="10" t="s">
        <v>149</v>
      </c>
      <c r="D60" s="13" t="s">
        <v>150</v>
      </c>
      <c r="E60" s="758">
        <v>151200</v>
      </c>
    </row>
    <row r="61" spans="1:5" ht="20.100000000000001" customHeight="1">
      <c r="A61" s="8"/>
      <c r="B61" s="18" t="s">
        <v>111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151</v>
      </c>
      <c r="C63" s="19"/>
      <c r="D63" s="19"/>
      <c r="E63" s="762"/>
    </row>
    <row r="64" spans="1:5" ht="20.100000000000001" customHeight="1">
      <c r="A64" s="8">
        <v>1</v>
      </c>
      <c r="B64" s="12" t="s">
        <v>152</v>
      </c>
      <c r="C64" s="2" t="s">
        <v>153</v>
      </c>
      <c r="D64" s="8" t="s">
        <v>154</v>
      </c>
      <c r="E64" s="758">
        <v>216000</v>
      </c>
    </row>
    <row r="65" spans="1:5" ht="20.100000000000001" customHeight="1">
      <c r="A65" s="8">
        <v>2</v>
      </c>
      <c r="B65" s="9" t="s">
        <v>155</v>
      </c>
      <c r="C65" s="2" t="s">
        <v>156</v>
      </c>
      <c r="D65" s="8" t="s">
        <v>46</v>
      </c>
      <c r="E65" s="758">
        <v>108000</v>
      </c>
    </row>
    <row r="66" spans="1:5" ht="20.100000000000001" customHeight="1">
      <c r="A66" s="8">
        <v>3</v>
      </c>
      <c r="B66" s="9" t="s">
        <v>161</v>
      </c>
      <c r="C66" s="2" t="s">
        <v>139</v>
      </c>
      <c r="D66" s="8" t="s">
        <v>162</v>
      </c>
      <c r="E66" s="758">
        <v>81600</v>
      </c>
    </row>
    <row r="67" spans="1:5" ht="20.100000000000001" customHeight="1">
      <c r="A67" s="8">
        <v>4</v>
      </c>
      <c r="B67" s="9" t="s">
        <v>163</v>
      </c>
      <c r="C67" s="15" t="s">
        <v>70</v>
      </c>
      <c r="D67" s="8" t="s">
        <v>162</v>
      </c>
      <c r="E67" s="758">
        <v>81600</v>
      </c>
    </row>
    <row r="68" spans="1:5" ht="20.100000000000001" customHeight="1">
      <c r="A68" s="8">
        <v>5</v>
      </c>
      <c r="B68" s="9" t="s">
        <v>164</v>
      </c>
      <c r="C68" s="15" t="s">
        <v>70</v>
      </c>
      <c r="D68" s="8" t="s">
        <v>162</v>
      </c>
      <c r="E68" s="758">
        <v>81600</v>
      </c>
    </row>
    <row r="69" spans="1:5" ht="20.100000000000001" customHeight="1">
      <c r="A69" s="8">
        <v>6</v>
      </c>
      <c r="B69" s="9" t="s">
        <v>165</v>
      </c>
      <c r="C69" s="2" t="s">
        <v>166</v>
      </c>
      <c r="D69" s="8" t="s">
        <v>65</v>
      </c>
      <c r="E69" s="758">
        <v>81600</v>
      </c>
    </row>
    <row r="70" spans="1:5" ht="21.6" customHeight="1">
      <c r="A70" s="8">
        <v>7</v>
      </c>
      <c r="B70" s="9" t="s">
        <v>168</v>
      </c>
      <c r="C70" s="2" t="s">
        <v>139</v>
      </c>
      <c r="D70" s="8" t="s">
        <v>119</v>
      </c>
      <c r="E70" s="758">
        <v>81600</v>
      </c>
    </row>
    <row r="71" spans="1:5" ht="27" customHeight="1">
      <c r="A71" s="8"/>
      <c r="B71" s="18" t="s">
        <v>111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169</v>
      </c>
      <c r="C73" s="19"/>
      <c r="D73" s="19"/>
      <c r="E73" s="762"/>
    </row>
    <row r="74" spans="1:5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758">
        <v>324000</v>
      </c>
    </row>
    <row r="75" spans="1:5" ht="20.100000000000001" customHeight="1">
      <c r="A75" s="8">
        <v>2</v>
      </c>
      <c r="B75" s="9" t="s">
        <v>174</v>
      </c>
      <c r="C75" s="2" t="s">
        <v>175</v>
      </c>
      <c r="D75" s="8" t="s">
        <v>49</v>
      </c>
      <c r="E75" s="758">
        <v>151200</v>
      </c>
    </row>
    <row r="76" spans="1:5" ht="20.100000000000001" customHeight="1">
      <c r="A76" s="8">
        <v>3</v>
      </c>
      <c r="B76" s="9" t="s">
        <v>176</v>
      </c>
      <c r="C76" s="2" t="s">
        <v>177</v>
      </c>
      <c r="D76" s="13" t="s">
        <v>178</v>
      </c>
      <c r="E76" s="758">
        <v>108000</v>
      </c>
    </row>
    <row r="77" spans="1:5" ht="20.100000000000001" customHeight="1">
      <c r="A77" s="8">
        <v>4</v>
      </c>
      <c r="B77" s="9" t="s">
        <v>183</v>
      </c>
      <c r="C77" s="2" t="s">
        <v>184</v>
      </c>
      <c r="D77" s="8" t="s">
        <v>68</v>
      </c>
      <c r="E77" s="758">
        <v>81600</v>
      </c>
    </row>
    <row r="78" spans="1:5" ht="20.100000000000001" customHeight="1">
      <c r="A78" s="8">
        <v>5</v>
      </c>
      <c r="B78" s="9" t="s">
        <v>185</v>
      </c>
      <c r="C78" s="2" t="s">
        <v>186</v>
      </c>
      <c r="D78" s="8" t="s">
        <v>87</v>
      </c>
      <c r="E78" s="758">
        <v>64800</v>
      </c>
    </row>
    <row r="79" spans="1:5" ht="20.100000000000001" customHeight="1">
      <c r="A79" s="8">
        <v>6</v>
      </c>
      <c r="B79" s="9" t="s">
        <v>187</v>
      </c>
      <c r="C79" s="2" t="s">
        <v>188</v>
      </c>
      <c r="D79" s="8" t="s">
        <v>102</v>
      </c>
      <c r="E79" s="758">
        <v>64800</v>
      </c>
    </row>
    <row r="80" spans="1:5" ht="20.100000000000001" customHeight="1">
      <c r="A80" s="8"/>
      <c r="B80" s="18" t="s">
        <v>111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189</v>
      </c>
      <c r="C82" s="23"/>
      <c r="D82" s="19"/>
      <c r="E82" s="762"/>
    </row>
    <row r="83" spans="1:5" ht="20.100000000000001" customHeight="1">
      <c r="A83" s="8">
        <v>1</v>
      </c>
      <c r="B83" s="9" t="s">
        <v>190</v>
      </c>
      <c r="C83" s="2" t="s">
        <v>130</v>
      </c>
      <c r="D83" s="8" t="s">
        <v>128</v>
      </c>
      <c r="E83" s="758">
        <v>324000</v>
      </c>
    </row>
    <row r="84" spans="1:5" ht="20.100000000000001" customHeight="1">
      <c r="A84" s="8">
        <v>2</v>
      </c>
      <c r="B84" s="9" t="s">
        <v>192</v>
      </c>
      <c r="C84" s="2" t="s">
        <v>193</v>
      </c>
      <c r="D84" s="8" t="s">
        <v>194</v>
      </c>
      <c r="E84" s="758">
        <v>216000</v>
      </c>
    </row>
    <row r="85" spans="1:5" ht="20.100000000000001" customHeight="1">
      <c r="A85" s="8">
        <v>3</v>
      </c>
      <c r="B85" s="9" t="s">
        <v>195</v>
      </c>
      <c r="C85" s="2" t="s">
        <v>130</v>
      </c>
      <c r="D85" s="8" t="s">
        <v>38</v>
      </c>
      <c r="E85" s="758">
        <v>151200</v>
      </c>
    </row>
    <row r="86" spans="1:5" ht="21.6" customHeight="1">
      <c r="A86" s="8">
        <v>4</v>
      </c>
      <c r="B86" s="9" t="s">
        <v>196</v>
      </c>
      <c r="C86" s="2" t="s">
        <v>156</v>
      </c>
      <c r="D86" s="13" t="s">
        <v>46</v>
      </c>
      <c r="E86" s="758">
        <v>108000</v>
      </c>
    </row>
    <row r="87" spans="1:5" ht="21.6" customHeight="1">
      <c r="A87" s="8">
        <v>5</v>
      </c>
      <c r="B87" s="9" t="s">
        <v>197</v>
      </c>
      <c r="C87" s="2" t="s">
        <v>156</v>
      </c>
      <c r="D87" s="13" t="s">
        <v>46</v>
      </c>
      <c r="E87" s="758">
        <v>108000</v>
      </c>
    </row>
    <row r="88" spans="1:5" ht="21.6" customHeight="1">
      <c r="A88" s="8">
        <v>6</v>
      </c>
      <c r="B88" s="9" t="s">
        <v>198</v>
      </c>
      <c r="C88" s="10" t="s">
        <v>156</v>
      </c>
      <c r="D88" s="13" t="s">
        <v>199</v>
      </c>
      <c r="E88" s="758">
        <v>108000</v>
      </c>
    </row>
    <row r="89" spans="1:5" ht="21.6" customHeight="1">
      <c r="A89" s="8">
        <v>7</v>
      </c>
      <c r="B89" s="9" t="s">
        <v>200</v>
      </c>
      <c r="C89" s="15" t="s">
        <v>70</v>
      </c>
      <c r="D89" s="13" t="s">
        <v>162</v>
      </c>
      <c r="E89" s="758">
        <v>81600</v>
      </c>
    </row>
    <row r="90" spans="1:5" ht="21.6" customHeight="1">
      <c r="A90" s="8">
        <v>8</v>
      </c>
      <c r="B90" s="9" t="s">
        <v>201</v>
      </c>
      <c r="C90" s="15" t="s">
        <v>158</v>
      </c>
      <c r="D90" s="13" t="s">
        <v>202</v>
      </c>
      <c r="E90" s="758">
        <v>108000</v>
      </c>
    </row>
    <row r="91" spans="1:5" ht="21.6" customHeight="1">
      <c r="A91" s="8">
        <v>9</v>
      </c>
      <c r="B91" s="9" t="s">
        <v>204</v>
      </c>
      <c r="C91" s="2" t="s">
        <v>205</v>
      </c>
      <c r="D91" s="8" t="s">
        <v>119</v>
      </c>
      <c r="E91" s="763">
        <v>81600</v>
      </c>
    </row>
    <row r="92" spans="1:5" ht="21.6" customHeight="1">
      <c r="A92" s="8">
        <v>10</v>
      </c>
      <c r="B92" s="9" t="s">
        <v>206</v>
      </c>
      <c r="C92" s="15" t="s">
        <v>207</v>
      </c>
      <c r="D92" s="13" t="s">
        <v>208</v>
      </c>
      <c r="E92" s="763">
        <v>64800</v>
      </c>
    </row>
    <row r="93" spans="1:5" ht="20.100000000000001" customHeight="1">
      <c r="A93" s="8"/>
      <c r="B93" s="18" t="s">
        <v>111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209</v>
      </c>
      <c r="C95" s="19"/>
      <c r="D95" s="19"/>
      <c r="E95" s="762"/>
    </row>
    <row r="96" spans="1:5" ht="20.100000000000001" customHeight="1">
      <c r="A96" s="8">
        <v>1</v>
      </c>
      <c r="B96" s="12" t="s">
        <v>210</v>
      </c>
      <c r="C96" s="2" t="s">
        <v>211</v>
      </c>
      <c r="D96" s="14" t="s">
        <v>212</v>
      </c>
      <c r="E96" s="758">
        <v>324000</v>
      </c>
    </row>
    <row r="97" spans="1:5" ht="20.100000000000001" customHeight="1">
      <c r="A97" s="8">
        <v>2</v>
      </c>
      <c r="B97" s="9" t="s">
        <v>213</v>
      </c>
      <c r="C97" s="2" t="s">
        <v>214</v>
      </c>
      <c r="D97" s="13" t="s">
        <v>178</v>
      </c>
      <c r="E97" s="758">
        <v>108000</v>
      </c>
    </row>
    <row r="98" spans="1:5" ht="20.100000000000001" customHeight="1">
      <c r="A98" s="8">
        <v>3</v>
      </c>
      <c r="B98" s="9" t="s">
        <v>215</v>
      </c>
      <c r="C98" s="10" t="s">
        <v>216</v>
      </c>
      <c r="D98" s="13" t="s">
        <v>202</v>
      </c>
      <c r="E98" s="758">
        <v>108000</v>
      </c>
    </row>
    <row r="99" spans="1:5" ht="20.100000000000001" customHeight="1">
      <c r="A99" s="8">
        <v>4</v>
      </c>
      <c r="B99" s="9" t="s">
        <v>219</v>
      </c>
      <c r="C99" s="2" t="s">
        <v>220</v>
      </c>
      <c r="D99" s="13" t="s">
        <v>65</v>
      </c>
      <c r="E99" s="758">
        <v>81600</v>
      </c>
    </row>
    <row r="100" spans="1:5" ht="20.100000000000001" customHeight="1">
      <c r="A100" s="8">
        <v>5</v>
      </c>
      <c r="B100" s="9" t="s">
        <v>221</v>
      </c>
      <c r="C100" s="2" t="s">
        <v>222</v>
      </c>
      <c r="D100" s="13" t="s">
        <v>119</v>
      </c>
      <c r="E100" s="763">
        <v>81600</v>
      </c>
    </row>
    <row r="101" spans="1:5" ht="20.100000000000001" customHeight="1">
      <c r="A101" s="2"/>
      <c r="B101" s="18" t="s">
        <v>111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223</v>
      </c>
      <c r="C103" s="2"/>
      <c r="D103" s="2"/>
      <c r="E103" s="764"/>
    </row>
    <row r="104" spans="1:5" ht="20.100000000000001" customHeight="1">
      <c r="A104" s="2">
        <v>1</v>
      </c>
      <c r="B104" s="9" t="s">
        <v>224</v>
      </c>
      <c r="C104" s="10" t="s">
        <v>225</v>
      </c>
      <c r="D104" s="13" t="s">
        <v>115</v>
      </c>
      <c r="E104" s="758">
        <v>324000</v>
      </c>
    </row>
    <row r="105" spans="1:5" ht="20.100000000000001" customHeight="1">
      <c r="A105" s="2">
        <v>2</v>
      </c>
      <c r="B105" s="9" t="s">
        <v>226</v>
      </c>
      <c r="C105" s="2" t="s">
        <v>227</v>
      </c>
      <c r="D105" s="14" t="s">
        <v>154</v>
      </c>
      <c r="E105" s="758">
        <v>216000</v>
      </c>
    </row>
    <row r="106" spans="1:5" ht="20.100000000000001" customHeight="1">
      <c r="A106" s="2">
        <v>3</v>
      </c>
      <c r="B106" s="9" t="s">
        <v>228</v>
      </c>
      <c r="C106" s="2" t="s">
        <v>442</v>
      </c>
      <c r="D106" s="8" t="s">
        <v>52</v>
      </c>
      <c r="E106" s="758">
        <v>108000</v>
      </c>
    </row>
    <row r="107" spans="1:5" ht="20.100000000000001" customHeight="1">
      <c r="A107" s="2">
        <v>4</v>
      </c>
      <c r="B107" s="9" t="s">
        <v>231</v>
      </c>
      <c r="C107" s="2" t="s">
        <v>442</v>
      </c>
      <c r="D107" s="8" t="s">
        <v>52</v>
      </c>
      <c r="E107" s="758">
        <v>108000</v>
      </c>
    </row>
    <row r="108" spans="1:5" ht="20.100000000000001" customHeight="1">
      <c r="A108" s="2">
        <v>5</v>
      </c>
      <c r="B108" s="9" t="s">
        <v>232</v>
      </c>
      <c r="C108" s="2" t="s">
        <v>233</v>
      </c>
      <c r="D108" s="13" t="s">
        <v>234</v>
      </c>
      <c r="E108" s="763">
        <v>64800</v>
      </c>
    </row>
    <row r="109" spans="1:5" ht="20.100000000000001" customHeight="1">
      <c r="A109" s="2">
        <v>6</v>
      </c>
      <c r="B109" s="16" t="s">
        <v>235</v>
      </c>
      <c r="C109" s="2" t="s">
        <v>233</v>
      </c>
      <c r="D109" s="8" t="s">
        <v>96</v>
      </c>
      <c r="E109" s="763">
        <v>64800</v>
      </c>
    </row>
    <row r="110" spans="1:5" ht="20.100000000000001" customHeight="1">
      <c r="A110" s="2">
        <v>7</v>
      </c>
      <c r="B110" s="16" t="s">
        <v>236</v>
      </c>
      <c r="C110" s="2" t="s">
        <v>233</v>
      </c>
      <c r="D110" s="13" t="s">
        <v>208</v>
      </c>
      <c r="E110" s="763">
        <v>64800</v>
      </c>
    </row>
    <row r="111" spans="1:5" ht="25.5" customHeight="1">
      <c r="A111" s="2"/>
      <c r="B111" s="18" t="s">
        <v>111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237</v>
      </c>
      <c r="C113" s="19"/>
      <c r="D113" s="19"/>
      <c r="E113" s="762"/>
    </row>
    <row r="114" spans="1:5" ht="18.75" customHeight="1">
      <c r="A114" s="8">
        <v>1</v>
      </c>
      <c r="B114" s="9" t="s">
        <v>238</v>
      </c>
      <c r="C114" s="2" t="s">
        <v>239</v>
      </c>
      <c r="D114" s="13" t="s">
        <v>65</v>
      </c>
      <c r="E114" s="758">
        <v>81600</v>
      </c>
    </row>
    <row r="115" spans="1:5" ht="18.75" customHeight="1">
      <c r="A115" s="8">
        <v>2</v>
      </c>
      <c r="B115" s="9" t="s">
        <v>240</v>
      </c>
      <c r="C115" s="2" t="s">
        <v>70</v>
      </c>
      <c r="D115" s="13" t="s">
        <v>162</v>
      </c>
      <c r="E115" s="758">
        <v>81600</v>
      </c>
    </row>
    <row r="116" spans="1:5" ht="20.100000000000001" customHeight="1">
      <c r="A116" s="8">
        <v>3</v>
      </c>
      <c r="B116" s="9" t="s">
        <v>179</v>
      </c>
      <c r="C116" s="10" t="s">
        <v>180</v>
      </c>
      <c r="D116" s="13" t="s">
        <v>159</v>
      </c>
      <c r="E116" s="758">
        <v>108000</v>
      </c>
    </row>
    <row r="117" spans="1:5" ht="24.75" customHeight="1">
      <c r="A117" s="2"/>
      <c r="B117" s="18" t="s">
        <v>111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245</v>
      </c>
      <c r="C119" s="19"/>
      <c r="D119" s="19"/>
      <c r="E119" s="762"/>
    </row>
    <row r="120" spans="1:5" ht="24.75" customHeight="1">
      <c r="A120" s="8">
        <v>1</v>
      </c>
      <c r="B120" s="9" t="s">
        <v>248</v>
      </c>
      <c r="C120" s="2" t="s">
        <v>249</v>
      </c>
      <c r="D120" s="8" t="s">
        <v>108</v>
      </c>
      <c r="E120" s="758">
        <v>64800</v>
      </c>
    </row>
    <row r="121" spans="1:5" ht="24.75" customHeight="1">
      <c r="A121" s="8">
        <v>2</v>
      </c>
      <c r="B121" s="9" t="s">
        <v>250</v>
      </c>
      <c r="C121" s="2" t="s">
        <v>251</v>
      </c>
      <c r="D121" s="8" t="s">
        <v>108</v>
      </c>
      <c r="E121" s="758">
        <v>64800</v>
      </c>
    </row>
    <row r="122" spans="1:5" ht="20.100000000000001" customHeight="1">
      <c r="A122" s="2"/>
      <c r="B122" s="18" t="s">
        <v>111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252</v>
      </c>
      <c r="C124" s="19"/>
      <c r="D124" s="19"/>
      <c r="E124" s="762"/>
    </row>
    <row r="125" spans="1:5" ht="20.100000000000001" customHeight="1">
      <c r="A125" s="2">
        <v>1</v>
      </c>
      <c r="B125" s="9" t="s">
        <v>253</v>
      </c>
      <c r="C125" s="10" t="s">
        <v>254</v>
      </c>
      <c r="D125" s="13" t="s">
        <v>115</v>
      </c>
      <c r="E125" s="758">
        <v>324000</v>
      </c>
    </row>
    <row r="126" spans="1:5" ht="20.100000000000001" customHeight="1">
      <c r="A126" s="2">
        <v>2</v>
      </c>
      <c r="B126" s="9" t="s">
        <v>255</v>
      </c>
      <c r="C126" s="10" t="s">
        <v>256</v>
      </c>
      <c r="D126" s="13" t="s">
        <v>154</v>
      </c>
      <c r="E126" s="758">
        <v>216000</v>
      </c>
    </row>
    <row r="127" spans="1:5" ht="20.100000000000001" customHeight="1">
      <c r="A127" s="2">
        <v>3</v>
      </c>
      <c r="B127" s="12" t="s">
        <v>257</v>
      </c>
      <c r="C127" s="10" t="s">
        <v>258</v>
      </c>
      <c r="D127" s="13" t="s">
        <v>194</v>
      </c>
      <c r="E127" s="758">
        <v>216000</v>
      </c>
    </row>
    <row r="128" spans="1:5" ht="20.100000000000001" customHeight="1">
      <c r="A128" s="2">
        <v>4</v>
      </c>
      <c r="B128" s="9" t="s">
        <v>259</v>
      </c>
      <c r="C128" s="10" t="s">
        <v>260</v>
      </c>
      <c r="D128" s="13" t="s">
        <v>41</v>
      </c>
      <c r="E128" s="758">
        <v>108000</v>
      </c>
    </row>
    <row r="129" spans="1:5" ht="20.100000000000001" customHeight="1">
      <c r="A129" s="2">
        <v>5</v>
      </c>
      <c r="B129" s="9" t="s">
        <v>261</v>
      </c>
      <c r="C129" s="10" t="s">
        <v>495</v>
      </c>
      <c r="D129" s="13" t="s">
        <v>46</v>
      </c>
      <c r="E129" s="758">
        <v>108000</v>
      </c>
    </row>
    <row r="130" spans="1:5" ht="20.100000000000001" customHeight="1">
      <c r="A130" s="2">
        <v>6</v>
      </c>
      <c r="B130" s="9" t="s">
        <v>262</v>
      </c>
      <c r="C130" s="10" t="s">
        <v>260</v>
      </c>
      <c r="D130" s="13" t="s">
        <v>178</v>
      </c>
      <c r="E130" s="758">
        <v>108000</v>
      </c>
    </row>
    <row r="131" spans="1:5" ht="20.100000000000001" customHeight="1">
      <c r="A131" s="2">
        <v>7</v>
      </c>
      <c r="B131" s="9" t="s">
        <v>265</v>
      </c>
      <c r="C131" s="10" t="s">
        <v>266</v>
      </c>
      <c r="D131" s="8" t="s">
        <v>79</v>
      </c>
      <c r="E131" s="758">
        <v>64800</v>
      </c>
    </row>
    <row r="132" spans="1:5" ht="20.100000000000001" customHeight="1">
      <c r="A132" s="2">
        <v>8</v>
      </c>
      <c r="B132" s="16" t="s">
        <v>267</v>
      </c>
      <c r="C132" s="10" t="s">
        <v>268</v>
      </c>
      <c r="D132" s="13" t="s">
        <v>102</v>
      </c>
      <c r="E132" s="758">
        <v>64800</v>
      </c>
    </row>
    <row r="133" spans="1:5" ht="20.100000000000001" customHeight="1">
      <c r="A133" s="2">
        <v>9</v>
      </c>
      <c r="B133" s="16" t="s">
        <v>269</v>
      </c>
      <c r="C133" s="10" t="s">
        <v>264</v>
      </c>
      <c r="D133" s="13" t="s">
        <v>102</v>
      </c>
      <c r="E133" s="758">
        <v>64800</v>
      </c>
    </row>
    <row r="134" spans="1:5" ht="20.100000000000001" customHeight="1">
      <c r="A134" s="2">
        <v>10</v>
      </c>
      <c r="B134" s="16" t="s">
        <v>270</v>
      </c>
      <c r="C134" s="10" t="s">
        <v>268</v>
      </c>
      <c r="D134" s="13" t="s">
        <v>105</v>
      </c>
      <c r="E134" s="758">
        <v>64800</v>
      </c>
    </row>
    <row r="135" spans="1:5" ht="28.5" customHeight="1">
      <c r="A135" s="2"/>
      <c r="B135" s="18" t="s">
        <v>111</v>
      </c>
      <c r="C135" s="24" t="s">
        <v>496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272</v>
      </c>
      <c r="C137" s="10"/>
      <c r="D137" s="13"/>
      <c r="E137" s="758"/>
    </row>
    <row r="138" spans="1:5" ht="20.100000000000001" customHeight="1">
      <c r="A138" s="25">
        <v>1</v>
      </c>
      <c r="B138" s="12" t="s">
        <v>273</v>
      </c>
      <c r="C138" s="2" t="s">
        <v>274</v>
      </c>
      <c r="D138" s="8" t="s">
        <v>275</v>
      </c>
      <c r="E138" s="758">
        <v>324000</v>
      </c>
    </row>
    <row r="139" spans="1:5" ht="20.100000000000001" customHeight="1">
      <c r="A139" s="25">
        <v>2</v>
      </c>
      <c r="B139" s="12" t="s">
        <v>276</v>
      </c>
      <c r="C139" s="2" t="s">
        <v>277</v>
      </c>
      <c r="D139" s="14" t="s">
        <v>154</v>
      </c>
      <c r="E139" s="758">
        <v>216000</v>
      </c>
    </row>
    <row r="140" spans="1:5" ht="20.100000000000001" customHeight="1">
      <c r="A140" s="25">
        <v>3</v>
      </c>
      <c r="B140" s="9" t="s">
        <v>278</v>
      </c>
      <c r="C140" s="10" t="s">
        <v>279</v>
      </c>
      <c r="D140" s="13" t="s">
        <v>49</v>
      </c>
      <c r="E140" s="758">
        <v>151200</v>
      </c>
    </row>
    <row r="141" spans="1:5" ht="20.100000000000001" customHeight="1">
      <c r="A141" s="25">
        <v>4</v>
      </c>
      <c r="B141" s="9" t="s">
        <v>280</v>
      </c>
      <c r="C141" s="2" t="s">
        <v>281</v>
      </c>
      <c r="D141" s="13" t="s">
        <v>49</v>
      </c>
      <c r="E141" s="758">
        <v>151200</v>
      </c>
    </row>
    <row r="142" spans="1:5" ht="20.100000000000001" customHeight="1">
      <c r="A142" s="25">
        <v>5</v>
      </c>
      <c r="B142" s="9" t="s">
        <v>282</v>
      </c>
      <c r="C142" s="2" t="s">
        <v>281</v>
      </c>
      <c r="D142" s="13" t="s">
        <v>49</v>
      </c>
      <c r="E142" s="758">
        <v>151200</v>
      </c>
    </row>
    <row r="143" spans="1:5" ht="20.100000000000001" customHeight="1">
      <c r="A143" s="25">
        <v>6</v>
      </c>
      <c r="B143" s="9" t="s">
        <v>283</v>
      </c>
      <c r="C143" s="10" t="s">
        <v>216</v>
      </c>
      <c r="D143" s="13" t="s">
        <v>159</v>
      </c>
      <c r="E143" s="758">
        <v>108000</v>
      </c>
    </row>
    <row r="144" spans="1:5" ht="20.100000000000001" customHeight="1">
      <c r="A144" s="25">
        <v>7</v>
      </c>
      <c r="B144" s="9" t="s">
        <v>284</v>
      </c>
      <c r="C144" s="2" t="s">
        <v>497</v>
      </c>
      <c r="D144" s="13" t="s">
        <v>159</v>
      </c>
      <c r="E144" s="758">
        <v>108000</v>
      </c>
    </row>
    <row r="145" spans="1:5" ht="20.100000000000001" customHeight="1">
      <c r="A145" s="25">
        <v>8</v>
      </c>
      <c r="B145" s="9" t="s">
        <v>286</v>
      </c>
      <c r="C145" s="10" t="s">
        <v>287</v>
      </c>
      <c r="D145" s="13" t="s">
        <v>65</v>
      </c>
      <c r="E145" s="758">
        <v>81600</v>
      </c>
    </row>
    <row r="146" spans="1:5" ht="20.100000000000001" customHeight="1">
      <c r="A146" s="25">
        <v>9</v>
      </c>
      <c r="B146" s="9" t="s">
        <v>288</v>
      </c>
      <c r="C146" s="10" t="s">
        <v>289</v>
      </c>
      <c r="D146" s="13" t="s">
        <v>162</v>
      </c>
      <c r="E146" s="758">
        <v>81600</v>
      </c>
    </row>
    <row r="147" spans="1:5" ht="20.100000000000001" customHeight="1">
      <c r="A147" s="25">
        <v>10</v>
      </c>
      <c r="B147" s="16" t="s">
        <v>290</v>
      </c>
      <c r="C147" s="2" t="s">
        <v>291</v>
      </c>
      <c r="D147" s="13" t="s">
        <v>68</v>
      </c>
      <c r="E147" s="758">
        <v>81600</v>
      </c>
    </row>
    <row r="148" spans="1:5" ht="20.100000000000001" customHeight="1">
      <c r="A148" s="25">
        <v>11</v>
      </c>
      <c r="B148" s="9" t="s">
        <v>292</v>
      </c>
      <c r="C148" s="2" t="s">
        <v>291</v>
      </c>
      <c r="D148" s="13" t="s">
        <v>137</v>
      </c>
      <c r="E148" s="758">
        <v>81600</v>
      </c>
    </row>
    <row r="149" spans="1:5" ht="20.100000000000001" customHeight="1">
      <c r="A149" s="25">
        <v>12</v>
      </c>
      <c r="B149" s="9" t="s">
        <v>293</v>
      </c>
      <c r="C149" s="2" t="s">
        <v>291</v>
      </c>
      <c r="D149" s="13" t="s">
        <v>137</v>
      </c>
      <c r="E149" s="758">
        <v>81600</v>
      </c>
    </row>
    <row r="150" spans="1:5" ht="20.100000000000001" customHeight="1">
      <c r="A150" s="25">
        <v>13</v>
      </c>
      <c r="B150" s="9" t="s">
        <v>295</v>
      </c>
      <c r="C150" s="2" t="s">
        <v>291</v>
      </c>
      <c r="D150" s="13" t="s">
        <v>68</v>
      </c>
      <c r="E150" s="758">
        <v>81600</v>
      </c>
    </row>
    <row r="151" spans="1:5" ht="20.100000000000001" customHeight="1">
      <c r="A151" s="25">
        <v>14</v>
      </c>
      <c r="B151" s="9" t="s">
        <v>296</v>
      </c>
      <c r="C151" s="10" t="s">
        <v>297</v>
      </c>
      <c r="D151" s="13" t="s">
        <v>119</v>
      </c>
      <c r="E151" s="758">
        <v>81600</v>
      </c>
    </row>
    <row r="152" spans="1:5" ht="20.100000000000001" customHeight="1">
      <c r="A152" s="25">
        <v>15</v>
      </c>
      <c r="B152" s="9" t="s">
        <v>298</v>
      </c>
      <c r="C152" s="10" t="s">
        <v>299</v>
      </c>
      <c r="D152" s="8" t="s">
        <v>84</v>
      </c>
      <c r="E152" s="758">
        <v>64800</v>
      </c>
    </row>
    <row r="153" spans="1:5" ht="20.100000000000001" customHeight="1">
      <c r="A153" s="25">
        <v>16</v>
      </c>
      <c r="B153" s="9" t="s">
        <v>300</v>
      </c>
      <c r="C153" s="10" t="s">
        <v>301</v>
      </c>
      <c r="D153" s="13" t="s">
        <v>302</v>
      </c>
      <c r="E153" s="763">
        <v>81600</v>
      </c>
    </row>
    <row r="154" spans="1:5" ht="20.100000000000001" customHeight="1">
      <c r="A154" s="25">
        <v>17</v>
      </c>
      <c r="B154" s="9" t="s">
        <v>303</v>
      </c>
      <c r="C154" s="10" t="s">
        <v>304</v>
      </c>
      <c r="D154" s="13" t="s">
        <v>79</v>
      </c>
      <c r="E154" s="763">
        <v>64800</v>
      </c>
    </row>
    <row r="155" spans="1:5" ht="20.100000000000001" customHeight="1">
      <c r="A155" s="25">
        <v>18</v>
      </c>
      <c r="B155" s="9" t="s">
        <v>305</v>
      </c>
      <c r="C155" s="10" t="s">
        <v>306</v>
      </c>
      <c r="D155" s="13" t="s">
        <v>302</v>
      </c>
      <c r="E155" s="763">
        <v>81600</v>
      </c>
    </row>
    <row r="156" spans="1:5" ht="20.100000000000001" customHeight="1">
      <c r="A156" s="25">
        <v>19</v>
      </c>
      <c r="B156" s="9" t="s">
        <v>307</v>
      </c>
      <c r="C156" s="10" t="s">
        <v>308</v>
      </c>
      <c r="D156" s="13" t="s">
        <v>79</v>
      </c>
      <c r="E156" s="763">
        <v>64800</v>
      </c>
    </row>
    <row r="157" spans="1:5" ht="20.100000000000001" customHeight="1">
      <c r="A157" s="25">
        <v>20</v>
      </c>
      <c r="B157" s="16" t="s">
        <v>309</v>
      </c>
      <c r="C157" s="10" t="s">
        <v>310</v>
      </c>
      <c r="D157" s="13" t="s">
        <v>87</v>
      </c>
      <c r="E157" s="763">
        <v>64800</v>
      </c>
    </row>
    <row r="158" spans="1:5" ht="20.100000000000001" customHeight="1">
      <c r="A158" s="25">
        <v>21</v>
      </c>
      <c r="B158" s="16" t="s">
        <v>311</v>
      </c>
      <c r="C158" s="10" t="s">
        <v>310</v>
      </c>
      <c r="D158" s="13" t="s">
        <v>87</v>
      </c>
      <c r="E158" s="763">
        <v>64800</v>
      </c>
    </row>
    <row r="159" spans="1:5" ht="20.100000000000001" customHeight="1">
      <c r="A159" s="25">
        <v>22</v>
      </c>
      <c r="B159" s="16" t="s">
        <v>314</v>
      </c>
      <c r="C159" s="10" t="s">
        <v>315</v>
      </c>
      <c r="D159" s="13" t="s">
        <v>102</v>
      </c>
      <c r="E159" s="758">
        <v>64800</v>
      </c>
    </row>
    <row r="160" spans="1:5" ht="20.100000000000001" customHeight="1">
      <c r="A160" s="25">
        <v>23</v>
      </c>
      <c r="B160" s="16" t="s">
        <v>316</v>
      </c>
      <c r="C160" s="10" t="s">
        <v>317</v>
      </c>
      <c r="D160" s="13" t="s">
        <v>102</v>
      </c>
      <c r="E160" s="758">
        <v>64800</v>
      </c>
    </row>
    <row r="161" spans="1:5" ht="20.100000000000001" customHeight="1">
      <c r="A161" s="25">
        <v>24</v>
      </c>
      <c r="B161" s="16" t="s">
        <v>318</v>
      </c>
      <c r="C161" s="10" t="s">
        <v>319</v>
      </c>
      <c r="D161" s="13" t="s">
        <v>102</v>
      </c>
      <c r="E161" s="758">
        <v>64800</v>
      </c>
    </row>
    <row r="162" spans="1:5" ht="20.100000000000001" customHeight="1">
      <c r="A162" s="25">
        <v>25</v>
      </c>
      <c r="B162" s="16" t="s">
        <v>320</v>
      </c>
      <c r="C162" s="10" t="s">
        <v>321</v>
      </c>
      <c r="D162" s="13" t="s">
        <v>208</v>
      </c>
      <c r="E162" s="758">
        <v>64800</v>
      </c>
    </row>
    <row r="163" spans="1:5" ht="20.100000000000001" customHeight="1">
      <c r="A163" s="25">
        <v>26</v>
      </c>
      <c r="B163" s="16" t="s">
        <v>322</v>
      </c>
      <c r="C163" s="10" t="s">
        <v>317</v>
      </c>
      <c r="D163" s="13" t="s">
        <v>102</v>
      </c>
      <c r="E163" s="758">
        <v>64800</v>
      </c>
    </row>
    <row r="164" spans="1:5" ht="20.100000000000001" customHeight="1">
      <c r="A164" s="25">
        <v>27</v>
      </c>
      <c r="B164" s="16" t="s">
        <v>323</v>
      </c>
      <c r="C164" s="10" t="s">
        <v>324</v>
      </c>
      <c r="D164" s="13" t="s">
        <v>105</v>
      </c>
      <c r="E164" s="760">
        <v>64800</v>
      </c>
    </row>
    <row r="165" spans="1:5" ht="20.100000000000001" customHeight="1">
      <c r="A165" s="25">
        <v>28</v>
      </c>
      <c r="B165" s="16" t="s">
        <v>325</v>
      </c>
      <c r="C165" s="10" t="s">
        <v>324</v>
      </c>
      <c r="D165" s="13" t="s">
        <v>105</v>
      </c>
      <c r="E165" s="760">
        <v>64800</v>
      </c>
    </row>
    <row r="166" spans="1:5" ht="20.100000000000001" customHeight="1">
      <c r="A166" s="25">
        <v>29</v>
      </c>
      <c r="B166" s="9" t="s">
        <v>331</v>
      </c>
      <c r="C166" s="10" t="s">
        <v>332</v>
      </c>
      <c r="D166" s="13" t="s">
        <v>333</v>
      </c>
      <c r="E166" s="760">
        <v>54000</v>
      </c>
    </row>
    <row r="167" spans="1:5" ht="20.100000000000001" customHeight="1">
      <c r="A167" s="25">
        <v>30</v>
      </c>
      <c r="B167" s="9" t="s">
        <v>334</v>
      </c>
      <c r="C167" s="10" t="s">
        <v>332</v>
      </c>
      <c r="D167" s="13" t="s">
        <v>333</v>
      </c>
      <c r="E167" s="760">
        <v>54000</v>
      </c>
    </row>
    <row r="168" spans="1:5" ht="20.100000000000001" customHeight="1">
      <c r="A168" s="25">
        <v>31</v>
      </c>
      <c r="B168" s="9" t="s">
        <v>335</v>
      </c>
      <c r="C168" s="10" t="s">
        <v>332</v>
      </c>
      <c r="D168" s="13" t="s">
        <v>333</v>
      </c>
      <c r="E168" s="760">
        <v>54000</v>
      </c>
    </row>
    <row r="169" spans="1:5" ht="20.100000000000001" customHeight="1">
      <c r="A169" s="25">
        <v>32</v>
      </c>
      <c r="B169" s="9" t="s">
        <v>336</v>
      </c>
      <c r="C169" s="10" t="s">
        <v>332</v>
      </c>
      <c r="D169" s="13" t="s">
        <v>333</v>
      </c>
      <c r="E169" s="760">
        <v>54000</v>
      </c>
    </row>
    <row r="170" spans="1:5" ht="20.100000000000001" customHeight="1">
      <c r="A170" s="25">
        <v>33</v>
      </c>
      <c r="B170" s="9" t="s">
        <v>337</v>
      </c>
      <c r="C170" s="10" t="s">
        <v>332</v>
      </c>
      <c r="D170" s="13" t="s">
        <v>333</v>
      </c>
      <c r="E170" s="760">
        <v>54000</v>
      </c>
    </row>
    <row r="171" spans="1:5" ht="20.100000000000001" customHeight="1">
      <c r="A171" s="25">
        <v>34</v>
      </c>
      <c r="B171" s="9" t="s">
        <v>338</v>
      </c>
      <c r="C171" s="10" t="s">
        <v>332</v>
      </c>
      <c r="D171" s="13" t="s">
        <v>339</v>
      </c>
      <c r="E171" s="760">
        <v>54000</v>
      </c>
    </row>
    <row r="172" spans="1:5" ht="20.100000000000001" customHeight="1">
      <c r="A172" s="25">
        <v>35</v>
      </c>
      <c r="B172" s="9" t="s">
        <v>340</v>
      </c>
      <c r="C172" s="10" t="s">
        <v>332</v>
      </c>
      <c r="D172" s="13" t="s">
        <v>339</v>
      </c>
      <c r="E172" s="760">
        <v>54000</v>
      </c>
    </row>
    <row r="173" spans="1:5" ht="20.100000000000001" customHeight="1">
      <c r="A173" s="25">
        <v>36</v>
      </c>
      <c r="B173" s="12" t="s">
        <v>341</v>
      </c>
      <c r="C173" s="10" t="s">
        <v>332</v>
      </c>
      <c r="D173" s="13" t="s">
        <v>339</v>
      </c>
      <c r="E173" s="760">
        <v>54000</v>
      </c>
    </row>
    <row r="174" spans="1:5" ht="20.100000000000001" customHeight="1">
      <c r="A174" s="25">
        <v>37</v>
      </c>
      <c r="B174" s="9" t="s">
        <v>342</v>
      </c>
      <c r="C174" s="10" t="s">
        <v>332</v>
      </c>
      <c r="D174" s="13" t="s">
        <v>339</v>
      </c>
      <c r="E174" s="760">
        <v>54000</v>
      </c>
    </row>
    <row r="175" spans="1:5" ht="20.100000000000001" customHeight="1">
      <c r="A175" s="25">
        <v>38</v>
      </c>
      <c r="B175" s="16" t="s">
        <v>343</v>
      </c>
      <c r="C175" s="10" t="s">
        <v>332</v>
      </c>
      <c r="D175" s="13" t="s">
        <v>339</v>
      </c>
      <c r="E175" s="760">
        <v>54000</v>
      </c>
    </row>
    <row r="176" spans="1:5" ht="20.100000000000001" customHeight="1">
      <c r="A176" s="25">
        <v>39</v>
      </c>
      <c r="B176" s="16" t="s">
        <v>344</v>
      </c>
      <c r="C176" s="10" t="s">
        <v>332</v>
      </c>
      <c r="D176" s="13" t="s">
        <v>339</v>
      </c>
      <c r="E176" s="760">
        <v>54000</v>
      </c>
    </row>
    <row r="177" spans="1:6" ht="20.100000000000001" customHeight="1">
      <c r="A177" s="25">
        <v>40</v>
      </c>
      <c r="B177" s="9" t="s">
        <v>345</v>
      </c>
      <c r="C177" s="10" t="s">
        <v>346</v>
      </c>
      <c r="D177" s="13" t="s">
        <v>347</v>
      </c>
      <c r="E177" s="760">
        <v>54000</v>
      </c>
    </row>
    <row r="178" spans="1:6" ht="20.100000000000001" customHeight="1">
      <c r="A178" s="25">
        <v>41</v>
      </c>
      <c r="B178" s="9" t="s">
        <v>348</v>
      </c>
      <c r="C178" s="10" t="s">
        <v>346</v>
      </c>
      <c r="D178" s="13" t="s">
        <v>347</v>
      </c>
      <c r="E178" s="760">
        <v>54000</v>
      </c>
    </row>
    <row r="179" spans="1:6" ht="20.100000000000001" customHeight="1">
      <c r="A179" s="25">
        <v>42</v>
      </c>
      <c r="B179" s="16" t="s">
        <v>349</v>
      </c>
      <c r="C179" s="10" t="s">
        <v>346</v>
      </c>
      <c r="D179" s="13" t="s">
        <v>350</v>
      </c>
      <c r="E179" s="760">
        <v>54000</v>
      </c>
    </row>
    <row r="180" spans="1:6" ht="20.100000000000001" customHeight="1">
      <c r="A180" s="25">
        <v>43</v>
      </c>
      <c r="B180" s="9" t="s">
        <v>351</v>
      </c>
      <c r="C180" s="10" t="s">
        <v>352</v>
      </c>
      <c r="D180" s="13" t="s">
        <v>353</v>
      </c>
      <c r="E180" s="760">
        <v>54000</v>
      </c>
    </row>
    <row r="181" spans="1:6" ht="20.100000000000001" customHeight="1">
      <c r="A181" s="25">
        <v>44</v>
      </c>
      <c r="B181" s="9" t="s">
        <v>354</v>
      </c>
      <c r="C181" s="10" t="s">
        <v>355</v>
      </c>
      <c r="D181" s="13" t="s">
        <v>498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357</v>
      </c>
      <c r="C182" s="10" t="s">
        <v>355</v>
      </c>
      <c r="D182" s="13" t="s">
        <v>498</v>
      </c>
      <c r="E182" s="758">
        <v>43200</v>
      </c>
    </row>
    <row r="183" spans="1:6" ht="20.100000000000001" customHeight="1">
      <c r="A183" s="25">
        <v>46</v>
      </c>
      <c r="B183" s="9" t="s">
        <v>358</v>
      </c>
      <c r="C183" s="10" t="s">
        <v>355</v>
      </c>
      <c r="D183" s="13" t="s">
        <v>498</v>
      </c>
      <c r="E183" s="758">
        <v>43200</v>
      </c>
    </row>
    <row r="184" spans="1:6" ht="20.100000000000001" customHeight="1">
      <c r="A184" s="25">
        <v>47</v>
      </c>
      <c r="B184" s="9" t="s">
        <v>359</v>
      </c>
      <c r="C184" s="10" t="s">
        <v>355</v>
      </c>
      <c r="D184" s="13" t="s">
        <v>498</v>
      </c>
      <c r="E184" s="758">
        <v>43200</v>
      </c>
    </row>
    <row r="185" spans="1:6" ht="20.100000000000001" customHeight="1">
      <c r="A185" s="25">
        <v>48</v>
      </c>
      <c r="B185" s="9" t="s">
        <v>360</v>
      </c>
      <c r="C185" s="10" t="s">
        <v>355</v>
      </c>
      <c r="D185" s="13" t="s">
        <v>498</v>
      </c>
      <c r="E185" s="758">
        <v>43200</v>
      </c>
    </row>
    <row r="186" spans="1:6" ht="20.100000000000001" customHeight="1">
      <c r="A186" s="25">
        <v>49</v>
      </c>
      <c r="B186" s="16" t="s">
        <v>361</v>
      </c>
      <c r="C186" s="10" t="s">
        <v>355</v>
      </c>
      <c r="D186" s="13" t="s">
        <v>498</v>
      </c>
      <c r="E186" s="758">
        <v>43200</v>
      </c>
    </row>
    <row r="187" spans="1:6" ht="20.100000000000001" customHeight="1">
      <c r="A187" s="25">
        <v>50</v>
      </c>
      <c r="B187" s="16" t="s">
        <v>362</v>
      </c>
      <c r="C187" s="10" t="s">
        <v>355</v>
      </c>
      <c r="D187" s="13" t="s">
        <v>498</v>
      </c>
      <c r="E187" s="758">
        <v>43200</v>
      </c>
    </row>
    <row r="188" spans="1:6" ht="20.100000000000001" customHeight="1">
      <c r="A188" s="25">
        <v>51</v>
      </c>
      <c r="B188" s="9" t="s">
        <v>499</v>
      </c>
      <c r="C188" s="10" t="s">
        <v>352</v>
      </c>
      <c r="D188" s="13" t="s">
        <v>498</v>
      </c>
      <c r="E188" s="758">
        <v>43200</v>
      </c>
    </row>
    <row r="189" spans="1:6" ht="20.100000000000001" customHeight="1">
      <c r="A189" s="25">
        <v>52</v>
      </c>
      <c r="B189" s="9" t="s">
        <v>363</v>
      </c>
      <c r="C189" s="10" t="s">
        <v>352</v>
      </c>
      <c r="D189" s="13" t="s">
        <v>498</v>
      </c>
      <c r="E189" s="758">
        <v>43200</v>
      </c>
    </row>
    <row r="190" spans="1:6" ht="20.100000000000001" customHeight="1">
      <c r="A190" s="25">
        <v>53</v>
      </c>
      <c r="B190" s="16" t="s">
        <v>364</v>
      </c>
      <c r="C190" s="10" t="s">
        <v>365</v>
      </c>
      <c r="D190" s="13" t="s">
        <v>366</v>
      </c>
      <c r="E190" s="758">
        <v>43200</v>
      </c>
    </row>
    <row r="191" spans="1:6" ht="20.100000000000001" customHeight="1">
      <c r="A191" s="25">
        <v>54</v>
      </c>
      <c r="B191" s="16" t="s">
        <v>367</v>
      </c>
      <c r="C191" s="10" t="s">
        <v>365</v>
      </c>
      <c r="D191" s="13" t="s">
        <v>368</v>
      </c>
      <c r="E191" s="758">
        <v>43200</v>
      </c>
    </row>
    <row r="192" spans="1:6" ht="20.100000000000001" customHeight="1">
      <c r="A192" s="25">
        <v>55</v>
      </c>
      <c r="B192" s="16" t="s">
        <v>369</v>
      </c>
      <c r="C192" s="10" t="s">
        <v>346</v>
      </c>
      <c r="D192" s="13" t="s">
        <v>353</v>
      </c>
      <c r="E192" s="758">
        <v>43200</v>
      </c>
    </row>
    <row r="193" spans="1:5" ht="20.100000000000001" customHeight="1">
      <c r="A193" s="25">
        <v>56</v>
      </c>
      <c r="B193" s="16" t="s">
        <v>371</v>
      </c>
      <c r="C193" s="10" t="s">
        <v>372</v>
      </c>
      <c r="D193" s="13" t="s">
        <v>373</v>
      </c>
      <c r="E193" s="758">
        <v>43200</v>
      </c>
    </row>
    <row r="194" spans="1:5" ht="20.100000000000001" customHeight="1">
      <c r="A194" s="25">
        <v>57</v>
      </c>
      <c r="B194" s="16" t="s">
        <v>374</v>
      </c>
      <c r="C194" s="10" t="s">
        <v>372</v>
      </c>
      <c r="D194" s="13" t="s">
        <v>373</v>
      </c>
      <c r="E194" s="758">
        <v>43200</v>
      </c>
    </row>
    <row r="195" spans="1:5" ht="20.100000000000001" customHeight="1">
      <c r="A195" s="25">
        <v>58</v>
      </c>
      <c r="B195" s="16" t="s">
        <v>375</v>
      </c>
      <c r="C195" s="10" t="s">
        <v>372</v>
      </c>
      <c r="D195" s="13" t="s">
        <v>373</v>
      </c>
      <c r="E195" s="758">
        <v>43200</v>
      </c>
    </row>
    <row r="196" spans="1:5" ht="20.100000000000001" customHeight="1">
      <c r="A196" s="25">
        <v>59</v>
      </c>
      <c r="B196" s="16" t="s">
        <v>376</v>
      </c>
      <c r="C196" s="10" t="s">
        <v>377</v>
      </c>
      <c r="D196" s="13" t="s">
        <v>378</v>
      </c>
      <c r="E196" s="758">
        <v>43200</v>
      </c>
    </row>
    <row r="197" spans="1:5" ht="20.100000000000001" customHeight="1">
      <c r="A197" s="25">
        <v>60</v>
      </c>
      <c r="B197" s="16" t="s">
        <v>379</v>
      </c>
      <c r="C197" s="10" t="s">
        <v>377</v>
      </c>
      <c r="D197" s="13" t="s">
        <v>378</v>
      </c>
      <c r="E197" s="758">
        <v>43200</v>
      </c>
    </row>
    <row r="198" spans="1:5" ht="30.75" customHeight="1">
      <c r="A198" s="25"/>
      <c r="B198" s="6" t="s">
        <v>111</v>
      </c>
      <c r="C198" s="26" t="s">
        <v>500</v>
      </c>
      <c r="D198" s="27"/>
      <c r="E198" s="761">
        <f>SUM(E138:E197)</f>
        <v>4266000</v>
      </c>
    </row>
    <row r="199" spans="1:5" ht="30" customHeight="1">
      <c r="A199" s="2"/>
      <c r="B199" s="28" t="s">
        <v>381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5" t="s">
        <v>643</v>
      </c>
      <c r="B1" s="955"/>
      <c r="C1" s="955"/>
    </row>
    <row r="2" spans="1:3" ht="23.1" customHeight="1">
      <c r="A2" s="672">
        <v>1</v>
      </c>
      <c r="B2" s="672" t="s">
        <v>644</v>
      </c>
      <c r="C2" s="564">
        <f>'Welfare June 25'!E199</f>
        <v>16412400</v>
      </c>
    </row>
    <row r="3" spans="1:3" ht="23.1" customHeight="1">
      <c r="A3" s="672">
        <v>2</v>
      </c>
      <c r="B3" s="672" t="s">
        <v>645</v>
      </c>
      <c r="C3" s="564">
        <f>'[5]Sallah 2025'!$E$58</f>
        <v>1790400</v>
      </c>
    </row>
    <row r="4" spans="1:3" ht="23.1" customHeight="1">
      <c r="A4" s="672">
        <v>3</v>
      </c>
      <c r="B4" s="672" t="s">
        <v>646</v>
      </c>
      <c r="C4" s="564">
        <f>'[6]Contract Welfare'!$E$21</f>
        <v>2030400</v>
      </c>
    </row>
    <row r="5" spans="1:3" ht="23.1" customHeight="1">
      <c r="A5" s="672">
        <v>4</v>
      </c>
      <c r="B5" s="672" t="s">
        <v>647</v>
      </c>
      <c r="C5" s="564">
        <f>'[6]New Contr Welfare'!$E$42</f>
        <v>2947200</v>
      </c>
    </row>
    <row r="6" spans="1:3" ht="23.1" customHeight="1">
      <c r="A6" s="672">
        <v>5</v>
      </c>
      <c r="B6" s="672" t="s">
        <v>648</v>
      </c>
      <c r="C6" s="564">
        <f>'[6]CASUAL, SABB &amp; NYSC Welfare'!$D$82</f>
        <v>3412803</v>
      </c>
    </row>
    <row r="7" spans="1:3" ht="23.1" customHeight="1">
      <c r="A7" s="672">
        <v>6</v>
      </c>
      <c r="B7" s="672" t="s">
        <v>649</v>
      </c>
      <c r="C7" s="564">
        <f>'[6]CONSULTANTS Welfare'!$D$23</f>
        <v>1533600</v>
      </c>
    </row>
    <row r="8" spans="1:3" ht="23.1" customHeight="1">
      <c r="A8" s="672">
        <v>7</v>
      </c>
      <c r="B8" s="672" t="s">
        <v>650</v>
      </c>
      <c r="C8" s="564">
        <f>'[7]Revised Version'!$E$167</f>
        <v>2844000</v>
      </c>
    </row>
    <row r="9" spans="1:3" ht="23.1" customHeight="1">
      <c r="A9" s="672"/>
      <c r="B9" s="230" t="s">
        <v>651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50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53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56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59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91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111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112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113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116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118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121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125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111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111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151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152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161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163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164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165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168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111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169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170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174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176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183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185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187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111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189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190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192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195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652</v>
      </c>
      <c r="AC84" s="436"/>
      <c r="AD84" s="436"/>
      <c r="AE84" s="436"/>
    </row>
    <row r="85" spans="1:31" ht="18.75">
      <c r="A85" s="421">
        <v>68</v>
      </c>
      <c r="B85" s="9" t="s">
        <v>196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192</v>
      </c>
      <c r="AD85" s="436"/>
      <c r="AE85" s="436"/>
    </row>
    <row r="86" spans="1:31" ht="18.75">
      <c r="A86" s="421">
        <v>69</v>
      </c>
      <c r="B86" s="9" t="s">
        <v>197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190</v>
      </c>
      <c r="AD86" s="436"/>
      <c r="AE86" s="436"/>
    </row>
    <row r="87" spans="1:31" ht="37.5">
      <c r="A87" s="421">
        <v>70</v>
      </c>
      <c r="B87" s="9" t="s">
        <v>198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195</v>
      </c>
      <c r="AD87" s="436"/>
      <c r="AE87" s="436"/>
    </row>
    <row r="88" spans="1:31" ht="18.75">
      <c r="A88" s="421">
        <v>71</v>
      </c>
      <c r="B88" s="9" t="s">
        <v>200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196</v>
      </c>
      <c r="AD88" s="436"/>
      <c r="AE88" s="436"/>
    </row>
    <row r="89" spans="1:31" ht="37.5">
      <c r="A89" s="421">
        <v>72</v>
      </c>
      <c r="B89" s="9" t="s">
        <v>201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197</v>
      </c>
      <c r="AD89" s="436"/>
      <c r="AE89" s="436"/>
    </row>
    <row r="90" spans="1:31" ht="18.75">
      <c r="A90" s="421">
        <v>73</v>
      </c>
      <c r="B90" s="9" t="s">
        <v>204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198</v>
      </c>
      <c r="AD90" s="436"/>
      <c r="AE90" s="436"/>
    </row>
    <row r="91" spans="1:31" ht="18.75">
      <c r="A91" s="421">
        <v>74</v>
      </c>
      <c r="B91" s="9" t="s">
        <v>206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200</v>
      </c>
      <c r="AD91" s="436"/>
      <c r="AE91" s="436"/>
    </row>
    <row r="92" spans="1:31" ht="24" customHeight="1">
      <c r="A92" s="421">
        <v>75</v>
      </c>
      <c r="B92" s="18" t="s">
        <v>111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201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204</v>
      </c>
      <c r="AD93" s="436"/>
      <c r="AE93" s="436"/>
    </row>
    <row r="94" spans="1:31" ht="18.75">
      <c r="A94" s="421"/>
      <c r="B94" s="18" t="s">
        <v>209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206</v>
      </c>
      <c r="AD94" s="436"/>
      <c r="AE94" s="436"/>
    </row>
    <row r="95" spans="1:31" ht="37.5">
      <c r="A95" s="421"/>
      <c r="B95" s="12" t="s">
        <v>210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213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215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219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210</v>
      </c>
      <c r="AD98" s="436"/>
      <c r="AE98" s="436"/>
    </row>
    <row r="99" spans="1:31" ht="18.75">
      <c r="A99" s="421">
        <v>80</v>
      </c>
      <c r="B99" s="9" t="s">
        <v>221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213</v>
      </c>
      <c r="AD99" s="436"/>
      <c r="AE99" s="436"/>
    </row>
    <row r="100" spans="1:31" ht="18.75">
      <c r="A100" s="421">
        <v>81</v>
      </c>
      <c r="B100" s="18" t="s">
        <v>111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219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221</v>
      </c>
      <c r="AD101" s="436"/>
      <c r="AE101" s="436"/>
    </row>
    <row r="102" spans="1:31" ht="37.5">
      <c r="A102" s="421"/>
      <c r="B102" s="18" t="s">
        <v>223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224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226</v>
      </c>
      <c r="C104" s="424"/>
      <c r="AB104" s="259" t="s">
        <v>444</v>
      </c>
      <c r="AC104" s="436"/>
      <c r="AD104" s="436"/>
      <c r="AE104" s="436"/>
    </row>
    <row r="105" spans="1:31" ht="18.75">
      <c r="A105" s="421">
        <v>85</v>
      </c>
      <c r="B105" s="9" t="s">
        <v>228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224</v>
      </c>
      <c r="AD105" s="436"/>
      <c r="AE105" s="436"/>
    </row>
    <row r="106" spans="1:31" ht="18.75">
      <c r="A106" s="421">
        <v>86</v>
      </c>
      <c r="B106" s="9" t="s">
        <v>231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226</v>
      </c>
      <c r="AD106" s="436"/>
      <c r="AE106" s="436"/>
    </row>
    <row r="107" spans="1:31" ht="18.75">
      <c r="A107" s="421">
        <v>87</v>
      </c>
      <c r="B107" s="9" t="s">
        <v>232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228</v>
      </c>
      <c r="AD107" s="436"/>
      <c r="AE107" s="436"/>
    </row>
    <row r="108" spans="1:31" ht="37.5">
      <c r="A108" s="421">
        <v>88</v>
      </c>
      <c r="B108" s="16" t="s">
        <v>235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231</v>
      </c>
      <c r="AD108" s="436"/>
      <c r="AE108" s="436"/>
    </row>
    <row r="109" spans="1:31" ht="18.75">
      <c r="A109" s="421">
        <v>89</v>
      </c>
      <c r="B109" s="16" t="s">
        <v>236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232</v>
      </c>
      <c r="AD109" s="436"/>
      <c r="AE109" s="436"/>
    </row>
    <row r="110" spans="1:31" ht="18.75">
      <c r="A110" s="421"/>
      <c r="B110" s="18" t="s">
        <v>111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235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236</v>
      </c>
      <c r="AD111" s="436"/>
      <c r="AE111" s="436"/>
    </row>
    <row r="112" spans="1:31" ht="37.5">
      <c r="A112" s="421"/>
      <c r="B112" s="18" t="s">
        <v>237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238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179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111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245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638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248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250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111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252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253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255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257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259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261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262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265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267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269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270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111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272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561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273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276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278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280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282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283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284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286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288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290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292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293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295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296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298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300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303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305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307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309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311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314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316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318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320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322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323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325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331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334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335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336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337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338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340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341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342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343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344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345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348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349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351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354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357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358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359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360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361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362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499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363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364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367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369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371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374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375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376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379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X182" sqref="X182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536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</v>
      </c>
      <c r="M11" s="424">
        <f t="shared" si="3"/>
        <v>2725695.6</v>
      </c>
      <c r="N11" s="424">
        <f t="shared" si="4"/>
        <v>2725695.6</v>
      </c>
      <c r="O11" s="424">
        <f t="shared" si="5"/>
        <v>9902782.4000000004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1608667.7760000001</v>
      </c>
      <c r="V11" s="424">
        <f t="shared" si="12"/>
        <v>2168667.7760000001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541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543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544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546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548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550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551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552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652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444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28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560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561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563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314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316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318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320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322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499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369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371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374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375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376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379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653</v>
      </c>
      <c r="C188" s="571">
        <f t="shared" ref="C188:G188" si="178">SUM(C6:C187)</f>
        <v>82707476.017800003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143270428.43599701</v>
      </c>
      <c r="W188" s="573"/>
      <c r="X188" s="573">
        <f t="shared" si="179"/>
        <v>11939202.369666399</v>
      </c>
      <c r="Y188" s="573"/>
      <c r="Z188" s="573">
        <f t="shared" si="179"/>
        <v>11939202.369666399</v>
      </c>
      <c r="AA188" s="574"/>
      <c r="AB188" s="574"/>
    </row>
    <row r="189" spans="2:28" ht="26.25" customHeight="1">
      <c r="B189" s="28" t="s">
        <v>654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11939202.369666399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935" t="s">
        <v>0</v>
      </c>
      <c r="B1" s="935"/>
      <c r="C1" s="935"/>
      <c r="D1" s="935"/>
      <c r="E1" s="935"/>
      <c r="F1" s="935"/>
      <c r="G1" s="183"/>
      <c r="H1" s="183"/>
      <c r="I1" s="183"/>
    </row>
    <row r="2" spans="1:11" s="1" customFormat="1" ht="33.75" customHeight="1">
      <c r="A2" s="61" t="s">
        <v>655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>
      <c r="A6" s="8" t="s">
        <v>656</v>
      </c>
      <c r="B6" s="12" t="s">
        <v>273</v>
      </c>
      <c r="C6" s="2" t="s">
        <v>535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657</v>
      </c>
      <c r="B7" s="12" t="s">
        <v>273</v>
      </c>
      <c r="C7" s="2" t="s">
        <v>658</v>
      </c>
      <c r="D7" s="8" t="s">
        <v>275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.75">
      <c r="A8" s="8" t="s">
        <v>111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7.5">
      <c r="A10" s="8" t="s">
        <v>659</v>
      </c>
      <c r="B10" s="9" t="s">
        <v>190</v>
      </c>
      <c r="C10" s="2" t="s">
        <v>660</v>
      </c>
      <c r="D10" s="8" t="s">
        <v>194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661</v>
      </c>
      <c r="B12" s="12" t="s">
        <v>152</v>
      </c>
      <c r="C12" s="2" t="s">
        <v>130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662</v>
      </c>
      <c r="B13" s="12" t="s">
        <v>152</v>
      </c>
      <c r="C13" s="2" t="s">
        <v>663</v>
      </c>
      <c r="D13" s="8" t="s">
        <v>154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111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3" zoomScaleNormal="100" workbookViewId="0">
      <selection activeCell="C7" sqref="C7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956" t="s">
        <v>664</v>
      </c>
      <c r="B1" s="956"/>
      <c r="C1" s="956"/>
      <c r="D1" s="956"/>
      <c r="E1" s="956"/>
      <c r="F1" s="956"/>
      <c r="G1" s="956"/>
      <c r="H1" s="956"/>
      <c r="I1" s="956"/>
      <c r="J1" s="956"/>
    </row>
    <row r="2" spans="1:11" ht="20.25">
      <c r="A2" s="956" t="s">
        <v>665</v>
      </c>
      <c r="B2" s="956"/>
      <c r="C2" s="956"/>
      <c r="D2" s="956"/>
      <c r="E2" s="956"/>
      <c r="F2" s="956"/>
      <c r="G2" s="956"/>
      <c r="H2" s="956"/>
      <c r="I2" s="956"/>
      <c r="J2" s="956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666</v>
      </c>
      <c r="B4" s="703" t="s">
        <v>667</v>
      </c>
      <c r="C4" s="703" t="s">
        <v>668</v>
      </c>
      <c r="D4" s="703" t="s">
        <v>669</v>
      </c>
      <c r="E4" s="703" t="s">
        <v>670</v>
      </c>
      <c r="F4" s="703" t="s">
        <v>671</v>
      </c>
      <c r="G4" s="703" t="s">
        <v>672</v>
      </c>
      <c r="H4" s="704" t="s">
        <v>673</v>
      </c>
      <c r="I4" s="748" t="s">
        <v>674</v>
      </c>
      <c r="J4" s="703" t="s">
        <v>675</v>
      </c>
    </row>
    <row r="5" spans="1:11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>
      <c r="A6" s="706">
        <v>1</v>
      </c>
      <c r="B6" s="707" t="s">
        <v>621</v>
      </c>
      <c r="C6" s="708" t="s">
        <v>676</v>
      </c>
      <c r="D6" s="927" t="s">
        <v>677</v>
      </c>
      <c r="E6" s="928" t="s">
        <v>678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622</v>
      </c>
      <c r="C7" s="714" t="s">
        <v>676</v>
      </c>
      <c r="D7" s="928" t="s">
        <v>679</v>
      </c>
      <c r="E7" s="928" t="s">
        <v>680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623</v>
      </c>
      <c r="C8" s="714" t="s">
        <v>676</v>
      </c>
      <c r="D8" s="928" t="s">
        <v>681</v>
      </c>
      <c r="E8" s="928" t="s">
        <v>680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624</v>
      </c>
      <c r="C9" s="714" t="s">
        <v>682</v>
      </c>
      <c r="D9" s="928" t="s">
        <v>681</v>
      </c>
      <c r="E9" s="928" t="s">
        <v>680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625</v>
      </c>
      <c r="C10" s="714" t="s">
        <v>682</v>
      </c>
      <c r="D10" s="928" t="s">
        <v>683</v>
      </c>
      <c r="E10" s="928" t="s">
        <v>684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685</v>
      </c>
    </row>
    <row r="11" spans="1:11" ht="35.1" customHeight="1">
      <c r="A11" s="706">
        <v>6</v>
      </c>
      <c r="B11" s="737" t="s">
        <v>311</v>
      </c>
      <c r="C11" s="714" t="s">
        <v>682</v>
      </c>
      <c r="D11" s="709" t="s">
        <v>577</v>
      </c>
      <c r="E11" s="928" t="s">
        <v>686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626</v>
      </c>
      <c r="C12" s="714" t="s">
        <v>682</v>
      </c>
      <c r="D12" s="928" t="s">
        <v>687</v>
      </c>
      <c r="E12" s="928" t="s">
        <v>688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627</v>
      </c>
      <c r="C13" s="714" t="s">
        <v>682</v>
      </c>
      <c r="D13" s="928" t="s">
        <v>689</v>
      </c>
      <c r="E13" s="928" t="s">
        <v>688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628</v>
      </c>
      <c r="C14" s="714" t="s">
        <v>682</v>
      </c>
      <c r="D14" s="928" t="s">
        <v>690</v>
      </c>
      <c r="E14" s="928" t="s">
        <v>691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629</v>
      </c>
      <c r="C15" s="714" t="s">
        <v>682</v>
      </c>
      <c r="D15" s="928" t="s">
        <v>690</v>
      </c>
      <c r="E15" s="928" t="s">
        <v>691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630</v>
      </c>
      <c r="C16" s="714" t="s">
        <v>692</v>
      </c>
      <c r="D16" s="928" t="s">
        <v>679</v>
      </c>
      <c r="E16" s="928" t="s">
        <v>680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280</v>
      </c>
      <c r="C17" s="714" t="s">
        <v>692</v>
      </c>
      <c r="D17" s="928" t="s">
        <v>681</v>
      </c>
      <c r="E17" s="928" t="s">
        <v>680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631</v>
      </c>
      <c r="C18" s="714" t="s">
        <v>692</v>
      </c>
      <c r="D18" s="928" t="s">
        <v>690</v>
      </c>
      <c r="E18" s="928" t="s">
        <v>691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632</v>
      </c>
      <c r="C19" s="714" t="s">
        <v>693</v>
      </c>
      <c r="D19" s="928" t="s">
        <v>694</v>
      </c>
      <c r="E19" s="928" t="s">
        <v>695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633</v>
      </c>
      <c r="C20" s="714" t="s">
        <v>693</v>
      </c>
      <c r="D20" s="928" t="s">
        <v>687</v>
      </c>
      <c r="E20" s="928" t="s">
        <v>688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635</v>
      </c>
      <c r="C21" s="742" t="s">
        <v>696</v>
      </c>
      <c r="D21" s="929" t="s">
        <v>687</v>
      </c>
      <c r="E21" s="929" t="s">
        <v>688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636</v>
      </c>
      <c r="C22" s="714" t="s">
        <v>697</v>
      </c>
      <c r="D22" s="928" t="s">
        <v>698</v>
      </c>
      <c r="E22" s="928" t="s">
        <v>684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179</v>
      </c>
      <c r="C23" s="714" t="s">
        <v>699</v>
      </c>
      <c r="D23" s="928" t="s">
        <v>690</v>
      </c>
      <c r="E23" s="928" t="s">
        <v>691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111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536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541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543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544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546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548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550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551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552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652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444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27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560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561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563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314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316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318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320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322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499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371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374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375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376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379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653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654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2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2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2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20" t="s">
        <v>700</v>
      </c>
      <c r="AB4" s="420" t="s">
        <v>701</v>
      </c>
      <c r="AC4" s="731"/>
    </row>
    <row r="5" spans="1:32" ht="30">
      <c r="A5" s="706">
        <v>1</v>
      </c>
      <c r="B5" s="714" t="s">
        <v>628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628</v>
      </c>
      <c r="AE5" s="436"/>
      <c r="AF5" s="436"/>
    </row>
    <row r="6" spans="1:32" ht="15">
      <c r="A6" s="706">
        <v>2</v>
      </c>
      <c r="B6" s="706" t="s">
        <v>629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629</v>
      </c>
      <c r="AE6" s="436"/>
      <c r="AF6" s="436"/>
    </row>
    <row r="7" spans="1:32" ht="15">
      <c r="A7" s="706">
        <v>3</v>
      </c>
      <c r="B7" s="706" t="s">
        <v>631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631</v>
      </c>
      <c r="AE7" s="436"/>
      <c r="AF7" s="436"/>
    </row>
    <row r="8" spans="1:32" ht="15">
      <c r="A8" s="706">
        <v>4</v>
      </c>
      <c r="B8" s="706" t="s">
        <v>179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179</v>
      </c>
      <c r="AE8" s="436"/>
      <c r="AF8" s="436"/>
    </row>
    <row r="9" spans="1:32" ht="35.25" customHeight="1">
      <c r="B9" s="6" t="s">
        <v>653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654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935" t="s">
        <v>0</v>
      </c>
      <c r="B1" s="935"/>
      <c r="C1" s="935"/>
      <c r="D1" s="935"/>
      <c r="E1" s="935"/>
      <c r="F1" s="935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702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703</v>
      </c>
      <c r="K4" s="5" t="s">
        <v>704</v>
      </c>
      <c r="L4" s="269" t="s">
        <v>705</v>
      </c>
      <c r="M4" s="65" t="s">
        <v>706</v>
      </c>
      <c r="N4" s="65" t="s">
        <v>707</v>
      </c>
      <c r="O4" s="65" t="s">
        <v>471</v>
      </c>
      <c r="P4" s="65" t="s">
        <v>708</v>
      </c>
      <c r="Q4" s="65" t="s">
        <v>709</v>
      </c>
      <c r="R4" s="65"/>
      <c r="S4" s="282" t="s">
        <v>710</v>
      </c>
      <c r="T4" s="283" t="s">
        <v>711</v>
      </c>
      <c r="U4" s="65" t="s">
        <v>509</v>
      </c>
      <c r="V4" s="284" t="s">
        <v>712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196</v>
      </c>
      <c r="C7" s="2" t="s">
        <v>556</v>
      </c>
      <c r="D7" s="13" t="s">
        <v>52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230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111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27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27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27" ht="83.25" customHeight="1">
      <c r="A4" s="418" t="s">
        <v>506</v>
      </c>
      <c r="B4" s="419" t="s">
        <v>507</v>
      </c>
      <c r="C4" s="420" t="s">
        <v>713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714</v>
      </c>
    </row>
    <row r="5" spans="1:27" ht="15">
      <c r="A5" s="706">
        <v>1</v>
      </c>
      <c r="B5" s="707" t="s">
        <v>621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622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623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624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625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311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626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627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628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629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630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280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631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632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550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633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635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715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636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179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957" t="s">
        <v>0</v>
      </c>
      <c r="B1" s="957"/>
      <c r="C1" s="957"/>
      <c r="D1" s="957"/>
      <c r="E1" s="957"/>
      <c r="F1" s="957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716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449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717</v>
      </c>
      <c r="S4" s="699" t="s">
        <v>718</v>
      </c>
    </row>
    <row r="5" spans="1:20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543</v>
      </c>
      <c r="C7" s="725" t="s">
        <v>43</v>
      </c>
      <c r="D7" s="689" t="s">
        <v>131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550</v>
      </c>
      <c r="C8" s="727" t="s">
        <v>158</v>
      </c>
      <c r="D8" s="728" t="s">
        <v>460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111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956"/>
      <c r="B1" s="956"/>
      <c r="C1" s="956"/>
      <c r="D1" s="956"/>
      <c r="E1" s="956"/>
      <c r="F1" s="956"/>
      <c r="G1" s="956"/>
      <c r="H1" s="956"/>
      <c r="I1" s="956"/>
      <c r="J1" s="956"/>
    </row>
    <row r="2" spans="1:10" ht="20.25">
      <c r="A2" s="956"/>
      <c r="B2" s="956"/>
      <c r="C2" s="956"/>
      <c r="D2" s="956"/>
      <c r="E2" s="956"/>
      <c r="F2" s="956"/>
      <c r="G2" s="956"/>
      <c r="H2" s="956"/>
      <c r="I2" s="956"/>
      <c r="J2" s="956"/>
    </row>
  </sheetData>
  <mergeCells count="2">
    <mergeCell ref="A1:J1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956" t="s">
        <v>664</v>
      </c>
      <c r="B1" s="956"/>
      <c r="C1" s="956"/>
      <c r="D1" s="956"/>
      <c r="E1" s="956"/>
      <c r="F1" s="956"/>
      <c r="G1" s="956"/>
    </row>
    <row r="2" spans="1:8" ht="20.25">
      <c r="A2" s="956" t="s">
        <v>665</v>
      </c>
      <c r="B2" s="956"/>
      <c r="C2" s="956"/>
      <c r="D2" s="956"/>
      <c r="E2" s="956"/>
      <c r="F2" s="956"/>
      <c r="G2" s="956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666</v>
      </c>
      <c r="B4" s="703" t="s">
        <v>667</v>
      </c>
      <c r="C4" s="703" t="s">
        <v>668</v>
      </c>
      <c r="D4" s="703" t="s">
        <v>670</v>
      </c>
      <c r="E4" s="703" t="s">
        <v>719</v>
      </c>
      <c r="F4" s="703" t="s">
        <v>720</v>
      </c>
      <c r="G4" s="704" t="s">
        <v>721</v>
      </c>
      <c r="H4" s="704" t="s">
        <v>722</v>
      </c>
    </row>
    <row r="5" spans="1:8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>
      <c r="A6" s="706">
        <v>1</v>
      </c>
      <c r="B6" s="707" t="s">
        <v>621</v>
      </c>
      <c r="C6" s="708" t="s">
        <v>676</v>
      </c>
      <c r="D6" s="928" t="s">
        <v>678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622</v>
      </c>
      <c r="C7" s="714" t="s">
        <v>676</v>
      </c>
      <c r="D7" s="928" t="s">
        <v>680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623</v>
      </c>
      <c r="C8" s="714" t="s">
        <v>676</v>
      </c>
      <c r="D8" s="928" t="s">
        <v>680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624</v>
      </c>
      <c r="C9" s="714" t="s">
        <v>676</v>
      </c>
      <c r="D9" s="928" t="s">
        <v>680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625</v>
      </c>
      <c r="C10" s="714" t="s">
        <v>682</v>
      </c>
      <c r="D10" s="928" t="s">
        <v>684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311</v>
      </c>
      <c r="C11" s="714" t="s">
        <v>682</v>
      </c>
      <c r="D11" s="928" t="s">
        <v>686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626</v>
      </c>
      <c r="C12" s="714" t="s">
        <v>682</v>
      </c>
      <c r="D12" s="928" t="s">
        <v>688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627</v>
      </c>
      <c r="C13" s="714" t="s">
        <v>682</v>
      </c>
      <c r="D13" s="928" t="s">
        <v>688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628</v>
      </c>
      <c r="C14" s="714" t="s">
        <v>682</v>
      </c>
      <c r="D14" s="928" t="s">
        <v>691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629</v>
      </c>
      <c r="C15" s="714" t="s">
        <v>682</v>
      </c>
      <c r="D15" s="928" t="s">
        <v>691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630</v>
      </c>
      <c r="C16" s="714" t="s">
        <v>692</v>
      </c>
      <c r="D16" s="928" t="s">
        <v>680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280</v>
      </c>
      <c r="C17" s="714" t="s">
        <v>692</v>
      </c>
      <c r="D17" s="928" t="s">
        <v>680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631</v>
      </c>
      <c r="C18" s="714" t="s">
        <v>692</v>
      </c>
      <c r="D18" s="928" t="s">
        <v>691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632</v>
      </c>
      <c r="C19" s="714" t="s">
        <v>693</v>
      </c>
      <c r="D19" s="928" t="s">
        <v>695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550</v>
      </c>
      <c r="C20" s="714" t="s">
        <v>693</v>
      </c>
      <c r="D20" s="928" t="s">
        <v>695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633</v>
      </c>
      <c r="C21" s="714" t="s">
        <v>693</v>
      </c>
      <c r="D21" s="928" t="s">
        <v>688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635</v>
      </c>
      <c r="C22" s="714" t="s">
        <v>696</v>
      </c>
      <c r="D22" s="928" t="s">
        <v>688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715</v>
      </c>
      <c r="C23" s="714" t="s">
        <v>723</v>
      </c>
      <c r="D23" s="928" t="s">
        <v>686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636</v>
      </c>
      <c r="C24" s="714" t="s">
        <v>697</v>
      </c>
      <c r="D24" s="928" t="s">
        <v>684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179</v>
      </c>
      <c r="C25" s="714" t="s">
        <v>699</v>
      </c>
      <c r="D25" s="928" t="s">
        <v>691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111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958" t="s">
        <v>0</v>
      </c>
      <c r="B1" s="958"/>
      <c r="C1" s="958"/>
      <c r="D1" s="958"/>
      <c r="E1" s="958"/>
      <c r="F1" s="958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716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449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717</v>
      </c>
      <c r="S4" s="699" t="s">
        <v>718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.75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724</v>
      </c>
      <c r="C7" s="244" t="s">
        <v>725</v>
      </c>
      <c r="D7" s="689" t="s">
        <v>96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8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726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642</v>
      </c>
    </row>
    <row r="5" spans="1:5" ht="17.25" customHeight="1">
      <c r="C5" s="6"/>
      <c r="D5" s="6"/>
      <c r="E5" s="652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52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>
      <c r="A11" s="8">
        <v>5</v>
      </c>
      <c r="B11" s="12" t="s">
        <v>273</v>
      </c>
      <c r="C11" s="2" t="s">
        <v>535</v>
      </c>
      <c r="D11" s="8" t="s">
        <v>28</v>
      </c>
      <c r="E11" s="655">
        <v>180000</v>
      </c>
    </row>
    <row r="12" spans="1:5" ht="20.100000000000001" customHeight="1">
      <c r="A12" s="8">
        <v>6</v>
      </c>
      <c r="B12" s="9" t="s">
        <v>33</v>
      </c>
      <c r="C12" s="10" t="s">
        <v>538</v>
      </c>
      <c r="D12" s="13" t="s">
        <v>131</v>
      </c>
      <c r="E12" s="655">
        <v>126000</v>
      </c>
    </row>
    <row r="13" spans="1:5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126000</v>
      </c>
    </row>
    <row r="14" spans="1:5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90000</v>
      </c>
    </row>
    <row r="15" spans="1:5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126000</v>
      </c>
    </row>
    <row r="16" spans="1:5" ht="20.100000000000001" customHeight="1">
      <c r="A16" s="8">
        <v>10</v>
      </c>
      <c r="B16" s="9" t="s">
        <v>44</v>
      </c>
      <c r="C16" s="2" t="s">
        <v>45</v>
      </c>
      <c r="D16" s="8" t="s">
        <v>199</v>
      </c>
      <c r="E16" s="655">
        <v>90000</v>
      </c>
    </row>
    <row r="17" spans="1:5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126000</v>
      </c>
    </row>
    <row r="18" spans="1:5" ht="20.100000000000001" customHeight="1">
      <c r="A18" s="8">
        <v>12</v>
      </c>
      <c r="B18" s="9" t="s">
        <v>50</v>
      </c>
      <c r="C18" s="10" t="s">
        <v>51</v>
      </c>
      <c r="D18" s="13" t="s">
        <v>460</v>
      </c>
      <c r="E18" s="655">
        <v>90000</v>
      </c>
    </row>
    <row r="19" spans="1:5" ht="20.100000000000001" customHeight="1">
      <c r="A19" s="8">
        <v>13</v>
      </c>
      <c r="B19" s="16" t="s">
        <v>53</v>
      </c>
      <c r="C19" s="2" t="s">
        <v>54</v>
      </c>
      <c r="D19" s="13" t="s">
        <v>540</v>
      </c>
      <c r="E19" s="655">
        <v>90000</v>
      </c>
    </row>
    <row r="20" spans="1:5" ht="20.100000000000001" customHeight="1">
      <c r="A20" s="8">
        <v>14</v>
      </c>
      <c r="B20" s="16" t="s">
        <v>56</v>
      </c>
      <c r="C20" s="2" t="s">
        <v>57</v>
      </c>
      <c r="D20" s="13" t="s">
        <v>634</v>
      </c>
      <c r="E20" s="655">
        <v>90000</v>
      </c>
    </row>
    <row r="21" spans="1:5" ht="20.100000000000001" customHeight="1">
      <c r="A21" s="8">
        <v>15</v>
      </c>
      <c r="B21" s="16" t="s">
        <v>59</v>
      </c>
      <c r="C21" s="2" t="s">
        <v>51</v>
      </c>
      <c r="D21" s="13" t="s">
        <v>634</v>
      </c>
      <c r="E21" s="655">
        <v>90000</v>
      </c>
    </row>
    <row r="22" spans="1:5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68000</v>
      </c>
    </row>
    <row r="23" spans="1:5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68000</v>
      </c>
    </row>
    <row r="24" spans="1:5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68000</v>
      </c>
    </row>
    <row r="25" spans="1:5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68000</v>
      </c>
    </row>
    <row r="26" spans="1:5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68000</v>
      </c>
    </row>
    <row r="27" spans="1:5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54000</v>
      </c>
    </row>
    <row r="28" spans="1:5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54000</v>
      </c>
    </row>
    <row r="29" spans="1:5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54000</v>
      </c>
    </row>
    <row r="30" spans="1:5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54000</v>
      </c>
    </row>
    <row r="31" spans="1:5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54000</v>
      </c>
    </row>
    <row r="32" spans="1:5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54000</v>
      </c>
    </row>
    <row r="33" spans="1:5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54000</v>
      </c>
    </row>
    <row r="34" spans="1:5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54000</v>
      </c>
    </row>
    <row r="35" spans="1:5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54000</v>
      </c>
    </row>
    <row r="36" spans="1:5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54000</v>
      </c>
    </row>
    <row r="37" spans="1:5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5">
        <v>54000</v>
      </c>
    </row>
    <row r="38" spans="1:5" ht="26.25" customHeight="1">
      <c r="A38" s="8"/>
      <c r="B38" s="18" t="s">
        <v>111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112</v>
      </c>
      <c r="C40" s="2"/>
      <c r="D40" s="13"/>
      <c r="E40" s="655"/>
    </row>
    <row r="41" spans="1:5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270000</v>
      </c>
    </row>
    <row r="42" spans="1:5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68000</v>
      </c>
    </row>
    <row r="43" spans="1:5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68000</v>
      </c>
    </row>
    <row r="44" spans="1:5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125</v>
      </c>
      <c r="C47" s="3"/>
      <c r="D47" s="22"/>
      <c r="E47" s="658"/>
    </row>
    <row r="48" spans="1:5" ht="20.100000000000001" customHeight="1">
      <c r="A48" s="8">
        <v>1</v>
      </c>
      <c r="B48" s="9" t="s">
        <v>541</v>
      </c>
      <c r="C48" s="2" t="s">
        <v>542</v>
      </c>
      <c r="D48" s="8" t="s">
        <v>115</v>
      </c>
      <c r="E48" s="655">
        <v>0</v>
      </c>
    </row>
    <row r="49" spans="1:5" ht="20.100000000000001" customHeight="1">
      <c r="A49" s="8">
        <v>2</v>
      </c>
      <c r="B49" s="9" t="s">
        <v>543</v>
      </c>
      <c r="C49" s="2" t="s">
        <v>43</v>
      </c>
      <c r="D49" s="8" t="s">
        <v>131</v>
      </c>
      <c r="E49" s="655">
        <v>0</v>
      </c>
    </row>
    <row r="50" spans="1:5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180000</v>
      </c>
    </row>
    <row r="51" spans="1:5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126000</v>
      </c>
    </row>
    <row r="52" spans="1:5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126000</v>
      </c>
    </row>
    <row r="53" spans="1:5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126000</v>
      </c>
    </row>
    <row r="54" spans="1:5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126000</v>
      </c>
    </row>
    <row r="55" spans="1:5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68000</v>
      </c>
    </row>
    <row r="56" spans="1:5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54000</v>
      </c>
    </row>
    <row r="57" spans="1:5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54000</v>
      </c>
    </row>
    <row r="58" spans="1:5" ht="25.5" customHeight="1">
      <c r="A58" s="8"/>
      <c r="B58" s="18" t="s">
        <v>111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145</v>
      </c>
      <c r="C60" s="19"/>
      <c r="D60" s="19"/>
      <c r="E60" s="662"/>
    </row>
    <row r="61" spans="1:5" ht="20.100000000000001" customHeight="1">
      <c r="A61" s="8">
        <v>1</v>
      </c>
      <c r="B61" s="9" t="s">
        <v>545</v>
      </c>
      <c r="C61" s="10" t="s">
        <v>147</v>
      </c>
      <c r="D61" s="13" t="s">
        <v>115</v>
      </c>
      <c r="E61" s="655">
        <v>270000</v>
      </c>
    </row>
    <row r="62" spans="1:5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126000</v>
      </c>
    </row>
    <row r="63" spans="1:5" ht="20.100000000000001" customHeight="1">
      <c r="A63" s="8"/>
      <c r="B63" s="18" t="s">
        <v>111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151</v>
      </c>
      <c r="C65" s="19"/>
      <c r="D65" s="19"/>
      <c r="E65" s="662"/>
    </row>
    <row r="66" spans="1:5" ht="20.100000000000001" customHeight="1">
      <c r="A66" s="8">
        <v>1</v>
      </c>
      <c r="B66" s="9" t="s">
        <v>546</v>
      </c>
      <c r="C66" s="15" t="s">
        <v>547</v>
      </c>
      <c r="D66" s="8" t="s">
        <v>115</v>
      </c>
      <c r="E66" s="655">
        <v>270000</v>
      </c>
    </row>
    <row r="67" spans="1:5" ht="20.100000000000001" customHeight="1">
      <c r="A67" s="8">
        <v>2</v>
      </c>
      <c r="B67" s="313" t="s">
        <v>548</v>
      </c>
      <c r="C67" s="15" t="s">
        <v>549</v>
      </c>
      <c r="D67" s="13" t="s">
        <v>38</v>
      </c>
      <c r="E67" s="655">
        <v>126000</v>
      </c>
    </row>
    <row r="68" spans="1:5" ht="20.100000000000001" customHeight="1">
      <c r="A68" s="8">
        <v>3</v>
      </c>
      <c r="B68" s="9" t="s">
        <v>155</v>
      </c>
      <c r="C68" s="2" t="s">
        <v>156</v>
      </c>
      <c r="D68" s="8" t="s">
        <v>199</v>
      </c>
      <c r="E68" s="655">
        <v>90000</v>
      </c>
    </row>
    <row r="69" spans="1:5" ht="20.100000000000001" customHeight="1">
      <c r="A69" s="8">
        <v>4</v>
      </c>
      <c r="B69" s="16" t="s">
        <v>550</v>
      </c>
      <c r="C69" s="15" t="s">
        <v>158</v>
      </c>
      <c r="D69" s="13" t="s">
        <v>460</v>
      </c>
      <c r="E69" s="655">
        <v>0</v>
      </c>
    </row>
    <row r="70" spans="1:5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68000</v>
      </c>
    </row>
    <row r="71" spans="1:5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68000</v>
      </c>
    </row>
    <row r="72" spans="1:5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68000</v>
      </c>
    </row>
    <row r="73" spans="1:5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55">
        <v>68000</v>
      </c>
    </row>
    <row r="74" spans="1:5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55">
        <v>68000</v>
      </c>
    </row>
    <row r="75" spans="1:5" ht="27" customHeight="1">
      <c r="A75" s="8"/>
      <c r="B75" s="18" t="s">
        <v>111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169</v>
      </c>
      <c r="C77" s="19"/>
      <c r="D77" s="19"/>
      <c r="E77" s="662"/>
    </row>
    <row r="78" spans="1:5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270000</v>
      </c>
    </row>
    <row r="79" spans="1:5" ht="20.100000000000001" customHeight="1">
      <c r="A79" s="8">
        <v>2</v>
      </c>
      <c r="B79" s="9" t="s">
        <v>174</v>
      </c>
      <c r="C79" s="2" t="s">
        <v>175</v>
      </c>
      <c r="D79" s="8" t="s">
        <v>49</v>
      </c>
      <c r="E79" s="655">
        <v>126000</v>
      </c>
    </row>
    <row r="80" spans="1:5" ht="20.100000000000001" customHeight="1">
      <c r="A80" s="8">
        <v>3</v>
      </c>
      <c r="B80" s="9" t="s">
        <v>176</v>
      </c>
      <c r="C80" s="2" t="s">
        <v>177</v>
      </c>
      <c r="D80" s="13" t="s">
        <v>46</v>
      </c>
      <c r="E80" s="655">
        <v>90000</v>
      </c>
    </row>
    <row r="81" spans="1:5" ht="20.100000000000001" customHeight="1">
      <c r="A81" s="8">
        <v>4</v>
      </c>
      <c r="B81" s="9" t="s">
        <v>183</v>
      </c>
      <c r="C81" s="2" t="s">
        <v>184</v>
      </c>
      <c r="D81" s="8" t="s">
        <v>137</v>
      </c>
      <c r="E81" s="655">
        <v>68000</v>
      </c>
    </row>
    <row r="82" spans="1:5" ht="20.100000000000001" customHeight="1">
      <c r="A82" s="8">
        <v>5</v>
      </c>
      <c r="B82" s="9" t="s">
        <v>185</v>
      </c>
      <c r="C82" s="2" t="s">
        <v>186</v>
      </c>
      <c r="D82" s="8" t="s">
        <v>87</v>
      </c>
      <c r="E82" s="655">
        <v>54000</v>
      </c>
    </row>
    <row r="83" spans="1:5" ht="20.100000000000001" customHeight="1">
      <c r="A83" s="8">
        <v>6</v>
      </c>
      <c r="B83" s="9" t="s">
        <v>187</v>
      </c>
      <c r="C83" s="2" t="s">
        <v>188</v>
      </c>
      <c r="D83" s="8" t="s">
        <v>105</v>
      </c>
      <c r="E83" s="655">
        <v>54000</v>
      </c>
    </row>
    <row r="84" spans="1:5" ht="20.100000000000001" customHeight="1">
      <c r="A84" s="8"/>
      <c r="B84" s="18" t="s">
        <v>111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189</v>
      </c>
      <c r="C86" s="23"/>
      <c r="D86" s="19"/>
      <c r="E86" s="662"/>
    </row>
    <row r="87" spans="1:5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655">
        <v>126000</v>
      </c>
    </row>
    <row r="88" spans="1:5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655">
        <v>126000</v>
      </c>
    </row>
    <row r="89" spans="1:5" ht="20.100000000000001" customHeight="1">
      <c r="A89" s="8">
        <v>3</v>
      </c>
      <c r="B89" s="9" t="s">
        <v>195</v>
      </c>
      <c r="C89" s="2" t="s">
        <v>130</v>
      </c>
      <c r="D89" s="8" t="s">
        <v>49</v>
      </c>
      <c r="E89" s="655">
        <v>126000</v>
      </c>
    </row>
    <row r="90" spans="1:5" ht="21.6" customHeight="1">
      <c r="A90" s="8">
        <v>4</v>
      </c>
      <c r="B90" s="9" t="s">
        <v>196</v>
      </c>
      <c r="C90" s="2" t="s">
        <v>156</v>
      </c>
      <c r="D90" s="13" t="s">
        <v>199</v>
      </c>
      <c r="E90" s="655">
        <v>90000</v>
      </c>
    </row>
    <row r="91" spans="1:5" ht="21.6" customHeight="1">
      <c r="A91" s="8">
        <v>5</v>
      </c>
      <c r="B91" s="9" t="s">
        <v>197</v>
      </c>
      <c r="C91" s="2" t="s">
        <v>156</v>
      </c>
      <c r="D91" s="13" t="s">
        <v>199</v>
      </c>
      <c r="E91" s="655">
        <v>90000</v>
      </c>
    </row>
    <row r="92" spans="1:5" ht="21.6" customHeight="1">
      <c r="A92" s="8">
        <v>6</v>
      </c>
      <c r="B92" s="9" t="s">
        <v>198</v>
      </c>
      <c r="C92" s="10" t="s">
        <v>156</v>
      </c>
      <c r="D92" s="13" t="s">
        <v>230</v>
      </c>
      <c r="E92" s="655">
        <v>90000</v>
      </c>
    </row>
    <row r="93" spans="1:5" ht="21.6" customHeight="1">
      <c r="A93" s="8">
        <v>7</v>
      </c>
      <c r="B93" s="9" t="s">
        <v>200</v>
      </c>
      <c r="C93" s="15" t="s">
        <v>70</v>
      </c>
      <c r="D93" s="13" t="s">
        <v>68</v>
      </c>
      <c r="E93" s="655">
        <v>68000</v>
      </c>
    </row>
    <row r="94" spans="1:5" ht="21.6" customHeight="1">
      <c r="A94" s="8">
        <v>8</v>
      </c>
      <c r="B94" s="9" t="s">
        <v>201</v>
      </c>
      <c r="C94" s="15" t="s">
        <v>158</v>
      </c>
      <c r="D94" s="13" t="s">
        <v>159</v>
      </c>
      <c r="E94" s="655">
        <v>90000</v>
      </c>
    </row>
    <row r="95" spans="1:5" ht="21.6" customHeight="1">
      <c r="A95" s="8">
        <v>9</v>
      </c>
      <c r="B95" s="9" t="s">
        <v>204</v>
      </c>
      <c r="C95" s="2" t="s">
        <v>205</v>
      </c>
      <c r="D95" s="8" t="s">
        <v>76</v>
      </c>
      <c r="E95" s="665">
        <v>68000</v>
      </c>
    </row>
    <row r="96" spans="1:5" ht="21.6" customHeight="1">
      <c r="A96" s="8">
        <v>10</v>
      </c>
      <c r="B96" s="9" t="s">
        <v>206</v>
      </c>
      <c r="C96" s="15" t="s">
        <v>207</v>
      </c>
      <c r="D96" s="13" t="s">
        <v>102</v>
      </c>
      <c r="E96" s="665">
        <v>54000</v>
      </c>
    </row>
    <row r="97" spans="1:5" ht="20.100000000000001" customHeight="1">
      <c r="A97" s="8"/>
      <c r="B97" s="18" t="s">
        <v>111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209</v>
      </c>
      <c r="C99" s="19"/>
      <c r="D99" s="19"/>
      <c r="E99" s="662"/>
    </row>
    <row r="100" spans="1:5" ht="20.100000000000001" customHeight="1">
      <c r="A100" s="8">
        <v>1</v>
      </c>
      <c r="B100" s="12" t="s">
        <v>210</v>
      </c>
      <c r="C100" s="2" t="s">
        <v>211</v>
      </c>
      <c r="D100" s="14" t="s">
        <v>128</v>
      </c>
      <c r="E100" s="655">
        <v>270000</v>
      </c>
    </row>
    <row r="101" spans="1:5" ht="20.100000000000001" customHeight="1">
      <c r="A101" s="8">
        <v>2</v>
      </c>
      <c r="B101" s="9" t="s">
        <v>213</v>
      </c>
      <c r="C101" s="2" t="s">
        <v>214</v>
      </c>
      <c r="D101" s="13" t="s">
        <v>46</v>
      </c>
      <c r="E101" s="655">
        <v>90000</v>
      </c>
    </row>
    <row r="102" spans="1:5" ht="20.100000000000001" customHeight="1">
      <c r="A102" s="8">
        <v>3</v>
      </c>
      <c r="B102" s="9" t="s">
        <v>219</v>
      </c>
      <c r="C102" s="2" t="s">
        <v>220</v>
      </c>
      <c r="D102" s="13" t="s">
        <v>162</v>
      </c>
      <c r="E102" s="655">
        <v>68000</v>
      </c>
    </row>
    <row r="103" spans="1:5" ht="20.100000000000001" customHeight="1">
      <c r="A103" s="8">
        <v>4</v>
      </c>
      <c r="B103" s="9" t="s">
        <v>221</v>
      </c>
      <c r="C103" s="2" t="s">
        <v>222</v>
      </c>
      <c r="D103" s="13" t="s">
        <v>76</v>
      </c>
      <c r="E103" s="665">
        <v>68000</v>
      </c>
    </row>
    <row r="104" spans="1:5" ht="20.100000000000001" customHeight="1">
      <c r="A104" s="2"/>
      <c r="B104" s="18" t="s">
        <v>111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223</v>
      </c>
      <c r="C106" s="2"/>
      <c r="D106" s="2"/>
      <c r="E106" s="666"/>
    </row>
    <row r="107" spans="1:5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655">
        <v>270000</v>
      </c>
    </row>
    <row r="108" spans="1:5" ht="20.100000000000001" customHeight="1">
      <c r="A108" s="2">
        <v>2</v>
      </c>
      <c r="B108" s="9" t="s">
        <v>226</v>
      </c>
      <c r="C108" s="2" t="s">
        <v>227</v>
      </c>
      <c r="D108" s="14" t="s">
        <v>154</v>
      </c>
      <c r="E108" s="655">
        <v>180000</v>
      </c>
    </row>
    <row r="109" spans="1:5" ht="20.100000000000001" customHeight="1">
      <c r="A109" s="2">
        <v>3</v>
      </c>
      <c r="B109" s="9" t="s">
        <v>228</v>
      </c>
      <c r="C109" s="2" t="s">
        <v>442</v>
      </c>
      <c r="D109" s="8" t="s">
        <v>52</v>
      </c>
      <c r="E109" s="655">
        <v>90000</v>
      </c>
    </row>
    <row r="110" spans="1:5" ht="20.100000000000001" customHeight="1">
      <c r="A110" s="2">
        <v>4</v>
      </c>
      <c r="B110" s="9" t="s">
        <v>231</v>
      </c>
      <c r="C110" s="2" t="s">
        <v>442</v>
      </c>
      <c r="D110" s="8" t="s">
        <v>52</v>
      </c>
      <c r="E110" s="655">
        <v>90000</v>
      </c>
    </row>
    <row r="111" spans="1:5" ht="20.100000000000001" customHeight="1">
      <c r="A111" s="2">
        <v>5</v>
      </c>
      <c r="B111" s="9" t="s">
        <v>232</v>
      </c>
      <c r="C111" s="2" t="s">
        <v>233</v>
      </c>
      <c r="D111" s="13" t="s">
        <v>557</v>
      </c>
      <c r="E111" s="665">
        <v>54000</v>
      </c>
    </row>
    <row r="112" spans="1:5" ht="20.100000000000001" customHeight="1">
      <c r="A112" s="2">
        <v>6</v>
      </c>
      <c r="B112" s="16" t="s">
        <v>235</v>
      </c>
      <c r="C112" s="2" t="s">
        <v>233</v>
      </c>
      <c r="D112" s="8" t="s">
        <v>558</v>
      </c>
      <c r="E112" s="665">
        <v>54000</v>
      </c>
    </row>
    <row r="113" spans="1:5" ht="20.100000000000001" customHeight="1">
      <c r="A113" s="2">
        <v>7</v>
      </c>
      <c r="B113" s="16" t="s">
        <v>236</v>
      </c>
      <c r="C113" s="2" t="s">
        <v>233</v>
      </c>
      <c r="D113" s="13" t="s">
        <v>102</v>
      </c>
      <c r="E113" s="665">
        <v>54000</v>
      </c>
    </row>
    <row r="114" spans="1:5" ht="25.5" customHeight="1">
      <c r="A114" s="2"/>
      <c r="B114" s="18" t="s">
        <v>111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237</v>
      </c>
      <c r="C116" s="19"/>
      <c r="D116" s="19"/>
      <c r="E116" s="662"/>
    </row>
    <row r="117" spans="1:5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126000</v>
      </c>
    </row>
    <row r="118" spans="1:5" ht="18.75" customHeight="1">
      <c r="A118" s="8">
        <v>2</v>
      </c>
      <c r="B118" s="9" t="s">
        <v>238</v>
      </c>
      <c r="C118" s="2" t="s">
        <v>239</v>
      </c>
      <c r="D118" s="13" t="s">
        <v>162</v>
      </c>
      <c r="E118" s="655">
        <v>68000</v>
      </c>
    </row>
    <row r="119" spans="1:5" ht="20.100000000000001" customHeight="1">
      <c r="A119" s="8">
        <v>3</v>
      </c>
      <c r="B119" s="9" t="s">
        <v>179</v>
      </c>
      <c r="C119" s="10" t="s">
        <v>180</v>
      </c>
      <c r="D119" s="13" t="s">
        <v>159</v>
      </c>
      <c r="E119" s="655">
        <v>90000</v>
      </c>
    </row>
    <row r="120" spans="1:5" ht="24.75" customHeight="1">
      <c r="A120" s="2"/>
      <c r="B120" s="18" t="s">
        <v>111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245</v>
      </c>
      <c r="C122" s="19"/>
      <c r="D122" s="19"/>
      <c r="E122" s="662"/>
    </row>
    <row r="123" spans="1:5" ht="24.75" customHeight="1">
      <c r="A123" s="8">
        <v>1</v>
      </c>
      <c r="B123" s="12" t="s">
        <v>638</v>
      </c>
      <c r="C123" s="2" t="s">
        <v>639</v>
      </c>
      <c r="D123" s="8" t="s">
        <v>108</v>
      </c>
      <c r="E123" s="655">
        <v>54000</v>
      </c>
    </row>
    <row r="124" spans="1:5" ht="24.75" customHeight="1">
      <c r="A124" s="8">
        <v>2</v>
      </c>
      <c r="B124" s="9" t="s">
        <v>248</v>
      </c>
      <c r="C124" s="2" t="s">
        <v>249</v>
      </c>
      <c r="D124" s="8" t="s">
        <v>108</v>
      </c>
      <c r="E124" s="655">
        <v>54000</v>
      </c>
    </row>
    <row r="125" spans="1:5" ht="24.75" customHeight="1">
      <c r="A125" s="8">
        <v>3</v>
      </c>
      <c r="B125" s="9" t="s">
        <v>250</v>
      </c>
      <c r="C125" s="2" t="s">
        <v>251</v>
      </c>
      <c r="D125" s="8" t="s">
        <v>108</v>
      </c>
      <c r="E125" s="655">
        <v>54000</v>
      </c>
    </row>
    <row r="126" spans="1:5" ht="20.100000000000001" customHeight="1">
      <c r="A126" s="2"/>
      <c r="B126" s="18" t="s">
        <v>111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252</v>
      </c>
      <c r="C128" s="19"/>
      <c r="D128" s="19"/>
      <c r="E128" s="662"/>
    </row>
    <row r="129" spans="1:5" ht="20.100000000000001" customHeight="1">
      <c r="A129" s="2">
        <v>1</v>
      </c>
      <c r="B129" s="9" t="s">
        <v>253</v>
      </c>
      <c r="C129" s="10" t="s">
        <v>254</v>
      </c>
      <c r="D129" s="13" t="s">
        <v>115</v>
      </c>
      <c r="E129" s="655">
        <v>270000</v>
      </c>
    </row>
    <row r="130" spans="1:5" ht="20.100000000000001" customHeight="1">
      <c r="A130" s="2">
        <v>2</v>
      </c>
      <c r="B130" s="9" t="s">
        <v>255</v>
      </c>
      <c r="C130" s="10" t="s">
        <v>256</v>
      </c>
      <c r="D130" s="13" t="s">
        <v>35</v>
      </c>
      <c r="E130" s="655">
        <v>180000</v>
      </c>
    </row>
    <row r="131" spans="1:5" ht="20.100000000000001" customHeight="1">
      <c r="A131" s="2">
        <v>3</v>
      </c>
      <c r="B131" s="12" t="s">
        <v>257</v>
      </c>
      <c r="C131" s="10" t="s">
        <v>258</v>
      </c>
      <c r="D131" s="13" t="s">
        <v>131</v>
      </c>
      <c r="E131" s="655">
        <v>126000</v>
      </c>
    </row>
    <row r="132" spans="1:5" ht="20.100000000000001" customHeight="1">
      <c r="A132" s="2">
        <v>4</v>
      </c>
      <c r="B132" s="9" t="s">
        <v>259</v>
      </c>
      <c r="C132" s="10" t="s">
        <v>260</v>
      </c>
      <c r="D132" s="13" t="s">
        <v>178</v>
      </c>
      <c r="E132" s="655">
        <v>90000</v>
      </c>
    </row>
    <row r="133" spans="1:5" ht="20.100000000000001" customHeight="1">
      <c r="A133" s="2">
        <v>5</v>
      </c>
      <c r="B133" s="9" t="s">
        <v>261</v>
      </c>
      <c r="C133" s="10" t="s">
        <v>495</v>
      </c>
      <c r="D133" s="13" t="s">
        <v>199</v>
      </c>
      <c r="E133" s="655">
        <v>90000</v>
      </c>
    </row>
    <row r="134" spans="1:5" ht="20.100000000000001" customHeight="1">
      <c r="A134" s="2">
        <v>6</v>
      </c>
      <c r="B134" s="9" t="s">
        <v>262</v>
      </c>
      <c r="C134" s="10" t="s">
        <v>260</v>
      </c>
      <c r="D134" s="13" t="s">
        <v>46</v>
      </c>
      <c r="E134" s="655">
        <v>90000</v>
      </c>
    </row>
    <row r="135" spans="1:5" ht="20.100000000000001" customHeight="1">
      <c r="A135" s="2">
        <v>7</v>
      </c>
      <c r="B135" s="9" t="s">
        <v>265</v>
      </c>
      <c r="C135" s="10" t="s">
        <v>266</v>
      </c>
      <c r="D135" s="8" t="s">
        <v>84</v>
      </c>
      <c r="E135" s="655">
        <v>54000</v>
      </c>
    </row>
    <row r="136" spans="1:5" ht="20.100000000000001" customHeight="1">
      <c r="A136" s="2">
        <v>8</v>
      </c>
      <c r="B136" s="16" t="s">
        <v>267</v>
      </c>
      <c r="C136" s="10" t="s">
        <v>268</v>
      </c>
      <c r="D136" s="13" t="s">
        <v>105</v>
      </c>
      <c r="E136" s="655">
        <v>54000</v>
      </c>
    </row>
    <row r="137" spans="1:5" ht="20.100000000000001" customHeight="1">
      <c r="A137" s="2">
        <v>9</v>
      </c>
      <c r="B137" s="16" t="s">
        <v>269</v>
      </c>
      <c r="C137" s="10" t="s">
        <v>264</v>
      </c>
      <c r="D137" s="13" t="s">
        <v>105</v>
      </c>
      <c r="E137" s="655">
        <v>54000</v>
      </c>
    </row>
    <row r="138" spans="1:5" ht="20.100000000000001" customHeight="1">
      <c r="A138" s="2">
        <v>10</v>
      </c>
      <c r="B138" s="16" t="s">
        <v>270</v>
      </c>
      <c r="C138" s="10" t="s">
        <v>268</v>
      </c>
      <c r="D138" s="13" t="s">
        <v>108</v>
      </c>
      <c r="E138" s="655">
        <v>54000</v>
      </c>
    </row>
    <row r="139" spans="1:5" ht="28.5" customHeight="1">
      <c r="A139" s="2"/>
      <c r="B139" s="18" t="s">
        <v>111</v>
      </c>
      <c r="C139" s="24" t="s">
        <v>496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272</v>
      </c>
      <c r="C141" s="10"/>
      <c r="D141" s="13"/>
      <c r="E141" s="655"/>
    </row>
    <row r="142" spans="1:5" ht="20.100000000000001" customHeight="1">
      <c r="A142" s="25">
        <v>1</v>
      </c>
      <c r="B142" s="9" t="s">
        <v>561</v>
      </c>
      <c r="C142" s="10" t="s">
        <v>562</v>
      </c>
      <c r="D142" s="13" t="s">
        <v>115</v>
      </c>
      <c r="E142" s="655">
        <v>270000</v>
      </c>
    </row>
    <row r="143" spans="1:5" ht="20.100000000000001" customHeight="1">
      <c r="A143" s="25">
        <v>2</v>
      </c>
      <c r="B143" s="12" t="s">
        <v>276</v>
      </c>
      <c r="C143" s="2" t="s">
        <v>277</v>
      </c>
      <c r="D143" s="14" t="s">
        <v>154</v>
      </c>
      <c r="E143" s="655">
        <v>180000</v>
      </c>
    </row>
    <row r="144" spans="1:5" ht="20.100000000000001" customHeight="1">
      <c r="A144" s="25">
        <v>3</v>
      </c>
      <c r="B144" s="9" t="s">
        <v>278</v>
      </c>
      <c r="C144" s="10" t="s">
        <v>279</v>
      </c>
      <c r="D144" s="13" t="s">
        <v>49</v>
      </c>
      <c r="E144" s="655">
        <v>126000</v>
      </c>
    </row>
    <row r="145" spans="1:5" ht="20.100000000000001" customHeight="1">
      <c r="A145" s="25">
        <v>4</v>
      </c>
      <c r="B145" s="9" t="s">
        <v>280</v>
      </c>
      <c r="C145" s="2" t="s">
        <v>281</v>
      </c>
      <c r="D145" s="13" t="s">
        <v>49</v>
      </c>
      <c r="E145" s="655">
        <v>126000</v>
      </c>
    </row>
    <row r="146" spans="1:5" ht="20.100000000000001" customHeight="1">
      <c r="A146" s="25">
        <v>5</v>
      </c>
      <c r="B146" s="9" t="s">
        <v>282</v>
      </c>
      <c r="C146" s="2" t="s">
        <v>281</v>
      </c>
      <c r="D146" s="13" t="s">
        <v>49</v>
      </c>
      <c r="E146" s="655">
        <v>126000</v>
      </c>
    </row>
    <row r="147" spans="1:5" ht="20.100000000000001" customHeight="1">
      <c r="A147" s="25">
        <v>6</v>
      </c>
      <c r="B147" s="9" t="s">
        <v>215</v>
      </c>
      <c r="C147" s="10" t="s">
        <v>216</v>
      </c>
      <c r="D147" s="13" t="s">
        <v>159</v>
      </c>
      <c r="E147" s="655">
        <v>90000</v>
      </c>
    </row>
    <row r="148" spans="1:5" ht="20.100000000000001" customHeight="1">
      <c r="A148" s="25">
        <v>7</v>
      </c>
      <c r="B148" s="9" t="s">
        <v>283</v>
      </c>
      <c r="C148" s="10" t="s">
        <v>216</v>
      </c>
      <c r="D148" s="13" t="s">
        <v>159</v>
      </c>
      <c r="E148" s="655">
        <v>90000</v>
      </c>
    </row>
    <row r="149" spans="1:5" ht="20.100000000000001" customHeight="1">
      <c r="A149" s="25">
        <v>8</v>
      </c>
      <c r="B149" s="9" t="s">
        <v>284</v>
      </c>
      <c r="C149" s="2" t="s">
        <v>497</v>
      </c>
      <c r="D149" s="13" t="s">
        <v>159</v>
      </c>
      <c r="E149" s="655">
        <v>90000</v>
      </c>
    </row>
    <row r="150" spans="1:5" ht="20.100000000000001" customHeight="1">
      <c r="A150" s="25">
        <v>9</v>
      </c>
      <c r="B150" s="9" t="s">
        <v>286</v>
      </c>
      <c r="C150" s="10" t="s">
        <v>287</v>
      </c>
      <c r="D150" s="13" t="s">
        <v>162</v>
      </c>
      <c r="E150" s="655">
        <v>68000</v>
      </c>
    </row>
    <row r="151" spans="1:5" ht="20.100000000000001" customHeight="1">
      <c r="A151" s="25">
        <v>10</v>
      </c>
      <c r="B151" s="9" t="s">
        <v>288</v>
      </c>
      <c r="C151" s="10" t="s">
        <v>289</v>
      </c>
      <c r="D151" s="13" t="s">
        <v>68</v>
      </c>
      <c r="E151" s="655">
        <v>68000</v>
      </c>
    </row>
    <row r="152" spans="1:5" ht="20.100000000000001" customHeight="1">
      <c r="A152" s="25">
        <v>11</v>
      </c>
      <c r="B152" s="9" t="s">
        <v>60</v>
      </c>
      <c r="C152" s="10" t="s">
        <v>569</v>
      </c>
      <c r="D152" s="13" t="s">
        <v>65</v>
      </c>
      <c r="E152" s="655">
        <v>68000</v>
      </c>
    </row>
    <row r="153" spans="1:5" ht="20.100000000000001" customHeight="1">
      <c r="A153" s="25">
        <v>12</v>
      </c>
      <c r="B153" s="16" t="s">
        <v>290</v>
      </c>
      <c r="C153" s="2" t="s">
        <v>291</v>
      </c>
      <c r="D153" s="13" t="s">
        <v>137</v>
      </c>
      <c r="E153" s="655">
        <v>68000</v>
      </c>
    </row>
    <row r="154" spans="1:5" ht="20.100000000000001" customHeight="1">
      <c r="A154" s="25">
        <v>13</v>
      </c>
      <c r="B154" s="9" t="s">
        <v>292</v>
      </c>
      <c r="C154" s="2" t="s">
        <v>291</v>
      </c>
      <c r="D154" s="13" t="s">
        <v>137</v>
      </c>
      <c r="E154" s="655">
        <v>68000</v>
      </c>
    </row>
    <row r="155" spans="1:5" ht="20.100000000000001" customHeight="1">
      <c r="A155" s="25">
        <v>14</v>
      </c>
      <c r="B155" s="9" t="s">
        <v>293</v>
      </c>
      <c r="C155" s="2" t="s">
        <v>291</v>
      </c>
      <c r="D155" s="13" t="s">
        <v>137</v>
      </c>
      <c r="E155" s="655">
        <v>68000</v>
      </c>
    </row>
    <row r="156" spans="1:5" ht="20.100000000000001" customHeight="1">
      <c r="A156" s="25">
        <v>15</v>
      </c>
      <c r="B156" s="9" t="s">
        <v>295</v>
      </c>
      <c r="C156" s="2" t="s">
        <v>291</v>
      </c>
      <c r="D156" s="13" t="s">
        <v>137</v>
      </c>
      <c r="E156" s="655">
        <v>68000</v>
      </c>
    </row>
    <row r="157" spans="1:5" ht="20.100000000000001" customHeight="1">
      <c r="A157" s="25">
        <v>16</v>
      </c>
      <c r="B157" s="9" t="s">
        <v>296</v>
      </c>
      <c r="C157" s="10" t="s">
        <v>297</v>
      </c>
      <c r="D157" s="13" t="s">
        <v>76</v>
      </c>
      <c r="E157" s="655">
        <v>68000</v>
      </c>
    </row>
    <row r="158" spans="1:5" ht="20.100000000000001" customHeight="1">
      <c r="A158" s="25">
        <v>17</v>
      </c>
      <c r="B158" s="9" t="s">
        <v>298</v>
      </c>
      <c r="C158" s="10" t="s">
        <v>299</v>
      </c>
      <c r="D158" s="8" t="s">
        <v>87</v>
      </c>
      <c r="E158" s="655">
        <v>54000</v>
      </c>
    </row>
    <row r="159" spans="1:5" ht="20.100000000000001" customHeight="1">
      <c r="A159" s="25">
        <v>18</v>
      </c>
      <c r="B159" s="9" t="s">
        <v>300</v>
      </c>
      <c r="C159" s="10" t="s">
        <v>301</v>
      </c>
      <c r="D159" s="13" t="s">
        <v>119</v>
      </c>
      <c r="E159" s="665">
        <v>68000</v>
      </c>
    </row>
    <row r="160" spans="1:5" ht="20.100000000000001" customHeight="1">
      <c r="A160" s="25">
        <v>19</v>
      </c>
      <c r="B160" s="9" t="s">
        <v>303</v>
      </c>
      <c r="C160" s="10" t="s">
        <v>304</v>
      </c>
      <c r="D160" s="13" t="s">
        <v>84</v>
      </c>
      <c r="E160" s="665">
        <v>54000</v>
      </c>
    </row>
    <row r="161" spans="1:5" ht="20.100000000000001" customHeight="1">
      <c r="A161" s="25">
        <v>20</v>
      </c>
      <c r="B161" s="9" t="s">
        <v>305</v>
      </c>
      <c r="C161" s="10" t="s">
        <v>306</v>
      </c>
      <c r="D161" s="13" t="s">
        <v>119</v>
      </c>
      <c r="E161" s="665">
        <v>68000</v>
      </c>
    </row>
    <row r="162" spans="1:5" ht="20.100000000000001" customHeight="1">
      <c r="A162" s="25">
        <v>21</v>
      </c>
      <c r="B162" s="9" t="s">
        <v>307</v>
      </c>
      <c r="C162" s="10" t="s">
        <v>308</v>
      </c>
      <c r="D162" s="13" t="s">
        <v>84</v>
      </c>
      <c r="E162" s="665">
        <v>54000</v>
      </c>
    </row>
    <row r="163" spans="1:5" ht="20.100000000000001" customHeight="1">
      <c r="A163" s="25">
        <v>22</v>
      </c>
      <c r="B163" s="16" t="s">
        <v>309</v>
      </c>
      <c r="C163" s="10" t="s">
        <v>310</v>
      </c>
      <c r="D163" s="13" t="s">
        <v>96</v>
      </c>
      <c r="E163" s="665">
        <v>54000</v>
      </c>
    </row>
    <row r="164" spans="1:5" ht="20.100000000000001" customHeight="1">
      <c r="A164" s="25">
        <v>23</v>
      </c>
      <c r="B164" s="16" t="s">
        <v>311</v>
      </c>
      <c r="C164" s="10" t="s">
        <v>310</v>
      </c>
      <c r="D164" s="13" t="s">
        <v>96</v>
      </c>
      <c r="E164" s="665">
        <v>54000</v>
      </c>
    </row>
    <row r="165" spans="1:5" ht="20.100000000000001" customHeight="1">
      <c r="A165" s="25">
        <v>24</v>
      </c>
      <c r="B165" s="16" t="s">
        <v>314</v>
      </c>
      <c r="C165" s="10" t="s">
        <v>315</v>
      </c>
      <c r="D165" s="13" t="s">
        <v>105</v>
      </c>
      <c r="E165" s="665">
        <v>54000</v>
      </c>
    </row>
    <row r="166" spans="1:5" ht="20.100000000000001" customHeight="1">
      <c r="A166" s="25">
        <v>25</v>
      </c>
      <c r="B166" s="16" t="s">
        <v>316</v>
      </c>
      <c r="C166" s="10" t="s">
        <v>317</v>
      </c>
      <c r="D166" s="13" t="s">
        <v>105</v>
      </c>
      <c r="E166" s="665">
        <v>54000</v>
      </c>
    </row>
    <row r="167" spans="1:5" ht="20.100000000000001" customHeight="1">
      <c r="A167" s="25">
        <v>26</v>
      </c>
      <c r="B167" s="16" t="s">
        <v>318</v>
      </c>
      <c r="C167" s="10" t="s">
        <v>319</v>
      </c>
      <c r="D167" s="13" t="s">
        <v>105</v>
      </c>
      <c r="E167" s="665">
        <v>54000</v>
      </c>
    </row>
    <row r="168" spans="1:5" ht="20.100000000000001" customHeight="1">
      <c r="A168" s="25">
        <v>27</v>
      </c>
      <c r="B168" s="16" t="s">
        <v>320</v>
      </c>
      <c r="C168" s="10" t="s">
        <v>321</v>
      </c>
      <c r="D168" s="13" t="s">
        <v>102</v>
      </c>
      <c r="E168" s="665">
        <v>54000</v>
      </c>
    </row>
    <row r="169" spans="1:5" ht="20.100000000000001" customHeight="1">
      <c r="A169" s="25">
        <v>28</v>
      </c>
      <c r="B169" s="16" t="s">
        <v>322</v>
      </c>
      <c r="C169" s="10" t="s">
        <v>317</v>
      </c>
      <c r="D169" s="13" t="s">
        <v>105</v>
      </c>
      <c r="E169" s="665">
        <v>54000</v>
      </c>
    </row>
    <row r="170" spans="1:5" ht="20.100000000000001" customHeight="1">
      <c r="A170" s="25">
        <v>29</v>
      </c>
      <c r="B170" s="16" t="s">
        <v>323</v>
      </c>
      <c r="C170" s="10" t="s">
        <v>324</v>
      </c>
      <c r="D170" s="13" t="s">
        <v>108</v>
      </c>
      <c r="E170" s="665">
        <v>54000</v>
      </c>
    </row>
    <row r="171" spans="1:5" ht="20.100000000000001" customHeight="1">
      <c r="A171" s="25">
        <v>30</v>
      </c>
      <c r="B171" s="16" t="s">
        <v>325</v>
      </c>
      <c r="C171" s="10" t="s">
        <v>324</v>
      </c>
      <c r="D171" s="13" t="s">
        <v>108</v>
      </c>
      <c r="E171" s="665">
        <v>54000</v>
      </c>
    </row>
    <row r="172" spans="1:5" ht="20.100000000000001" customHeight="1">
      <c r="A172" s="25">
        <v>31</v>
      </c>
      <c r="B172" s="9" t="s">
        <v>331</v>
      </c>
      <c r="C172" s="10" t="s">
        <v>332</v>
      </c>
      <c r="D172" s="13" t="s">
        <v>339</v>
      </c>
      <c r="E172" s="665">
        <v>36000</v>
      </c>
    </row>
    <row r="173" spans="1:5" ht="20.100000000000001" customHeight="1">
      <c r="A173" s="25">
        <v>32</v>
      </c>
      <c r="B173" s="9" t="s">
        <v>334</v>
      </c>
      <c r="C173" s="10" t="s">
        <v>332</v>
      </c>
      <c r="D173" s="13" t="s">
        <v>339</v>
      </c>
      <c r="E173" s="665">
        <v>36000</v>
      </c>
    </row>
    <row r="174" spans="1:5" ht="20.100000000000001" customHeight="1">
      <c r="A174" s="25">
        <v>33</v>
      </c>
      <c r="B174" s="9" t="s">
        <v>335</v>
      </c>
      <c r="C174" s="10" t="s">
        <v>332</v>
      </c>
      <c r="D174" s="13" t="s">
        <v>339</v>
      </c>
      <c r="E174" s="665">
        <v>36000</v>
      </c>
    </row>
    <row r="175" spans="1:5" ht="20.100000000000001" customHeight="1">
      <c r="A175" s="25">
        <v>34</v>
      </c>
      <c r="B175" s="9" t="s">
        <v>336</v>
      </c>
      <c r="C175" s="10" t="s">
        <v>332</v>
      </c>
      <c r="D175" s="13" t="s">
        <v>339</v>
      </c>
      <c r="E175" s="665">
        <v>36000</v>
      </c>
    </row>
    <row r="176" spans="1:5" ht="20.100000000000001" customHeight="1">
      <c r="A176" s="25">
        <v>35</v>
      </c>
      <c r="B176" s="9" t="s">
        <v>337</v>
      </c>
      <c r="C176" s="10" t="s">
        <v>332</v>
      </c>
      <c r="D176" s="13" t="s">
        <v>339</v>
      </c>
      <c r="E176" s="665">
        <v>36000</v>
      </c>
    </row>
    <row r="177" spans="1:5" ht="20.100000000000001" customHeight="1">
      <c r="A177" s="25">
        <v>36</v>
      </c>
      <c r="B177" s="9" t="s">
        <v>338</v>
      </c>
      <c r="C177" s="10" t="s">
        <v>332</v>
      </c>
      <c r="D177" s="13" t="s">
        <v>350</v>
      </c>
      <c r="E177" s="665">
        <v>36000</v>
      </c>
    </row>
    <row r="178" spans="1:5" ht="20.100000000000001" customHeight="1">
      <c r="A178" s="25">
        <v>37</v>
      </c>
      <c r="B178" s="9" t="s">
        <v>340</v>
      </c>
      <c r="C178" s="10" t="s">
        <v>332</v>
      </c>
      <c r="D178" s="13" t="s">
        <v>350</v>
      </c>
      <c r="E178" s="665">
        <v>36000</v>
      </c>
    </row>
    <row r="179" spans="1:5" ht="20.100000000000001" customHeight="1">
      <c r="A179" s="25">
        <v>38</v>
      </c>
      <c r="B179" s="12" t="s">
        <v>341</v>
      </c>
      <c r="C179" s="10" t="s">
        <v>332</v>
      </c>
      <c r="D179" s="13" t="s">
        <v>350</v>
      </c>
      <c r="E179" s="665">
        <v>36000</v>
      </c>
    </row>
    <row r="180" spans="1:5" ht="20.100000000000001" customHeight="1">
      <c r="A180" s="25">
        <v>39</v>
      </c>
      <c r="B180" s="9" t="s">
        <v>342</v>
      </c>
      <c r="C180" s="10" t="s">
        <v>332</v>
      </c>
      <c r="D180" s="13" t="s">
        <v>350</v>
      </c>
      <c r="E180" s="665">
        <v>36000</v>
      </c>
    </row>
    <row r="181" spans="1:5" ht="20.100000000000001" customHeight="1">
      <c r="A181" s="25">
        <v>40</v>
      </c>
      <c r="B181" s="16" t="s">
        <v>343</v>
      </c>
      <c r="C181" s="10" t="s">
        <v>332</v>
      </c>
      <c r="D181" s="13" t="s">
        <v>350</v>
      </c>
      <c r="E181" s="665">
        <v>36000</v>
      </c>
    </row>
    <row r="182" spans="1:5" ht="20.100000000000001" customHeight="1">
      <c r="A182" s="25">
        <v>41</v>
      </c>
      <c r="B182" s="16" t="s">
        <v>344</v>
      </c>
      <c r="C182" s="10" t="s">
        <v>332</v>
      </c>
      <c r="D182" s="13" t="s">
        <v>350</v>
      </c>
      <c r="E182" s="665">
        <v>36000</v>
      </c>
    </row>
    <row r="183" spans="1:5" ht="20.100000000000001" customHeight="1">
      <c r="A183" s="25">
        <v>42</v>
      </c>
      <c r="B183" s="9" t="s">
        <v>345</v>
      </c>
      <c r="C183" s="10" t="s">
        <v>346</v>
      </c>
      <c r="D183" s="13" t="s">
        <v>353</v>
      </c>
      <c r="E183" s="665">
        <v>36000</v>
      </c>
    </row>
    <row r="184" spans="1:5" ht="20.100000000000001" customHeight="1">
      <c r="A184" s="25">
        <v>43</v>
      </c>
      <c r="B184" s="9" t="s">
        <v>348</v>
      </c>
      <c r="C184" s="10" t="s">
        <v>346</v>
      </c>
      <c r="D184" s="13" t="s">
        <v>353</v>
      </c>
      <c r="E184" s="665">
        <v>36000</v>
      </c>
    </row>
    <row r="185" spans="1:5" ht="20.100000000000001" customHeight="1">
      <c r="A185" s="25">
        <v>44</v>
      </c>
      <c r="B185" s="16" t="s">
        <v>349</v>
      </c>
      <c r="C185" s="10" t="s">
        <v>346</v>
      </c>
      <c r="D185" s="13" t="s">
        <v>347</v>
      </c>
      <c r="E185" s="665">
        <v>36000</v>
      </c>
    </row>
    <row r="186" spans="1:5" ht="20.100000000000001" customHeight="1">
      <c r="A186" s="25">
        <v>45</v>
      </c>
      <c r="B186" s="9" t="s">
        <v>351</v>
      </c>
      <c r="C186" s="10" t="s">
        <v>346</v>
      </c>
      <c r="D186" s="13" t="s">
        <v>353</v>
      </c>
      <c r="E186" s="665">
        <v>36000</v>
      </c>
    </row>
    <row r="187" spans="1:5" ht="20.100000000000001" customHeight="1">
      <c r="A187" s="25">
        <v>46</v>
      </c>
      <c r="B187" s="9" t="s">
        <v>354</v>
      </c>
      <c r="C187" s="10" t="s">
        <v>355</v>
      </c>
      <c r="D187" s="13" t="s">
        <v>366</v>
      </c>
      <c r="E187" s="665">
        <v>36000</v>
      </c>
    </row>
    <row r="188" spans="1:5" ht="20.100000000000001" customHeight="1">
      <c r="A188" s="25">
        <v>47</v>
      </c>
      <c r="B188" s="9" t="s">
        <v>357</v>
      </c>
      <c r="C188" s="10" t="s">
        <v>355</v>
      </c>
      <c r="D188" s="13" t="s">
        <v>366</v>
      </c>
      <c r="E188" s="665">
        <v>36000</v>
      </c>
    </row>
    <row r="189" spans="1:5" ht="20.100000000000001" customHeight="1">
      <c r="A189" s="25">
        <v>48</v>
      </c>
      <c r="B189" s="9" t="s">
        <v>358</v>
      </c>
      <c r="C189" s="10" t="s">
        <v>355</v>
      </c>
      <c r="D189" s="13" t="s">
        <v>366</v>
      </c>
      <c r="E189" s="665">
        <v>36000</v>
      </c>
    </row>
    <row r="190" spans="1:5" ht="20.100000000000001" customHeight="1">
      <c r="A190" s="25">
        <v>49</v>
      </c>
      <c r="B190" s="9" t="s">
        <v>359</v>
      </c>
      <c r="C190" s="10" t="s">
        <v>355</v>
      </c>
      <c r="D190" s="13" t="s">
        <v>366</v>
      </c>
      <c r="E190" s="665">
        <v>36000</v>
      </c>
    </row>
    <row r="191" spans="1:5" ht="20.100000000000001" customHeight="1">
      <c r="A191" s="25">
        <v>50</v>
      </c>
      <c r="B191" s="9" t="s">
        <v>360</v>
      </c>
      <c r="C191" s="10" t="s">
        <v>355</v>
      </c>
      <c r="D191" s="13" t="s">
        <v>366</v>
      </c>
      <c r="E191" s="665">
        <v>36000</v>
      </c>
    </row>
    <row r="192" spans="1:5" ht="20.100000000000001" customHeight="1">
      <c r="A192" s="25">
        <v>51</v>
      </c>
      <c r="B192" s="16" t="s">
        <v>361</v>
      </c>
      <c r="C192" s="10" t="s">
        <v>355</v>
      </c>
      <c r="D192" s="13" t="s">
        <v>366</v>
      </c>
      <c r="E192" s="665">
        <v>36000</v>
      </c>
    </row>
    <row r="193" spans="1:5" ht="20.100000000000001" customHeight="1">
      <c r="A193" s="25">
        <v>52</v>
      </c>
      <c r="B193" s="16" t="s">
        <v>362</v>
      </c>
      <c r="C193" s="10" t="s">
        <v>355</v>
      </c>
      <c r="D193" s="13" t="s">
        <v>366</v>
      </c>
      <c r="E193" s="665">
        <v>36000</v>
      </c>
    </row>
    <row r="194" spans="1:5" ht="20.100000000000001" customHeight="1">
      <c r="A194" s="25">
        <v>53</v>
      </c>
      <c r="B194" s="9" t="s">
        <v>499</v>
      </c>
      <c r="C194" s="10" t="s">
        <v>352</v>
      </c>
      <c r="D194" s="13" t="s">
        <v>366</v>
      </c>
      <c r="E194" s="665">
        <v>36000</v>
      </c>
    </row>
    <row r="195" spans="1:5" ht="20.100000000000001" customHeight="1">
      <c r="A195" s="25">
        <v>54</v>
      </c>
      <c r="B195" s="9" t="s">
        <v>363</v>
      </c>
      <c r="C195" s="10" t="s">
        <v>352</v>
      </c>
      <c r="D195" s="13" t="s">
        <v>366</v>
      </c>
      <c r="E195" s="665">
        <v>36000</v>
      </c>
    </row>
    <row r="196" spans="1:5" ht="20.100000000000001" customHeight="1">
      <c r="A196" s="25">
        <v>55</v>
      </c>
      <c r="B196" s="16" t="s">
        <v>364</v>
      </c>
      <c r="C196" s="10" t="s">
        <v>365</v>
      </c>
      <c r="D196" s="13" t="s">
        <v>378</v>
      </c>
      <c r="E196" s="665">
        <v>36000</v>
      </c>
    </row>
    <row r="197" spans="1:5" ht="20.100000000000001" customHeight="1">
      <c r="A197" s="25">
        <v>56</v>
      </c>
      <c r="B197" s="16" t="s">
        <v>367</v>
      </c>
      <c r="C197" s="10" t="s">
        <v>365</v>
      </c>
      <c r="D197" s="13" t="s">
        <v>370</v>
      </c>
      <c r="E197" s="665">
        <v>36000</v>
      </c>
    </row>
    <row r="198" spans="1:5" ht="20.100000000000001" customHeight="1">
      <c r="A198" s="25">
        <v>57</v>
      </c>
      <c r="B198" s="16" t="s">
        <v>369</v>
      </c>
      <c r="C198" s="10" t="s">
        <v>346</v>
      </c>
      <c r="D198" s="13" t="s">
        <v>353</v>
      </c>
      <c r="E198" s="665">
        <v>36000</v>
      </c>
    </row>
    <row r="199" spans="1:5" ht="20.100000000000001" customHeight="1">
      <c r="A199" s="25">
        <v>58</v>
      </c>
      <c r="B199" s="16" t="s">
        <v>371</v>
      </c>
      <c r="C199" s="10" t="s">
        <v>372</v>
      </c>
      <c r="D199" s="13" t="s">
        <v>572</v>
      </c>
      <c r="E199" s="665">
        <v>36000</v>
      </c>
    </row>
    <row r="200" spans="1:5" ht="20.100000000000001" customHeight="1">
      <c r="A200" s="25">
        <v>59</v>
      </c>
      <c r="B200" s="16" t="s">
        <v>374</v>
      </c>
      <c r="C200" s="10" t="s">
        <v>372</v>
      </c>
      <c r="D200" s="13" t="s">
        <v>572</v>
      </c>
      <c r="E200" s="665">
        <v>36000</v>
      </c>
    </row>
    <row r="201" spans="1:5" ht="20.100000000000001" customHeight="1">
      <c r="A201" s="25">
        <v>60</v>
      </c>
      <c r="B201" s="16" t="s">
        <v>375</v>
      </c>
      <c r="C201" s="10" t="s">
        <v>372</v>
      </c>
      <c r="D201" s="13" t="s">
        <v>572</v>
      </c>
      <c r="E201" s="665">
        <v>36000</v>
      </c>
    </row>
    <row r="202" spans="1:5" ht="20.100000000000001" customHeight="1">
      <c r="A202" s="25">
        <v>61</v>
      </c>
      <c r="B202" s="16" t="s">
        <v>376</v>
      </c>
      <c r="C202" s="10" t="s">
        <v>377</v>
      </c>
      <c r="D202" s="13" t="s">
        <v>368</v>
      </c>
      <c r="E202" s="665">
        <v>36000</v>
      </c>
    </row>
    <row r="203" spans="1:5" ht="20.100000000000001" customHeight="1">
      <c r="A203" s="25">
        <v>62</v>
      </c>
      <c r="B203" s="16" t="s">
        <v>379</v>
      </c>
      <c r="C203" s="10" t="s">
        <v>377</v>
      </c>
      <c r="D203" s="13" t="s">
        <v>368</v>
      </c>
      <c r="E203" s="665">
        <v>36000</v>
      </c>
    </row>
    <row r="204" spans="1:5" ht="30.75" customHeight="1">
      <c r="A204" s="25"/>
      <c r="B204" s="6" t="s">
        <v>111</v>
      </c>
      <c r="C204" s="26" t="s">
        <v>727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381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955" t="s">
        <v>728</v>
      </c>
      <c r="B1" s="955"/>
      <c r="C1" s="955"/>
    </row>
    <row r="2" spans="1:3" ht="23.1" customHeight="1">
      <c r="A2" s="672">
        <v>1</v>
      </c>
      <c r="B2" s="672" t="s">
        <v>644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645</v>
      </c>
      <c r="C3" s="564">
        <f>'[9]Christmas 2024'!$E$58</f>
        <v>1470000</v>
      </c>
    </row>
    <row r="4" spans="1:3" ht="23.1" customHeight="1">
      <c r="A4" s="672">
        <v>3</v>
      </c>
      <c r="B4" s="672" t="s">
        <v>646</v>
      </c>
      <c r="C4" s="564">
        <f>'[10]WELFARE CONTRACT '!$E$21</f>
        <v>1692000</v>
      </c>
    </row>
    <row r="5" spans="1:3" ht="23.1" customHeight="1">
      <c r="A5" s="672">
        <v>4</v>
      </c>
      <c r="B5" s="672" t="s">
        <v>647</v>
      </c>
      <c r="C5" s="564">
        <f>'[10]NEW CONTR WELFARE'!$E$31</f>
        <v>1676000</v>
      </c>
    </row>
    <row r="6" spans="1:3" ht="23.1" customHeight="1">
      <c r="A6" s="672">
        <v>5</v>
      </c>
      <c r="B6" s="672" t="s">
        <v>648</v>
      </c>
      <c r="C6" s="564">
        <f>'[10]WELFARE CAS. SABB. NYSC'!$D$68</f>
        <v>2259000</v>
      </c>
    </row>
    <row r="7" spans="1:3" ht="23.1" customHeight="1">
      <c r="A7" s="672">
        <v>6</v>
      </c>
      <c r="B7" s="672" t="s">
        <v>649</v>
      </c>
      <c r="C7" s="564">
        <f>'[10]WELFARE CONSULTANCY'!$D$30</f>
        <v>1656000</v>
      </c>
    </row>
    <row r="8" spans="1:3" ht="23.1" customHeight="1">
      <c r="A8" s="672">
        <v>7</v>
      </c>
      <c r="B8" s="672" t="s">
        <v>650</v>
      </c>
      <c r="C8" s="564">
        <f>'[10]WELFARE - OTHERS'!$C$95</f>
        <v>1555000</v>
      </c>
    </row>
    <row r="9" spans="1:3" ht="23.1" customHeight="1">
      <c r="A9" s="672"/>
      <c r="B9" s="230" t="s">
        <v>651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959" t="s">
        <v>729</v>
      </c>
      <c r="B2" s="959"/>
      <c r="C2" s="959"/>
      <c r="D2" s="959"/>
      <c r="E2" s="959"/>
      <c r="F2" s="959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730</v>
      </c>
    </row>
    <row r="5" spans="1:6" ht="17.25" customHeight="1">
      <c r="C5" s="6"/>
      <c r="D5" s="6"/>
      <c r="E5" s="652" t="s">
        <v>20</v>
      </c>
      <c r="F5" s="653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273</v>
      </c>
      <c r="C11" s="2" t="s">
        <v>535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33</v>
      </c>
      <c r="C12" s="10" t="s">
        <v>538</v>
      </c>
      <c r="D12" s="13" t="s">
        <v>131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36</v>
      </c>
      <c r="C13" s="2" t="s">
        <v>37</v>
      </c>
      <c r="D13" s="8" t="s">
        <v>49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39</v>
      </c>
      <c r="C14" s="2" t="s">
        <v>40</v>
      </c>
      <c r="D14" s="13" t="s">
        <v>41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42</v>
      </c>
      <c r="C15" s="15" t="s">
        <v>43</v>
      </c>
      <c r="D15" s="13" t="s">
        <v>49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44</v>
      </c>
      <c r="C16" s="2" t="s">
        <v>45</v>
      </c>
      <c r="D16" s="8" t="s">
        <v>199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47</v>
      </c>
      <c r="C17" s="2" t="s">
        <v>48</v>
      </c>
      <c r="D17" s="8" t="s">
        <v>49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460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540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56</v>
      </c>
      <c r="C20" s="2" t="s">
        <v>57</v>
      </c>
      <c r="D20" s="13" t="s">
        <v>634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59</v>
      </c>
      <c r="C21" s="2" t="s">
        <v>51</v>
      </c>
      <c r="D21" s="13" t="s">
        <v>634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63</v>
      </c>
      <c r="C22" s="10" t="s">
        <v>64</v>
      </c>
      <c r="D22" s="13" t="s">
        <v>162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66</v>
      </c>
      <c r="C23" s="15" t="s">
        <v>67</v>
      </c>
      <c r="D23" s="8" t="s">
        <v>137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69</v>
      </c>
      <c r="C24" s="15" t="s">
        <v>70</v>
      </c>
      <c r="D24" s="13" t="s">
        <v>137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71</v>
      </c>
      <c r="C25" s="15" t="s">
        <v>72</v>
      </c>
      <c r="D25" s="8" t="s">
        <v>73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74</v>
      </c>
      <c r="C26" s="15" t="s">
        <v>75</v>
      </c>
      <c r="D26" s="8" t="s">
        <v>73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84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84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81</v>
      </c>
      <c r="C29" s="15" t="s">
        <v>67</v>
      </c>
      <c r="D29" s="8" t="s">
        <v>84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82</v>
      </c>
      <c r="C30" s="10" t="s">
        <v>83</v>
      </c>
      <c r="D30" s="13" t="s">
        <v>87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85</v>
      </c>
      <c r="C31" s="2" t="s">
        <v>86</v>
      </c>
      <c r="D31" s="8" t="s">
        <v>96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88</v>
      </c>
      <c r="C32" s="2" t="s">
        <v>86</v>
      </c>
      <c r="D32" s="8" t="s">
        <v>96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89</v>
      </c>
      <c r="C33" s="15" t="s">
        <v>90</v>
      </c>
      <c r="D33" s="13" t="s">
        <v>84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91</v>
      </c>
      <c r="C34" s="2" t="s">
        <v>78</v>
      </c>
      <c r="D34" s="8" t="s">
        <v>96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92</v>
      </c>
      <c r="C35" s="2" t="s">
        <v>93</v>
      </c>
      <c r="D35" s="8" t="s">
        <v>96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100</v>
      </c>
      <c r="C36" s="10" t="s">
        <v>101</v>
      </c>
      <c r="D36" s="13" t="s">
        <v>105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103</v>
      </c>
      <c r="C37" s="10" t="s">
        <v>104</v>
      </c>
      <c r="D37" s="13" t="s">
        <v>108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111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112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113</v>
      </c>
      <c r="C41" s="2" t="s">
        <v>114</v>
      </c>
      <c r="D41" s="8" t="s">
        <v>115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116</v>
      </c>
      <c r="C42" s="2" t="s">
        <v>117</v>
      </c>
      <c r="D42" s="8" t="s">
        <v>73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118</v>
      </c>
      <c r="C43" s="2" t="s">
        <v>117</v>
      </c>
      <c r="D43" s="13" t="s">
        <v>76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121</v>
      </c>
      <c r="C44" s="2" t="s">
        <v>122</v>
      </c>
      <c r="D44" s="13" t="s">
        <v>96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125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541</v>
      </c>
      <c r="C48" s="2" t="s">
        <v>542</v>
      </c>
      <c r="D48" s="8" t="s">
        <v>115</v>
      </c>
      <c r="E48" s="655">
        <f>'AUGUST 2025'!J70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543</v>
      </c>
      <c r="C49" s="2" t="s">
        <v>43</v>
      </c>
      <c r="D49" s="8" t="s">
        <v>131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126</v>
      </c>
      <c r="C50" s="2" t="s">
        <v>127</v>
      </c>
      <c r="D50" s="8" t="s">
        <v>35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129</v>
      </c>
      <c r="C51" s="2" t="s">
        <v>130</v>
      </c>
      <c r="D51" s="8" t="s">
        <v>131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132</v>
      </c>
      <c r="C52" s="2" t="s">
        <v>130</v>
      </c>
      <c r="D52" s="8" t="s">
        <v>131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133</v>
      </c>
      <c r="C53" s="2" t="s">
        <v>130</v>
      </c>
      <c r="D53" s="8" t="s">
        <v>49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134</v>
      </c>
      <c r="C54" s="2" t="s">
        <v>130</v>
      </c>
      <c r="D54" s="8" t="s">
        <v>49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138</v>
      </c>
      <c r="C55" s="2" t="s">
        <v>139</v>
      </c>
      <c r="D55" s="8" t="s">
        <v>76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142</v>
      </c>
      <c r="C56" s="2" t="s">
        <v>139</v>
      </c>
      <c r="D56" s="8" t="s">
        <v>87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143</v>
      </c>
      <c r="C57" s="2" t="s">
        <v>139</v>
      </c>
      <c r="D57" s="8" t="s">
        <v>87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111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145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545</v>
      </c>
      <c r="C61" s="10" t="s">
        <v>147</v>
      </c>
      <c r="D61" s="13" t="s">
        <v>115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148</v>
      </c>
      <c r="C62" s="10" t="s">
        <v>149</v>
      </c>
      <c r="D62" s="13" t="s">
        <v>150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111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151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546</v>
      </c>
      <c r="C66" s="15" t="s">
        <v>547</v>
      </c>
      <c r="D66" s="8" t="s">
        <v>115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548</v>
      </c>
      <c r="C67" s="15" t="s">
        <v>549</v>
      </c>
      <c r="D67" s="13" t="s">
        <v>38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155</v>
      </c>
      <c r="C68" s="2" t="s">
        <v>156</v>
      </c>
      <c r="D68" s="8" t="s">
        <v>199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550</v>
      </c>
      <c r="C69" s="15" t="s">
        <v>158</v>
      </c>
      <c r="D69" s="13" t="s">
        <v>460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68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163</v>
      </c>
      <c r="C71" s="15" t="s">
        <v>70</v>
      </c>
      <c r="D71" s="8" t="s">
        <v>68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164</v>
      </c>
      <c r="C72" s="15" t="s">
        <v>70</v>
      </c>
      <c r="D72" s="8" t="s">
        <v>68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162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168</v>
      </c>
      <c r="C74" s="2" t="s">
        <v>139</v>
      </c>
      <c r="D74" s="8" t="s">
        <v>76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111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169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170</v>
      </c>
      <c r="C78" s="2" t="s">
        <v>171</v>
      </c>
      <c r="D78" s="8" t="s">
        <v>115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174</v>
      </c>
      <c r="C79" s="2" t="s">
        <v>175</v>
      </c>
      <c r="D79" s="8" t="s">
        <v>49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176</v>
      </c>
      <c r="C80" s="2" t="s">
        <v>177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183</v>
      </c>
      <c r="C81" s="2" t="s">
        <v>184</v>
      </c>
      <c r="D81" s="8" t="s">
        <v>137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185</v>
      </c>
      <c r="C82" s="2" t="s">
        <v>186</v>
      </c>
      <c r="D82" s="8" t="s">
        <v>87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187</v>
      </c>
      <c r="C83" s="2" t="s">
        <v>188</v>
      </c>
      <c r="D83" s="8" t="s">
        <v>105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111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189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195</v>
      </c>
      <c r="C89" s="2" t="s">
        <v>130</v>
      </c>
      <c r="D89" s="8" t="s">
        <v>49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196</v>
      </c>
      <c r="C90" s="2" t="s">
        <v>156</v>
      </c>
      <c r="D90" s="13" t="s">
        <v>199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197</v>
      </c>
      <c r="C91" s="2" t="s">
        <v>156</v>
      </c>
      <c r="D91" s="13" t="s">
        <v>199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198</v>
      </c>
      <c r="C92" s="10" t="s">
        <v>156</v>
      </c>
      <c r="D92" s="13" t="s">
        <v>230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200</v>
      </c>
      <c r="C93" s="15" t="s">
        <v>70</v>
      </c>
      <c r="D93" s="13" t="s">
        <v>68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201</v>
      </c>
      <c r="C94" s="15" t="s">
        <v>158</v>
      </c>
      <c r="D94" s="13" t="s">
        <v>159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204</v>
      </c>
      <c r="C95" s="2" t="s">
        <v>205</v>
      </c>
      <c r="D95" s="8" t="s">
        <v>76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206</v>
      </c>
      <c r="C96" s="15" t="s">
        <v>207</v>
      </c>
      <c r="D96" s="13" t="s">
        <v>102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111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209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210</v>
      </c>
      <c r="C100" s="2" t="s">
        <v>211</v>
      </c>
      <c r="D100" s="14" t="s">
        <v>128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213</v>
      </c>
      <c r="C101" s="2" t="s">
        <v>214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219</v>
      </c>
      <c r="C102" s="2" t="s">
        <v>220</v>
      </c>
      <c r="D102" s="13" t="s">
        <v>162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221</v>
      </c>
      <c r="C103" s="2" t="s">
        <v>222</v>
      </c>
      <c r="D103" s="13" t="s">
        <v>76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111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223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226</v>
      </c>
      <c r="C108" s="2" t="s">
        <v>227</v>
      </c>
      <c r="D108" s="14" t="s">
        <v>154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228</v>
      </c>
      <c r="C109" s="2" t="s">
        <v>442</v>
      </c>
      <c r="D109" s="8" t="s">
        <v>52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231</v>
      </c>
      <c r="C110" s="2" t="s">
        <v>442</v>
      </c>
      <c r="D110" s="8" t="s">
        <v>52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232</v>
      </c>
      <c r="C111" s="2" t="s">
        <v>233</v>
      </c>
      <c r="D111" s="13" t="s">
        <v>557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235</v>
      </c>
      <c r="C112" s="2" t="s">
        <v>233</v>
      </c>
      <c r="D112" s="8" t="s">
        <v>558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236</v>
      </c>
      <c r="C113" s="2" t="s">
        <v>233</v>
      </c>
      <c r="D113" s="13" t="s">
        <v>102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111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237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152</v>
      </c>
      <c r="C117" s="2" t="s">
        <v>130</v>
      </c>
      <c r="D117" s="8" t="s">
        <v>38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238</v>
      </c>
      <c r="C118" s="2" t="s">
        <v>239</v>
      </c>
      <c r="D118" s="13" t="s">
        <v>162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179</v>
      </c>
      <c r="C119" s="10" t="s">
        <v>180</v>
      </c>
      <c r="D119" s="13" t="s">
        <v>159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111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245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638</v>
      </c>
      <c r="C123" s="2" t="s">
        <v>639</v>
      </c>
      <c r="D123" s="8" t="s">
        <v>108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248</v>
      </c>
      <c r="C124" s="2" t="s">
        <v>249</v>
      </c>
      <c r="D124" s="8" t="s">
        <v>108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250</v>
      </c>
      <c r="C125" s="2" t="s">
        <v>251</v>
      </c>
      <c r="D125" s="8" t="s">
        <v>108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111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252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253</v>
      </c>
      <c r="C129" s="10" t="s">
        <v>254</v>
      </c>
      <c r="D129" s="13" t="s">
        <v>115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255</v>
      </c>
      <c r="C130" s="10" t="s">
        <v>256</v>
      </c>
      <c r="D130" s="13" t="s">
        <v>35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257</v>
      </c>
      <c r="C131" s="10" t="s">
        <v>258</v>
      </c>
      <c r="D131" s="13" t="s">
        <v>131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259</v>
      </c>
      <c r="C132" s="10" t="s">
        <v>260</v>
      </c>
      <c r="D132" s="13" t="s">
        <v>178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261</v>
      </c>
      <c r="C133" s="10" t="s">
        <v>495</v>
      </c>
      <c r="D133" s="13" t="s">
        <v>199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262</v>
      </c>
      <c r="C134" s="10" t="s">
        <v>260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265</v>
      </c>
      <c r="C135" s="10" t="s">
        <v>266</v>
      </c>
      <c r="D135" s="8" t="s">
        <v>84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267</v>
      </c>
      <c r="C136" s="10" t="s">
        <v>268</v>
      </c>
      <c r="D136" s="13" t="s">
        <v>105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269</v>
      </c>
      <c r="C137" s="10" t="s">
        <v>264</v>
      </c>
      <c r="D137" s="13" t="s">
        <v>105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270</v>
      </c>
      <c r="C138" s="10" t="s">
        <v>268</v>
      </c>
      <c r="D138" s="13" t="s">
        <v>108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111</v>
      </c>
      <c r="C139" s="24" t="s">
        <v>496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272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561</v>
      </c>
      <c r="C142" s="10" t="s">
        <v>562</v>
      </c>
      <c r="D142" s="13" t="s">
        <v>115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276</v>
      </c>
      <c r="C143" s="2" t="s">
        <v>277</v>
      </c>
      <c r="D143" s="14" t="s">
        <v>154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278</v>
      </c>
      <c r="C144" s="10" t="s">
        <v>279</v>
      </c>
      <c r="D144" s="13" t="s">
        <v>49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280</v>
      </c>
      <c r="C145" s="2" t="s">
        <v>281</v>
      </c>
      <c r="D145" s="13" t="s">
        <v>49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282</v>
      </c>
      <c r="C146" s="2" t="s">
        <v>281</v>
      </c>
      <c r="D146" s="13" t="s">
        <v>49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215</v>
      </c>
      <c r="C147" s="10" t="s">
        <v>216</v>
      </c>
      <c r="D147" s="13" t="s">
        <v>159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283</v>
      </c>
      <c r="C148" s="10" t="s">
        <v>216</v>
      </c>
      <c r="D148" s="13" t="s">
        <v>159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284</v>
      </c>
      <c r="C149" s="2" t="s">
        <v>497</v>
      </c>
      <c r="D149" s="13" t="s">
        <v>159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286</v>
      </c>
      <c r="C150" s="10" t="s">
        <v>287</v>
      </c>
      <c r="D150" s="13" t="s">
        <v>162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288</v>
      </c>
      <c r="C151" s="10" t="s">
        <v>289</v>
      </c>
      <c r="D151" s="13" t="s">
        <v>68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60</v>
      </c>
      <c r="C152" s="10" t="s">
        <v>569</v>
      </c>
      <c r="D152" s="13" t="s">
        <v>65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290</v>
      </c>
      <c r="C153" s="2" t="s">
        <v>291</v>
      </c>
      <c r="D153" s="13" t="s">
        <v>137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292</v>
      </c>
      <c r="C154" s="2" t="s">
        <v>291</v>
      </c>
      <c r="D154" s="13" t="s">
        <v>137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293</v>
      </c>
      <c r="C155" s="2" t="s">
        <v>291</v>
      </c>
      <c r="D155" s="13" t="s">
        <v>137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295</v>
      </c>
      <c r="C156" s="2" t="s">
        <v>291</v>
      </c>
      <c r="D156" s="13" t="s">
        <v>137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296</v>
      </c>
      <c r="C157" s="10" t="s">
        <v>297</v>
      </c>
      <c r="D157" s="13" t="s">
        <v>76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298</v>
      </c>
      <c r="C158" s="10" t="s">
        <v>299</v>
      </c>
      <c r="D158" s="8" t="s">
        <v>87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300</v>
      </c>
      <c r="C159" s="10" t="s">
        <v>301</v>
      </c>
      <c r="D159" s="13" t="s">
        <v>119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303</v>
      </c>
      <c r="C160" s="10" t="s">
        <v>304</v>
      </c>
      <c r="D160" s="13" t="s">
        <v>84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305</v>
      </c>
      <c r="C161" s="10" t="s">
        <v>306</v>
      </c>
      <c r="D161" s="13" t="s">
        <v>119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307</v>
      </c>
      <c r="C162" s="10" t="s">
        <v>308</v>
      </c>
      <c r="D162" s="13" t="s">
        <v>84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309</v>
      </c>
      <c r="C163" s="10" t="s">
        <v>310</v>
      </c>
      <c r="D163" s="13" t="s">
        <v>96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311</v>
      </c>
      <c r="C164" s="10" t="s">
        <v>310</v>
      </c>
      <c r="D164" s="13" t="s">
        <v>96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314</v>
      </c>
      <c r="C165" s="10" t="s">
        <v>315</v>
      </c>
      <c r="D165" s="13" t="s">
        <v>105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316</v>
      </c>
      <c r="C166" s="10" t="s">
        <v>317</v>
      </c>
      <c r="D166" s="13" t="s">
        <v>105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318</v>
      </c>
      <c r="C167" s="10" t="s">
        <v>319</v>
      </c>
      <c r="D167" s="13" t="s">
        <v>105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320</v>
      </c>
      <c r="C168" s="10" t="s">
        <v>321</v>
      </c>
      <c r="D168" s="13" t="s">
        <v>102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322</v>
      </c>
      <c r="C169" s="10" t="s">
        <v>317</v>
      </c>
      <c r="D169" s="13" t="s">
        <v>105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323</v>
      </c>
      <c r="C170" s="10" t="s">
        <v>324</v>
      </c>
      <c r="D170" s="13" t="s">
        <v>108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325</v>
      </c>
      <c r="C171" s="10" t="s">
        <v>324</v>
      </c>
      <c r="D171" s="13" t="s">
        <v>108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331</v>
      </c>
      <c r="C172" s="10" t="s">
        <v>332</v>
      </c>
      <c r="D172" s="13" t="s">
        <v>339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334</v>
      </c>
      <c r="C173" s="10" t="s">
        <v>332</v>
      </c>
      <c r="D173" s="13" t="s">
        <v>339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335</v>
      </c>
      <c r="C174" s="10" t="s">
        <v>332</v>
      </c>
      <c r="D174" s="13" t="s">
        <v>339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336</v>
      </c>
      <c r="C175" s="10" t="s">
        <v>332</v>
      </c>
      <c r="D175" s="13" t="s">
        <v>339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337</v>
      </c>
      <c r="C176" s="10" t="s">
        <v>332</v>
      </c>
      <c r="D176" s="13" t="s">
        <v>339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338</v>
      </c>
      <c r="C177" s="10" t="s">
        <v>332</v>
      </c>
      <c r="D177" s="13" t="s">
        <v>350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340</v>
      </c>
      <c r="C178" s="10" t="s">
        <v>332</v>
      </c>
      <c r="D178" s="13" t="s">
        <v>350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341</v>
      </c>
      <c r="C179" s="10" t="s">
        <v>332</v>
      </c>
      <c r="D179" s="13" t="s">
        <v>350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342</v>
      </c>
      <c r="C180" s="10" t="s">
        <v>332</v>
      </c>
      <c r="D180" s="13" t="s">
        <v>350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343</v>
      </c>
      <c r="C181" s="10" t="s">
        <v>332</v>
      </c>
      <c r="D181" s="13" t="s">
        <v>350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344</v>
      </c>
      <c r="C182" s="10" t="s">
        <v>332</v>
      </c>
      <c r="D182" s="13" t="s">
        <v>350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345</v>
      </c>
      <c r="C183" s="10" t="s">
        <v>346</v>
      </c>
      <c r="D183" s="13" t="s">
        <v>353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348</v>
      </c>
      <c r="C184" s="10" t="s">
        <v>346</v>
      </c>
      <c r="D184" s="13" t="s">
        <v>353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349</v>
      </c>
      <c r="C185" s="10" t="s">
        <v>346</v>
      </c>
      <c r="D185" s="13" t="s">
        <v>347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351</v>
      </c>
      <c r="C186" s="10" t="s">
        <v>346</v>
      </c>
      <c r="D186" s="13" t="s">
        <v>353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354</v>
      </c>
      <c r="C187" s="10" t="s">
        <v>355</v>
      </c>
      <c r="D187" s="13" t="s">
        <v>366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357</v>
      </c>
      <c r="C188" s="10" t="s">
        <v>355</v>
      </c>
      <c r="D188" s="13" t="s">
        <v>366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358</v>
      </c>
      <c r="C189" s="10" t="s">
        <v>355</v>
      </c>
      <c r="D189" s="13" t="s">
        <v>366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359</v>
      </c>
      <c r="C190" s="10" t="s">
        <v>355</v>
      </c>
      <c r="D190" s="13" t="s">
        <v>366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360</v>
      </c>
      <c r="C191" s="10" t="s">
        <v>355</v>
      </c>
      <c r="D191" s="13" t="s">
        <v>366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361</v>
      </c>
      <c r="C192" s="10" t="s">
        <v>355</v>
      </c>
      <c r="D192" s="13" t="s">
        <v>366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362</v>
      </c>
      <c r="C193" s="10" t="s">
        <v>355</v>
      </c>
      <c r="D193" s="13" t="s">
        <v>366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499</v>
      </c>
      <c r="C194" s="10" t="s">
        <v>352</v>
      </c>
      <c r="D194" s="13" t="s">
        <v>366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363</v>
      </c>
      <c r="C195" s="10" t="s">
        <v>352</v>
      </c>
      <c r="D195" s="13" t="s">
        <v>366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364</v>
      </c>
      <c r="C196" s="10" t="s">
        <v>365</v>
      </c>
      <c r="D196" s="13" t="s">
        <v>378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367</v>
      </c>
      <c r="C197" s="10" t="s">
        <v>365</v>
      </c>
      <c r="D197" s="13" t="s">
        <v>370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369</v>
      </c>
      <c r="C198" s="10" t="s">
        <v>346</v>
      </c>
      <c r="D198" s="13" t="s">
        <v>353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371</v>
      </c>
      <c r="C199" s="10" t="s">
        <v>372</v>
      </c>
      <c r="D199" s="13" t="s">
        <v>572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374</v>
      </c>
      <c r="C200" s="10" t="s">
        <v>372</v>
      </c>
      <c r="D200" s="13" t="s">
        <v>572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375</v>
      </c>
      <c r="C201" s="10" t="s">
        <v>372</v>
      </c>
      <c r="D201" s="13" t="s">
        <v>572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376</v>
      </c>
      <c r="C202" s="10" t="s">
        <v>377</v>
      </c>
      <c r="D202" s="13" t="s">
        <v>368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379</v>
      </c>
      <c r="C203" s="10" t="s">
        <v>377</v>
      </c>
      <c r="D203" s="13" t="s">
        <v>368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111</v>
      </c>
      <c r="C204" s="26" t="s">
        <v>727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381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960" t="s">
        <v>731</v>
      </c>
      <c r="B1" s="960"/>
      <c r="C1" s="960"/>
    </row>
    <row r="2" spans="1:4" ht="30" customHeight="1">
      <c r="A2" s="44">
        <v>1</v>
      </c>
      <c r="B2" s="44" t="s">
        <v>644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645</v>
      </c>
      <c r="C3" s="126">
        <f>'[9]NEW STAFF BONUS'!$F$57</f>
        <v>3962895.7466666698</v>
      </c>
      <c r="D3" s="44"/>
    </row>
    <row r="4" spans="1:4" ht="30" customHeight="1">
      <c r="A4" s="44">
        <v>3</v>
      </c>
      <c r="B4" s="44" t="s">
        <v>646</v>
      </c>
      <c r="C4" s="126">
        <f>'[10]BONUS CONTRACT'!$F$21</f>
        <v>4618070.6766666695</v>
      </c>
      <c r="D4" s="44"/>
    </row>
    <row r="5" spans="1:4" ht="30" customHeight="1">
      <c r="A5" s="44">
        <v>4</v>
      </c>
      <c r="B5" s="44" t="s">
        <v>647</v>
      </c>
      <c r="C5" s="126">
        <f>'[10]NEW CONTR BONUS'!$F$30</f>
        <v>4681559.7683333298</v>
      </c>
      <c r="D5" s="44"/>
    </row>
    <row r="6" spans="1:4" ht="30" customHeight="1">
      <c r="A6" s="44">
        <v>5</v>
      </c>
      <c r="B6" s="44" t="s">
        <v>648</v>
      </c>
      <c r="C6" s="126">
        <f>'[10]CAS. SABB. NYSC BONUS'!$E$67</f>
        <v>4877192.3733333303</v>
      </c>
      <c r="D6" s="44"/>
    </row>
    <row r="7" spans="1:4" ht="30" customHeight="1">
      <c r="A7" s="44">
        <v>6</v>
      </c>
      <c r="B7" s="44" t="s">
        <v>732</v>
      </c>
      <c r="C7" s="648">
        <f>'[10]CONSULTANCY BONUS'!$E$28</f>
        <v>2750000</v>
      </c>
      <c r="D7" s="44"/>
    </row>
    <row r="8" spans="1:4" ht="30" customHeight="1">
      <c r="A8" s="44"/>
      <c r="B8" s="224" t="s">
        <v>651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5654239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422">
        <v>551186.58333333302</v>
      </c>
      <c r="D10" s="423">
        <v>12</v>
      </c>
      <c r="E10" s="424">
        <f t="shared" si="0"/>
        <v>6614239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</v>
      </c>
      <c r="F12" s="424">
        <f>'[8]JANUARY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50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53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56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59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66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69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71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74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77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80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82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85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88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89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91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92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100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103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113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116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118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121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541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543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126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129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132</v>
      </c>
      <c r="C49" s="424">
        <v>780675.58333333302</v>
      </c>
      <c r="D49" s="423">
        <v>12</v>
      </c>
      <c r="E49" s="424">
        <f t="shared" si="31"/>
        <v>9368107</v>
      </c>
      <c r="F49" s="424">
        <f>'[8]JANUARY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133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134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138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142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143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146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148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151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546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548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155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550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551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161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163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164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165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168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169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170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552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172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176</v>
      </c>
      <c r="C78" s="424">
        <v>596622.25</v>
      </c>
      <c r="D78" s="423">
        <v>12</v>
      </c>
      <c r="E78" s="424">
        <f t="shared" si="63"/>
        <v>7159467</v>
      </c>
      <c r="F78" s="424">
        <f>'[8]JANUARY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183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185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187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111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189</v>
      </c>
      <c r="C84" s="424"/>
      <c r="AB84" s="259" t="s">
        <v>652</v>
      </c>
      <c r="AC84" s="436"/>
      <c r="AD84" s="436"/>
      <c r="AE84" s="436"/>
    </row>
    <row r="85" spans="1:31" ht="18.75">
      <c r="A85" s="421">
        <v>68</v>
      </c>
      <c r="B85" s="9" t="s">
        <v>192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192</v>
      </c>
      <c r="AD85" s="436"/>
      <c r="AE85" s="436"/>
    </row>
    <row r="86" spans="1:31" ht="18.75">
      <c r="A86" s="421">
        <v>69</v>
      </c>
      <c r="B86" s="9" t="s">
        <v>190</v>
      </c>
      <c r="C86" s="424">
        <v>780675.58333333302</v>
      </c>
      <c r="D86" s="423">
        <v>12</v>
      </c>
      <c r="E86" s="424">
        <f t="shared" si="79"/>
        <v>9368107</v>
      </c>
      <c r="F86" s="424">
        <f>'[8]JANUARY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190</v>
      </c>
      <c r="AD86" s="436"/>
      <c r="AE86" s="436"/>
    </row>
    <row r="87" spans="1:31" ht="37.5">
      <c r="A87" s="421">
        <v>70</v>
      </c>
      <c r="B87" s="9" t="s">
        <v>195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195</v>
      </c>
      <c r="AD87" s="436"/>
      <c r="AE87" s="436"/>
    </row>
    <row r="88" spans="1:31" ht="18.75">
      <c r="A88" s="421">
        <v>71</v>
      </c>
      <c r="B88" s="9" t="s">
        <v>196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196</v>
      </c>
      <c r="AD88" s="436"/>
      <c r="AE88" s="436"/>
    </row>
    <row r="89" spans="1:31" ht="18.75">
      <c r="A89" s="421">
        <v>72</v>
      </c>
      <c r="B89" s="9" t="s">
        <v>197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197</v>
      </c>
      <c r="AD89" s="436"/>
      <c r="AE89" s="436"/>
    </row>
    <row r="90" spans="1:31" ht="37.5">
      <c r="A90" s="421">
        <v>73</v>
      </c>
      <c r="B90" s="9" t="s">
        <v>198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198</v>
      </c>
      <c r="AD90" s="436"/>
      <c r="AE90" s="436"/>
    </row>
    <row r="91" spans="1:31" ht="18.75">
      <c r="A91" s="421">
        <v>74</v>
      </c>
      <c r="B91" s="9" t="s">
        <v>200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200</v>
      </c>
      <c r="AD91" s="436"/>
      <c r="AE91" s="436"/>
    </row>
    <row r="92" spans="1:31" ht="24" customHeight="1">
      <c r="A92" s="421">
        <v>75</v>
      </c>
      <c r="B92" s="9" t="s">
        <v>201</v>
      </c>
      <c r="C92" s="424">
        <v>510248.91666666698</v>
      </c>
      <c r="D92" s="423">
        <v>12</v>
      </c>
      <c r="E92" s="424">
        <f t="shared" si="79"/>
        <v>6122987</v>
      </c>
      <c r="F92" s="424">
        <f>'[8]JANUARY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201</v>
      </c>
      <c r="AD92" s="436"/>
      <c r="AE92" s="436"/>
    </row>
    <row r="93" spans="1:31" ht="18.75">
      <c r="A93" s="421">
        <v>76</v>
      </c>
      <c r="B93" s="9" t="s">
        <v>204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204</v>
      </c>
      <c r="AD93" s="436"/>
      <c r="AE93" s="436"/>
    </row>
    <row r="94" spans="1:31" ht="18.75">
      <c r="A94" s="421"/>
      <c r="B94" s="9" t="s">
        <v>206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206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209</v>
      </c>
      <c r="C97" s="424"/>
      <c r="AC97" s="436"/>
      <c r="AD97" s="436"/>
      <c r="AE97" s="436"/>
    </row>
    <row r="98" spans="1:31" ht="37.5">
      <c r="A98" s="421">
        <v>79</v>
      </c>
      <c r="B98" s="12" t="s">
        <v>210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'[8]JANUARY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210</v>
      </c>
      <c r="AD98" s="436"/>
      <c r="AE98" s="436"/>
    </row>
    <row r="99" spans="1:31" ht="18.75">
      <c r="A99" s="421">
        <v>80</v>
      </c>
      <c r="B99" s="9" t="s">
        <v>213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213</v>
      </c>
      <c r="AD99" s="436"/>
      <c r="AE99" s="436"/>
    </row>
    <row r="100" spans="1:31" ht="37.5">
      <c r="A100" s="421">
        <v>81</v>
      </c>
      <c r="B100" s="9" t="s">
        <v>219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219</v>
      </c>
      <c r="AD100" s="436"/>
      <c r="AE100" s="436"/>
    </row>
    <row r="101" spans="1:31" ht="18.75">
      <c r="A101" s="421"/>
      <c r="B101" s="9" t="s">
        <v>221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221</v>
      </c>
      <c r="AD101" s="436"/>
      <c r="AE101" s="436"/>
    </row>
    <row r="102" spans="1:31" ht="18.75">
      <c r="A102" s="421"/>
      <c r="B102" s="18" t="s">
        <v>111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223</v>
      </c>
      <c r="C104" s="424"/>
      <c r="G104" s="259">
        <v>0</v>
      </c>
      <c r="AB104" s="259" t="s">
        <v>444</v>
      </c>
      <c r="AC104" s="436"/>
      <c r="AD104" s="436"/>
      <c r="AE104" s="436"/>
    </row>
    <row r="105" spans="1:31" ht="18.75">
      <c r="A105" s="421">
        <v>85</v>
      </c>
      <c r="B105" s="9" t="s">
        <v>224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224</v>
      </c>
      <c r="AD105" s="436"/>
      <c r="AE105" s="436"/>
    </row>
    <row r="106" spans="1:31" ht="18.75">
      <c r="A106" s="421">
        <v>86</v>
      </c>
      <c r="B106" s="9" t="s">
        <v>226</v>
      </c>
      <c r="C106" s="424">
        <v>942373.16666666698</v>
      </c>
      <c r="D106" s="423">
        <v>12</v>
      </c>
      <c r="E106" s="424">
        <f t="shared" si="111"/>
        <v>11308478</v>
      </c>
      <c r="F106" s="424">
        <f>'[8]JANUARY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226</v>
      </c>
      <c r="AD106" s="436"/>
      <c r="AE106" s="436"/>
    </row>
    <row r="107" spans="1:31" ht="18.75">
      <c r="A107" s="421">
        <v>87</v>
      </c>
      <c r="B107" s="9" t="s">
        <v>228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'[8]JANUARY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228</v>
      </c>
      <c r="AD107" s="436"/>
      <c r="AE107" s="436"/>
    </row>
    <row r="108" spans="1:31" ht="18.75">
      <c r="A108" s="421">
        <v>88</v>
      </c>
      <c r="B108" s="9" t="s">
        <v>231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231</v>
      </c>
      <c r="AD108" s="436"/>
      <c r="AE108" s="436"/>
    </row>
    <row r="109" spans="1:31" ht="18.75">
      <c r="A109" s="421">
        <v>89</v>
      </c>
      <c r="B109" s="9" t="s">
        <v>232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232</v>
      </c>
      <c r="AD109" s="436"/>
      <c r="AE109" s="436"/>
    </row>
    <row r="110" spans="1:31" ht="37.5">
      <c r="A110" s="421"/>
      <c r="B110" s="16" t="s">
        <v>235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235</v>
      </c>
      <c r="AD110" s="436"/>
      <c r="AE110" s="436"/>
    </row>
    <row r="111" spans="1:31" ht="18.75">
      <c r="A111" s="421"/>
      <c r="B111" s="16" t="s">
        <v>236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236</v>
      </c>
      <c r="AD111" s="436"/>
      <c r="AE111" s="436"/>
    </row>
    <row r="112" spans="1:31" ht="18.75">
      <c r="A112" s="421"/>
      <c r="B112" s="18" t="s">
        <v>111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237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152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'[8]JANUARY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238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179</v>
      </c>
      <c r="C117" s="430">
        <v>450086.5</v>
      </c>
      <c r="D117" s="423">
        <v>12</v>
      </c>
      <c r="E117" s="424">
        <f t="shared" si="127"/>
        <v>5401038</v>
      </c>
      <c r="F117" s="424">
        <f>'[8]JANUARY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252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253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255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257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560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259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261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262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265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267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269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111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272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561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563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276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278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280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282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215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283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284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286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288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290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292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293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295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296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298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300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303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305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307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309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314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316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318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320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322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331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334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335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336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337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338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340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341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342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343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344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345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348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349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351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354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357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358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359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360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361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362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499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363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364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369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371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374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375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376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379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653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654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733</v>
      </c>
      <c r="J4" s="636" t="s">
        <v>16</v>
      </c>
      <c r="K4" s="646" t="s">
        <v>17</v>
      </c>
      <c r="L4" s="647" t="s">
        <v>734</v>
      </c>
    </row>
    <row r="5" spans="1:13" s="1" customFormat="1" ht="37.5" customHeight="1">
      <c r="A5" s="1">
        <v>1</v>
      </c>
      <c r="B5" s="313" t="s">
        <v>367</v>
      </c>
      <c r="C5" s="68" t="s">
        <v>365</v>
      </c>
      <c r="D5" s="13" t="s">
        <v>370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735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91</v>
      </c>
      <c r="C7" s="68" t="s">
        <v>78</v>
      </c>
      <c r="D7" s="13" t="s">
        <v>736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'AUGUST 2025'!Q34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>
      <c r="A8" s="1"/>
      <c r="B8" s="20" t="s">
        <v>111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961" t="s">
        <v>737</v>
      </c>
      <c r="B1" s="961"/>
      <c r="C1" s="961"/>
      <c r="D1" s="961"/>
      <c r="E1" s="961"/>
      <c r="F1" s="961"/>
    </row>
    <row r="2" spans="1:6" ht="48.95" customHeight="1">
      <c r="A2" s="55" t="s">
        <v>21</v>
      </c>
      <c r="B2" s="40" t="s">
        <v>507</v>
      </c>
      <c r="C2" s="640" t="s">
        <v>4</v>
      </c>
      <c r="D2" s="225" t="s">
        <v>738</v>
      </c>
      <c r="E2" s="225" t="s">
        <v>739</v>
      </c>
      <c r="F2" s="225" t="s">
        <v>740</v>
      </c>
    </row>
    <row r="3" spans="1:6" ht="30" customHeight="1">
      <c r="A3" s="45">
        <v>1</v>
      </c>
      <c r="B3" s="41" t="s">
        <v>741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742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743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744</v>
      </c>
      <c r="C6" s="926" t="s">
        <v>593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745</v>
      </c>
      <c r="C7" s="926" t="s">
        <v>595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746</v>
      </c>
      <c r="C8" s="926" t="s">
        <v>595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747</v>
      </c>
      <c r="C9" s="926" t="s">
        <v>595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748</v>
      </c>
      <c r="C10" s="926" t="s">
        <v>595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111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21</v>
      </c>
      <c r="B14" s="40" t="s">
        <v>507</v>
      </c>
      <c r="C14" s="640" t="s">
        <v>4</v>
      </c>
      <c r="D14" s="225" t="s">
        <v>738</v>
      </c>
      <c r="E14" s="225" t="s">
        <v>739</v>
      </c>
      <c r="F14" s="225" t="s">
        <v>740</v>
      </c>
    </row>
    <row r="15" spans="1:6" ht="37.5">
      <c r="B15" s="164" t="s">
        <v>749</v>
      </c>
      <c r="C15" s="926" t="s">
        <v>593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750</v>
      </c>
      <c r="C16" s="926" t="s">
        <v>599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111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751</v>
      </c>
      <c r="F1" s="625" t="s">
        <v>752</v>
      </c>
      <c r="G1" s="625" t="s">
        <v>712</v>
      </c>
      <c r="H1" s="625" t="s">
        <v>9</v>
      </c>
      <c r="I1" s="962" t="s">
        <v>402</v>
      </c>
      <c r="J1" s="962"/>
      <c r="K1" s="962"/>
      <c r="L1" s="962"/>
      <c r="M1" s="962"/>
      <c r="N1" s="963" t="s">
        <v>753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754</v>
      </c>
      <c r="J2" s="636" t="s">
        <v>755</v>
      </c>
      <c r="K2" s="636" t="s">
        <v>756</v>
      </c>
      <c r="L2" s="636" t="s">
        <v>757</v>
      </c>
      <c r="M2" s="636" t="s">
        <v>17</v>
      </c>
      <c r="N2" s="963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758</v>
      </c>
      <c r="C5" s="41" t="s">
        <v>759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.75">
      <c r="A6" s="2">
        <v>2</v>
      </c>
      <c r="B6" s="9" t="s">
        <v>760</v>
      </c>
      <c r="C6" s="41" t="s">
        <v>761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762</v>
      </c>
      <c r="C7" s="41" t="s">
        <v>763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>
      <c r="A8" s="2">
        <v>5</v>
      </c>
      <c r="B8" s="9" t="s">
        <v>764</v>
      </c>
      <c r="C8" s="9" t="s">
        <v>765</v>
      </c>
      <c r="D8" s="8" t="s">
        <v>49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111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751</v>
      </c>
      <c r="F1" s="625" t="s">
        <v>752</v>
      </c>
      <c r="G1" s="625" t="s">
        <v>712</v>
      </c>
      <c r="H1" s="625" t="s">
        <v>9</v>
      </c>
      <c r="I1" s="962" t="s">
        <v>402</v>
      </c>
      <c r="J1" s="962"/>
      <c r="K1" s="962"/>
      <c r="L1" s="962"/>
      <c r="M1" s="962"/>
      <c r="N1" s="963" t="s">
        <v>753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754</v>
      </c>
      <c r="J2" s="636" t="s">
        <v>755</v>
      </c>
      <c r="K2" s="636" t="s">
        <v>756</v>
      </c>
      <c r="L2" s="636" t="s">
        <v>757</v>
      </c>
      <c r="M2" s="636" t="s">
        <v>17</v>
      </c>
      <c r="N2" s="963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758</v>
      </c>
      <c r="C5" s="41" t="s">
        <v>759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.75">
      <c r="A6" s="2">
        <v>2</v>
      </c>
      <c r="B6" s="9" t="s">
        <v>760</v>
      </c>
      <c r="C6" s="41" t="s">
        <v>761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762</v>
      </c>
      <c r="C7" s="41" t="s">
        <v>763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37.5">
      <c r="A8" s="2">
        <v>4</v>
      </c>
      <c r="B8" s="9" t="s">
        <v>766</v>
      </c>
      <c r="C8" s="41" t="s">
        <v>767</v>
      </c>
      <c r="D8" s="45" t="s">
        <v>108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>
      <c r="A9" s="2">
        <v>5</v>
      </c>
      <c r="B9" s="9" t="s">
        <v>764</v>
      </c>
      <c r="C9" s="9" t="s">
        <v>765</v>
      </c>
      <c r="D9" s="8" t="s">
        <v>49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111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29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29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29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33" t="s">
        <v>527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768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742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769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770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771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772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747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748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654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773</v>
      </c>
      <c r="D16" s="259">
        <v>12</v>
      </c>
      <c r="E16" s="436" t="s">
        <v>774</v>
      </c>
      <c r="F16" s="455"/>
    </row>
    <row r="17" spans="1:26" ht="18.75">
      <c r="A17" s="574"/>
      <c r="B17" s="9" t="s">
        <v>768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742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769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770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771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772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747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748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449</v>
      </c>
      <c r="M3" s="592" t="s">
        <v>12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775</v>
      </c>
      <c r="S3" s="605" t="s">
        <v>776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0">
        <v>1</v>
      </c>
      <c r="B5" s="593" t="s">
        <v>552</v>
      </c>
      <c r="C5" s="71" t="s">
        <v>553</v>
      </c>
      <c r="D5" s="594" t="s">
        <v>554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172</v>
      </c>
      <c r="C6" s="68" t="s">
        <v>555</v>
      </c>
      <c r="D6" s="80" t="s">
        <v>150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560</v>
      </c>
      <c r="C7" s="68" t="s">
        <v>258</v>
      </c>
      <c r="D7" s="594" t="s">
        <v>49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563</v>
      </c>
      <c r="C8" s="68" t="s">
        <v>564</v>
      </c>
      <c r="D8" s="594" t="s">
        <v>154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449</v>
      </c>
      <c r="M3" s="184" t="s">
        <v>12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775</v>
      </c>
      <c r="S3" s="589" t="s">
        <v>776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">
        <v>6</v>
      </c>
      <c r="B5" s="16" t="s">
        <v>536</v>
      </c>
      <c r="C5" s="15" t="s">
        <v>537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964" t="s">
        <v>0</v>
      </c>
      <c r="B1" s="964"/>
      <c r="C1" s="964"/>
      <c r="D1" s="964"/>
    </row>
    <row r="2" spans="1:6" ht="33.75" customHeight="1">
      <c r="A2" s="202" t="s">
        <v>777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642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>
      <c r="A11" s="8">
        <v>5</v>
      </c>
      <c r="B11" s="12" t="s">
        <v>273</v>
      </c>
      <c r="C11" s="2" t="s">
        <v>535</v>
      </c>
      <c r="D11" s="8" t="s">
        <v>28</v>
      </c>
      <c r="E11" s="582">
        <v>180000</v>
      </c>
      <c r="F11" s="11"/>
    </row>
    <row r="12" spans="1:6" ht="20.100000000000001" customHeight="1">
      <c r="A12" s="8">
        <v>6</v>
      </c>
      <c r="B12" s="16" t="s">
        <v>536</v>
      </c>
      <c r="C12" s="15" t="s">
        <v>537</v>
      </c>
      <c r="D12" s="8" t="s">
        <v>28</v>
      </c>
      <c r="E12" s="582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582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582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582"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582">
        <v>90000</v>
      </c>
      <c r="F16" s="11"/>
    </row>
    <row r="17" spans="1:6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582">
        <v>90000</v>
      </c>
      <c r="F17" s="11"/>
    </row>
    <row r="18" spans="1:6" ht="20.100000000000001" customHeight="1">
      <c r="A18" s="8">
        <v>12</v>
      </c>
      <c r="B18" s="9" t="s">
        <v>47</v>
      </c>
      <c r="C18" s="2" t="s">
        <v>539</v>
      </c>
      <c r="D18" s="8" t="s">
        <v>52</v>
      </c>
      <c r="E18" s="582">
        <v>90000</v>
      </c>
    </row>
    <row r="19" spans="1:6" ht="20.100000000000001" customHeight="1">
      <c r="A19" s="8">
        <v>13</v>
      </c>
      <c r="B19" s="9" t="s">
        <v>50</v>
      </c>
      <c r="C19" s="10" t="s">
        <v>51</v>
      </c>
      <c r="D19" s="13" t="s">
        <v>460</v>
      </c>
      <c r="E19" s="582">
        <v>90000</v>
      </c>
      <c r="F19" s="11"/>
    </row>
    <row r="20" spans="1:6" ht="20.100000000000001" customHeight="1">
      <c r="A20" s="8">
        <v>14</v>
      </c>
      <c r="B20" s="16" t="s">
        <v>53</v>
      </c>
      <c r="C20" s="2" t="s">
        <v>54</v>
      </c>
      <c r="D20" s="13" t="s">
        <v>540</v>
      </c>
      <c r="E20" s="582">
        <v>90000</v>
      </c>
      <c r="F20" s="11"/>
    </row>
    <row r="21" spans="1: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582">
        <v>68000</v>
      </c>
      <c r="F21" s="11"/>
    </row>
    <row r="22" spans="1:6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582">
        <v>68000</v>
      </c>
      <c r="F22" s="11"/>
    </row>
    <row r="23" spans="1: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582">
        <v>68000</v>
      </c>
      <c r="F23" s="11"/>
    </row>
    <row r="24" spans="1: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582">
        <v>68000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582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582">
        <v>54000</v>
      </c>
      <c r="F26" s="11"/>
    </row>
    <row r="27" spans="1: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582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582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582">
        <v>54000</v>
      </c>
      <c r="F29" s="11"/>
    </row>
    <row r="30" spans="1: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582">
        <v>54000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582">
        <v>54000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582">
        <v>54000</v>
      </c>
      <c r="F32" s="11"/>
    </row>
    <row r="33" spans="1: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582">
        <v>54000</v>
      </c>
      <c r="F33" s="11"/>
    </row>
    <row r="34" spans="1:6" ht="21" customHeight="1">
      <c r="A34" s="8"/>
      <c r="B34" s="18" t="s">
        <v>111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112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582">
        <v>270000</v>
      </c>
      <c r="F37" s="11"/>
    </row>
    <row r="38" spans="1:6" ht="18.75" customHeight="1">
      <c r="A38" s="8">
        <v>2</v>
      </c>
      <c r="B38" s="16" t="s">
        <v>116</v>
      </c>
      <c r="C38" s="2" t="s">
        <v>117</v>
      </c>
      <c r="D38" s="8" t="s">
        <v>73</v>
      </c>
      <c r="E38" s="582">
        <v>68000</v>
      </c>
      <c r="F38" s="11"/>
    </row>
    <row r="39" spans="1:6" ht="18.75" customHeight="1">
      <c r="A39" s="8">
        <v>3</v>
      </c>
      <c r="B39" s="9" t="s">
        <v>118</v>
      </c>
      <c r="C39" s="2" t="s">
        <v>117</v>
      </c>
      <c r="D39" s="13" t="s">
        <v>76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125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582">
        <v>270000</v>
      </c>
      <c r="F43" s="11"/>
    </row>
    <row r="44" spans="1:6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582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582">
        <v>180000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582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582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582">
        <v>126000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582">
        <v>90000</v>
      </c>
      <c r="F49" s="11"/>
    </row>
    <row r="50" spans="1: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582">
        <v>68000</v>
      </c>
      <c r="F50" s="11"/>
    </row>
    <row r="51" spans="1: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582">
        <v>54000</v>
      </c>
      <c r="F51" s="11"/>
    </row>
    <row r="52" spans="1:6" ht="20.100000000000001" customHeight="1">
      <c r="A52" s="8">
        <v>10</v>
      </c>
      <c r="B52" s="9" t="s">
        <v>544</v>
      </c>
      <c r="C52" s="2" t="s">
        <v>139</v>
      </c>
      <c r="D52" s="8" t="s">
        <v>87</v>
      </c>
      <c r="E52" s="582">
        <v>54000</v>
      </c>
      <c r="F52" s="11"/>
    </row>
    <row r="53" spans="1: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582">
        <v>54000</v>
      </c>
      <c r="F53" s="11"/>
    </row>
    <row r="54" spans="1:6" ht="25.5" customHeight="1">
      <c r="A54" s="8"/>
      <c r="B54" s="18" t="s">
        <v>111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145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545</v>
      </c>
      <c r="C57" s="10" t="s">
        <v>147</v>
      </c>
      <c r="D57" s="13" t="s">
        <v>115</v>
      </c>
      <c r="E57" s="582">
        <v>270000</v>
      </c>
      <c r="F57" s="11"/>
    </row>
    <row r="58" spans="1: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582">
        <v>126000</v>
      </c>
      <c r="F58" s="11"/>
    </row>
    <row r="59" spans="1:6" ht="20.100000000000001" customHeight="1">
      <c r="A59" s="8"/>
      <c r="B59" s="18" t="s">
        <v>111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151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546</v>
      </c>
      <c r="C62" s="15" t="s">
        <v>547</v>
      </c>
      <c r="D62" s="8" t="s">
        <v>115</v>
      </c>
      <c r="E62" s="582">
        <v>270000</v>
      </c>
      <c r="F62" s="11"/>
    </row>
    <row r="63" spans="1:6" ht="20.100000000000001" customHeight="1">
      <c r="A63" s="8">
        <v>2</v>
      </c>
      <c r="B63" s="313" t="s">
        <v>548</v>
      </c>
      <c r="C63" s="15" t="s">
        <v>549</v>
      </c>
      <c r="D63" s="13" t="s">
        <v>38</v>
      </c>
      <c r="E63" s="582">
        <v>126000</v>
      </c>
      <c r="F63" s="11"/>
    </row>
    <row r="64" spans="1:6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582">
        <v>90000</v>
      </c>
      <c r="F64" s="11"/>
    </row>
    <row r="65" spans="1:6" ht="20.100000000000001" customHeight="1">
      <c r="A65" s="8">
        <v>4</v>
      </c>
      <c r="B65" s="16" t="s">
        <v>550</v>
      </c>
      <c r="C65" s="15" t="s">
        <v>158</v>
      </c>
      <c r="D65" s="13" t="s">
        <v>460</v>
      </c>
      <c r="E65" s="582">
        <v>90000</v>
      </c>
      <c r="F65" s="11"/>
    </row>
    <row r="66" spans="1:6" ht="20.100000000000001" customHeight="1">
      <c r="A66" s="8">
        <v>5</v>
      </c>
      <c r="B66" s="12" t="s">
        <v>551</v>
      </c>
      <c r="C66" s="15" t="s">
        <v>156</v>
      </c>
      <c r="D66" s="13" t="s">
        <v>41</v>
      </c>
      <c r="E66" s="582">
        <v>90000</v>
      </c>
      <c r="F66" s="11"/>
    </row>
    <row r="67" spans="1: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582">
        <v>68000</v>
      </c>
      <c r="F67" s="11"/>
    </row>
    <row r="68" spans="1: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582">
        <v>68000</v>
      </c>
      <c r="F68" s="11"/>
    </row>
    <row r="69" spans="1: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582">
        <v>68000</v>
      </c>
      <c r="F69" s="11"/>
    </row>
    <row r="70" spans="1: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582">
        <v>68000</v>
      </c>
      <c r="F70" s="11"/>
    </row>
    <row r="71" spans="1: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582">
        <v>68000</v>
      </c>
    </row>
    <row r="72" spans="1:6" ht="27" customHeight="1">
      <c r="A72" s="8"/>
      <c r="B72" s="18" t="s">
        <v>111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169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582">
        <v>270000</v>
      </c>
      <c r="F75" s="11"/>
    </row>
    <row r="76" spans="1:6" ht="20.100000000000001" customHeight="1">
      <c r="A76" s="8">
        <v>2</v>
      </c>
      <c r="B76" s="12" t="s">
        <v>552</v>
      </c>
      <c r="C76" s="2" t="s">
        <v>553</v>
      </c>
      <c r="D76" s="13" t="s">
        <v>554</v>
      </c>
      <c r="E76" s="582">
        <v>126000</v>
      </c>
      <c r="F76" s="11"/>
    </row>
    <row r="77" spans="1:6" ht="20.100000000000001" customHeight="1">
      <c r="A77" s="8">
        <v>3</v>
      </c>
      <c r="B77" s="16" t="s">
        <v>172</v>
      </c>
      <c r="C77" s="10" t="s">
        <v>555</v>
      </c>
      <c r="D77" s="8" t="s">
        <v>150</v>
      </c>
      <c r="E77" s="582">
        <v>126000</v>
      </c>
      <c r="F77" s="11"/>
    </row>
    <row r="78" spans="1:6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582">
        <v>90000</v>
      </c>
      <c r="F78" s="11"/>
    </row>
    <row r="79" spans="1:6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582">
        <v>68000</v>
      </c>
      <c r="F79" s="11"/>
    </row>
    <row r="80" spans="1:6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582">
        <v>54000</v>
      </c>
      <c r="F80" s="11"/>
    </row>
    <row r="81" spans="1:6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582">
        <v>54000</v>
      </c>
      <c r="F81" s="11"/>
    </row>
    <row r="82" spans="1:6" ht="20.100000000000001" customHeight="1">
      <c r="A82" s="8"/>
      <c r="B82" s="18" t="s">
        <v>111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189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582">
        <v>126000</v>
      </c>
      <c r="F85" s="11"/>
    </row>
    <row r="86" spans="1:6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582">
        <v>126000</v>
      </c>
      <c r="F86" s="11"/>
    </row>
    <row r="87" spans="1:6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582">
        <v>126000</v>
      </c>
      <c r="F87" s="11"/>
    </row>
    <row r="88" spans="1:6" ht="21.6" customHeight="1">
      <c r="A88" s="8">
        <v>4</v>
      </c>
      <c r="B88" s="9" t="s">
        <v>196</v>
      </c>
      <c r="C88" s="2" t="s">
        <v>556</v>
      </c>
      <c r="D88" s="13" t="s">
        <v>52</v>
      </c>
      <c r="E88" s="582">
        <v>90000</v>
      </c>
      <c r="F88" s="11"/>
    </row>
    <row r="89" spans="1:6" ht="21.6" customHeight="1">
      <c r="A89" s="8">
        <v>5</v>
      </c>
      <c r="B89" s="9" t="s">
        <v>197</v>
      </c>
      <c r="C89" s="10" t="s">
        <v>158</v>
      </c>
      <c r="D89" s="13" t="s">
        <v>460</v>
      </c>
      <c r="E89" s="582">
        <v>90000</v>
      </c>
      <c r="F89" s="11"/>
    </row>
    <row r="90" spans="1:6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582">
        <v>90000</v>
      </c>
      <c r="F90" s="11"/>
    </row>
    <row r="91" spans="1:6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582">
        <v>68000</v>
      </c>
      <c r="F91" s="11"/>
    </row>
    <row r="92" spans="1:6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582">
        <v>90000</v>
      </c>
      <c r="F92" s="11"/>
    </row>
    <row r="93" spans="1:6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582">
        <v>68000</v>
      </c>
      <c r="F93" s="11"/>
    </row>
    <row r="94" spans="1:6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582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209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210</v>
      </c>
      <c r="C98" s="2" t="s">
        <v>211</v>
      </c>
      <c r="D98" s="14" t="s">
        <v>128</v>
      </c>
      <c r="E98" s="582">
        <v>270000</v>
      </c>
      <c r="F98" s="11"/>
    </row>
    <row r="99" spans="1:6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582">
        <v>90000</v>
      </c>
      <c r="F99" s="11"/>
    </row>
    <row r="100" spans="1:6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582">
        <v>68000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223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235</v>
      </c>
      <c r="C110" s="2" t="s">
        <v>233</v>
      </c>
      <c r="D110" s="8" t="s">
        <v>558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582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237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582">
        <v>126000</v>
      </c>
      <c r="F115" s="11"/>
    </row>
    <row r="116" spans="1:6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179</v>
      </c>
      <c r="C117" s="10" t="s">
        <v>559</v>
      </c>
      <c r="D117" s="13" t="s">
        <v>65</v>
      </c>
      <c r="E117" s="582">
        <v>68000</v>
      </c>
      <c r="F117" s="11"/>
    </row>
    <row r="118" spans="1:6" ht="24.75" customHeight="1">
      <c r="A118" s="2"/>
      <c r="B118" s="18" t="s">
        <v>111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252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560</v>
      </c>
      <c r="C124" s="10" t="s">
        <v>258</v>
      </c>
      <c r="D124" s="13" t="s">
        <v>49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261</v>
      </c>
      <c r="C126" s="10" t="s">
        <v>495</v>
      </c>
      <c r="D126" s="13" t="s">
        <v>199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582">
        <v>54000</v>
      </c>
      <c r="F130" s="11"/>
    </row>
    <row r="131" spans="1:6" ht="28.5" customHeight="1">
      <c r="A131" s="2"/>
      <c r="B131" s="18" t="s">
        <v>111</v>
      </c>
      <c r="C131" s="24" t="s">
        <v>496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272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561</v>
      </c>
      <c r="C134" s="10" t="s">
        <v>562</v>
      </c>
      <c r="D134" s="13" t="s">
        <v>115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563</v>
      </c>
      <c r="C135" s="10" t="s">
        <v>564</v>
      </c>
      <c r="D135" s="13" t="s">
        <v>154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278</v>
      </c>
      <c r="C137" s="10" t="s">
        <v>565</v>
      </c>
      <c r="D137" s="13" t="s">
        <v>41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280</v>
      </c>
      <c r="C138" s="2" t="s">
        <v>566</v>
      </c>
      <c r="D138" s="13" t="s">
        <v>41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282</v>
      </c>
      <c r="C139" s="2" t="s">
        <v>566</v>
      </c>
      <c r="D139" s="13" t="s">
        <v>41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215</v>
      </c>
      <c r="C140" s="10" t="s">
        <v>567</v>
      </c>
      <c r="D140" s="13" t="s">
        <v>65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283</v>
      </c>
      <c r="C141" s="10" t="s">
        <v>567</v>
      </c>
      <c r="D141" s="13" t="s">
        <v>65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284</v>
      </c>
      <c r="C142" s="2" t="s">
        <v>568</v>
      </c>
      <c r="D142" s="13" t="s">
        <v>65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569</v>
      </c>
      <c r="D145" s="13" t="s">
        <v>65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292</v>
      </c>
      <c r="C147" s="2" t="s">
        <v>570</v>
      </c>
      <c r="D147" s="13" t="s">
        <v>119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293</v>
      </c>
      <c r="C148" s="2" t="s">
        <v>570</v>
      </c>
      <c r="D148" s="13" t="s">
        <v>302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295</v>
      </c>
      <c r="C149" s="2" t="s">
        <v>570</v>
      </c>
      <c r="D149" s="13" t="s">
        <v>302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314</v>
      </c>
      <c r="C157" s="10" t="s">
        <v>315</v>
      </c>
      <c r="D157" s="13" t="s">
        <v>105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316</v>
      </c>
      <c r="C158" s="10" t="s">
        <v>317</v>
      </c>
      <c r="D158" s="13" t="s">
        <v>105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318</v>
      </c>
      <c r="C159" s="10" t="s">
        <v>319</v>
      </c>
      <c r="D159" s="13" t="s">
        <v>105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320</v>
      </c>
      <c r="C160" s="10" t="s">
        <v>321</v>
      </c>
      <c r="D160" s="13" t="s">
        <v>102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322</v>
      </c>
      <c r="C161" s="10" t="s">
        <v>317</v>
      </c>
      <c r="D161" s="13" t="s">
        <v>105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499</v>
      </c>
      <c r="C184" s="10" t="s">
        <v>352</v>
      </c>
      <c r="D184" s="13" t="s">
        <v>366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364</v>
      </c>
      <c r="C186" s="10" t="s">
        <v>365</v>
      </c>
      <c r="D186" s="13" t="s">
        <v>378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369</v>
      </c>
      <c r="C187" s="10" t="s">
        <v>355</v>
      </c>
      <c r="D187" s="13" t="s">
        <v>571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371</v>
      </c>
      <c r="C188" s="10" t="s">
        <v>372</v>
      </c>
      <c r="D188" s="13" t="s">
        <v>572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374</v>
      </c>
      <c r="C189" s="10" t="s">
        <v>372</v>
      </c>
      <c r="D189" s="13" t="s">
        <v>572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375</v>
      </c>
      <c r="C190" s="10" t="s">
        <v>372</v>
      </c>
      <c r="D190" s="13" t="s">
        <v>572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376</v>
      </c>
      <c r="C191" s="10" t="s">
        <v>377</v>
      </c>
      <c r="D191" s="13" t="s">
        <v>368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379</v>
      </c>
      <c r="C192" s="10" t="s">
        <v>377</v>
      </c>
      <c r="D192" s="13" t="s">
        <v>368</v>
      </c>
      <c r="E192" s="582">
        <v>36000</v>
      </c>
      <c r="F192" s="11"/>
    </row>
    <row r="193" spans="1:6" ht="30.75" customHeight="1">
      <c r="A193" s="25"/>
      <c r="B193" s="6" t="s">
        <v>111</v>
      </c>
      <c r="C193" s="26" t="s">
        <v>573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381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644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646</v>
      </c>
      <c r="C3" s="580">
        <f>'[11]CONTRACT Welfare'!$E$26</f>
        <v>1688000</v>
      </c>
      <c r="D3" s="579"/>
      <c r="E3" s="579"/>
    </row>
    <row r="4" spans="1:5" ht="20.25">
      <c r="A4" s="579">
        <v>3</v>
      </c>
      <c r="B4" s="579" t="s">
        <v>648</v>
      </c>
      <c r="C4" s="580">
        <f>'[11]CAS. SABB. NYSC Welfare'!$D$58</f>
        <v>1791000</v>
      </c>
      <c r="D4" s="579"/>
      <c r="E4" s="579"/>
    </row>
    <row r="5" spans="1:5" ht="20.25">
      <c r="A5" s="579">
        <v>4</v>
      </c>
      <c r="B5" s="579" t="s">
        <v>732</v>
      </c>
      <c r="C5" s="580">
        <f>'[11]CONSULTANCY Welfare'!$D$31</f>
        <v>1746000</v>
      </c>
      <c r="D5" s="579"/>
      <c r="E5" s="579"/>
    </row>
    <row r="6" spans="1:5" ht="20.25">
      <c r="A6" s="579">
        <v>5</v>
      </c>
      <c r="B6" s="579" t="s">
        <v>778</v>
      </c>
      <c r="C6" s="580">
        <f>'[11]Welfare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779</v>
      </c>
      <c r="E1" s="578" t="s">
        <v>780</v>
      </c>
      <c r="F1" s="578" t="s">
        <v>781</v>
      </c>
      <c r="G1" s="578" t="s">
        <v>782</v>
      </c>
      <c r="H1" s="578" t="s">
        <v>783</v>
      </c>
      <c r="I1" s="578" t="s">
        <v>784</v>
      </c>
    </row>
    <row r="2" spans="1:9" s="1" customFormat="1" ht="33" customHeight="1">
      <c r="A2" s="16" t="s">
        <v>172</v>
      </c>
      <c r="B2" s="16" t="s">
        <v>555</v>
      </c>
      <c r="C2" s="8" t="s">
        <v>150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935" t="s">
        <v>0</v>
      </c>
      <c r="B1" s="935"/>
      <c r="C1" s="935"/>
      <c r="D1" s="935"/>
      <c r="E1" s="935"/>
      <c r="F1" s="935"/>
      <c r="G1" s="183"/>
      <c r="H1" s="183"/>
      <c r="I1" s="183"/>
    </row>
    <row r="2" spans="1:22" ht="33.75" customHeight="1">
      <c r="A2" s="61" t="s">
        <v>785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449</v>
      </c>
      <c r="M4" s="184" t="s">
        <v>12</v>
      </c>
      <c r="N4" s="184" t="s">
        <v>14</v>
      </c>
      <c r="O4" s="22" t="s">
        <v>15</v>
      </c>
      <c r="P4" s="22" t="s">
        <v>709</v>
      </c>
      <c r="Q4" s="22" t="s">
        <v>781</v>
      </c>
      <c r="R4" s="184" t="s">
        <v>16</v>
      </c>
      <c r="S4" s="310" t="s">
        <v>17</v>
      </c>
      <c r="T4" s="65" t="s">
        <v>786</v>
      </c>
      <c r="U4" s="284" t="s">
        <v>787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273</v>
      </c>
      <c r="C9" s="2" t="s">
        <v>535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536</v>
      </c>
      <c r="C10" s="8" t="s">
        <v>537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192</v>
      </c>
      <c r="C11" s="2" t="s">
        <v>130</v>
      </c>
      <c r="D11" s="8" t="s">
        <v>131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44</v>
      </c>
      <c r="C13" s="2" t="s">
        <v>45</v>
      </c>
      <c r="D13" s="8" t="s">
        <v>199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53</v>
      </c>
      <c r="C14" s="2" t="s">
        <v>54</v>
      </c>
      <c r="D14" s="13" t="s">
        <v>540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66</v>
      </c>
      <c r="C15" s="15" t="s">
        <v>67</v>
      </c>
      <c r="D15" s="8" t="s">
        <v>137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71</v>
      </c>
      <c r="C16" s="15" t="s">
        <v>72</v>
      </c>
      <c r="D16" s="8" t="s">
        <v>73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111</v>
      </c>
      <c r="C17" s="26" t="s">
        <v>496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788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20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569">
        <v>1300519.22</v>
      </c>
      <c r="D10" s="423">
        <v>12</v>
      </c>
      <c r="E10" s="424">
        <f t="shared" si="14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536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541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543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544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546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548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550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551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552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AB79" s="259" t="s">
        <v>652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1452042.67</v>
      </c>
      <c r="D93" s="423">
        <v>12</v>
      </c>
      <c r="E93" s="424">
        <f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AB99" s="259" t="s">
        <v>444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560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561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563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314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316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318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320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499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371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653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654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935" t="s">
        <v>0</v>
      </c>
      <c r="B1" s="935"/>
      <c r="C1" s="935"/>
      <c r="D1" s="935"/>
      <c r="E1" s="935"/>
      <c r="F1" s="935"/>
      <c r="G1" s="183"/>
      <c r="H1" s="183"/>
      <c r="I1" s="183"/>
    </row>
    <row r="2" spans="1:20" ht="33.75" customHeight="1">
      <c r="A2" s="61" t="s">
        <v>789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449</v>
      </c>
      <c r="M4" s="184" t="s">
        <v>12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786</v>
      </c>
      <c r="S4" s="284" t="s">
        <v>787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209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210</v>
      </c>
      <c r="C7" s="2" t="s">
        <v>211</v>
      </c>
      <c r="D7" s="14" t="s">
        <v>154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210</v>
      </c>
      <c r="C8" s="2" t="s">
        <v>211</v>
      </c>
      <c r="D8" s="13" t="s">
        <v>128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>
      <c r="A9" s="2"/>
      <c r="B9" s="28" t="s">
        <v>781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965" t="s">
        <v>0</v>
      </c>
      <c r="B1" s="965"/>
      <c r="C1" s="965"/>
      <c r="D1" s="965"/>
      <c r="E1" s="965"/>
      <c r="F1" s="965"/>
      <c r="G1" s="965"/>
    </row>
    <row r="2" spans="1:9" ht="20.25" customHeight="1">
      <c r="A2" s="965" t="s">
        <v>790</v>
      </c>
      <c r="B2" s="965"/>
      <c r="C2" s="965"/>
      <c r="D2" s="965"/>
      <c r="E2" s="965"/>
      <c r="F2" s="965"/>
      <c r="G2" s="965"/>
    </row>
    <row r="3" spans="1:9" ht="9.75" customHeight="1">
      <c r="A3" s="965"/>
      <c r="B3" s="965"/>
      <c r="C3" s="965"/>
      <c r="D3" s="965"/>
      <c r="E3" s="965"/>
      <c r="F3" s="965"/>
      <c r="G3" s="965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791</v>
      </c>
      <c r="F5" s="184" t="s">
        <v>792</v>
      </c>
      <c r="G5" s="184" t="s">
        <v>793</v>
      </c>
      <c r="H5" s="184" t="s">
        <v>794</v>
      </c>
      <c r="I5" s="184" t="s">
        <v>781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f>'[13]NASS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273</v>
      </c>
      <c r="C12" s="2" t="s">
        <v>795</v>
      </c>
      <c r="D12" s="8" t="s">
        <v>28</v>
      </c>
      <c r="E12" s="70">
        <f>'[13]NASS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536</v>
      </c>
      <c r="C13" s="8" t="s">
        <v>537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33</v>
      </c>
      <c r="C14" s="10" t="s">
        <v>538</v>
      </c>
      <c r="D14" s="13" t="s">
        <v>131</v>
      </c>
      <c r="E14" s="70">
        <f>'[13]NASS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f>'[13]NASS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42</v>
      </c>
      <c r="C17" s="15" t="s">
        <v>156</v>
      </c>
      <c r="D17" s="13" t="s">
        <v>178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44</v>
      </c>
      <c r="C18" s="2" t="s">
        <v>45</v>
      </c>
      <c r="D18" s="8" t="s">
        <v>199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47</v>
      </c>
      <c r="C19" s="2" t="s">
        <v>539</v>
      </c>
      <c r="D19" s="8" t="s">
        <v>52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50</v>
      </c>
      <c r="C20" s="10" t="s">
        <v>51</v>
      </c>
      <c r="D20" s="13" t="s">
        <v>460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53</v>
      </c>
      <c r="C21" s="2" t="s">
        <v>796</v>
      </c>
      <c r="D21" s="13" t="s">
        <v>540</v>
      </c>
      <c r="E21" s="70">
        <f>'[13]NASS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66</v>
      </c>
      <c r="C23" s="15" t="s">
        <v>797</v>
      </c>
      <c r="D23" s="8" t="s">
        <v>137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f>'[14]NASS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111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112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116</v>
      </c>
      <c r="C39" s="2" t="s">
        <v>798</v>
      </c>
      <c r="D39" s="8" t="s">
        <v>73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118</v>
      </c>
      <c r="C40" s="10" t="s">
        <v>799</v>
      </c>
      <c r="D40" s="13" t="s">
        <v>76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125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541</v>
      </c>
      <c r="C44" s="2" t="s">
        <v>542</v>
      </c>
      <c r="D44" s="8" t="s">
        <v>115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543</v>
      </c>
      <c r="C45" s="2" t="s">
        <v>43</v>
      </c>
      <c r="D45" s="8" t="s">
        <v>131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f>'[13]NASS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544</v>
      </c>
      <c r="C53" s="2" t="s">
        <v>139</v>
      </c>
      <c r="D53" s="8" t="s">
        <v>87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111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145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545</v>
      </c>
      <c r="C58" s="10" t="s">
        <v>147</v>
      </c>
      <c r="D58" s="13" t="s">
        <v>115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111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151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546</v>
      </c>
      <c r="C63" s="15" t="s">
        <v>547</v>
      </c>
      <c r="D63" s="8" t="s">
        <v>115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548</v>
      </c>
      <c r="C64" s="15" t="s">
        <v>549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550</v>
      </c>
      <c r="C66" s="15" t="s">
        <v>158</v>
      </c>
      <c r="D66" s="13" t="s">
        <v>460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551</v>
      </c>
      <c r="C67" s="15" t="s">
        <v>156</v>
      </c>
      <c r="D67" s="13" t="s">
        <v>41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111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169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552</v>
      </c>
      <c r="C77" s="2" t="s">
        <v>553</v>
      </c>
      <c r="D77" s="13" t="s">
        <v>554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172</v>
      </c>
      <c r="C78" s="10" t="s">
        <v>555</v>
      </c>
      <c r="D78" s="8" t="s">
        <v>150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176</v>
      </c>
      <c r="C79" s="2" t="s">
        <v>177</v>
      </c>
      <c r="D79" s="13" t="s">
        <v>46</v>
      </c>
      <c r="E79" s="70">
        <f>'[13]NASS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183</v>
      </c>
      <c r="C80" s="2" t="s">
        <v>186</v>
      </c>
      <c r="D80" s="8" t="s">
        <v>119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185</v>
      </c>
      <c r="C81" s="2" t="s">
        <v>186</v>
      </c>
      <c r="D81" s="8" t="s">
        <v>87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187</v>
      </c>
      <c r="C82" s="2" t="s">
        <v>188</v>
      </c>
      <c r="D82" s="8" t="s">
        <v>105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111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189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192</v>
      </c>
      <c r="C86" s="2" t="s">
        <v>130</v>
      </c>
      <c r="D86" s="8" t="s">
        <v>131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190</v>
      </c>
      <c r="C87" s="2" t="s">
        <v>130</v>
      </c>
      <c r="D87" s="8" t="s">
        <v>131</v>
      </c>
      <c r="E87" s="70">
        <f>'[13]NASS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195</v>
      </c>
      <c r="C88" s="2" t="s">
        <v>130</v>
      </c>
      <c r="D88" s="8" t="s">
        <v>49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196</v>
      </c>
      <c r="C89" s="2" t="s">
        <v>556</v>
      </c>
      <c r="D89" s="13" t="s">
        <v>52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197</v>
      </c>
      <c r="C90" s="10" t="s">
        <v>158</v>
      </c>
      <c r="D90" s="13" t="s">
        <v>460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198</v>
      </c>
      <c r="C91" s="10" t="s">
        <v>156</v>
      </c>
      <c r="D91" s="13" t="s">
        <v>230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200</v>
      </c>
      <c r="C92" s="15" t="s">
        <v>70</v>
      </c>
      <c r="D92" s="13" t="s">
        <v>68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201</v>
      </c>
      <c r="C93" s="15" t="s">
        <v>158</v>
      </c>
      <c r="D93" s="13" t="s">
        <v>159</v>
      </c>
      <c r="E93" s="70">
        <f>'[13]NASS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204</v>
      </c>
      <c r="C94" s="2" t="s">
        <v>205</v>
      </c>
      <c r="D94" s="8" t="s">
        <v>76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206</v>
      </c>
      <c r="C95" s="15" t="s">
        <v>207</v>
      </c>
      <c r="D95" s="13" t="s">
        <v>102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111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209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210</v>
      </c>
      <c r="C99" s="2" t="s">
        <v>211</v>
      </c>
      <c r="D99" s="14" t="s">
        <v>154</v>
      </c>
      <c r="E99" s="70">
        <f>'[13]NASS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213</v>
      </c>
      <c r="C100" s="2" t="s">
        <v>214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219</v>
      </c>
      <c r="C101" s="2" t="s">
        <v>220</v>
      </c>
      <c r="D101" s="13" t="s">
        <v>162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221</v>
      </c>
      <c r="C102" s="2" t="s">
        <v>222</v>
      </c>
      <c r="D102" s="13" t="s">
        <v>76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111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223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224</v>
      </c>
      <c r="C106" s="10" t="s">
        <v>225</v>
      </c>
      <c r="D106" s="13" t="s">
        <v>115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226</v>
      </c>
      <c r="C107" s="2" t="s">
        <v>227</v>
      </c>
      <c r="D107" s="14" t="s">
        <v>154</v>
      </c>
      <c r="E107" s="70">
        <f>'[13]NASS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228</v>
      </c>
      <c r="C108" s="2" t="s">
        <v>442</v>
      </c>
      <c r="D108" s="8" t="s">
        <v>52</v>
      </c>
      <c r="E108" s="70">
        <f>'[13]NASS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231</v>
      </c>
      <c r="C109" s="2" t="s">
        <v>442</v>
      </c>
      <c r="D109" s="8" t="s">
        <v>52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232</v>
      </c>
      <c r="C110" s="2" t="s">
        <v>233</v>
      </c>
      <c r="D110" s="13" t="s">
        <v>557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235</v>
      </c>
      <c r="C111" s="2" t="s">
        <v>233</v>
      </c>
      <c r="D111" s="8" t="s">
        <v>558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236</v>
      </c>
      <c r="C112" s="2" t="s">
        <v>233</v>
      </c>
      <c r="D112" s="13" t="s">
        <v>102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111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237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f>'[13]NASS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238</v>
      </c>
      <c r="C117" s="2" t="s">
        <v>239</v>
      </c>
      <c r="D117" s="13" t="s">
        <v>162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179</v>
      </c>
      <c r="C118" s="10" t="s">
        <v>559</v>
      </c>
      <c r="D118" s="13" t="s">
        <v>65</v>
      </c>
      <c r="E118" s="70">
        <f>'[13]NASS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111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252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70">
        <f>'[13]NASS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255</v>
      </c>
      <c r="C123" s="10" t="s">
        <v>256</v>
      </c>
      <c r="D123" s="13" t="s">
        <v>35</v>
      </c>
      <c r="E123" s="70">
        <f>'[13]NASS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70">
        <f>'[13]NASS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560</v>
      </c>
      <c r="C125" s="10" t="s">
        <v>258</v>
      </c>
      <c r="D125" s="13" t="s">
        <v>49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259</v>
      </c>
      <c r="C126" s="10" t="s">
        <v>260</v>
      </c>
      <c r="D126" s="13" t="s">
        <v>178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261</v>
      </c>
      <c r="C127" s="10" t="s">
        <v>495</v>
      </c>
      <c r="D127" s="13" t="s">
        <v>199</v>
      </c>
      <c r="E127" s="70">
        <f>'[13]NASS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262</v>
      </c>
      <c r="C128" s="10" t="s">
        <v>260</v>
      </c>
      <c r="D128" s="13" t="s">
        <v>46</v>
      </c>
      <c r="E128" s="70">
        <f>'[13]NASS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265</v>
      </c>
      <c r="C129" s="10" t="s">
        <v>266</v>
      </c>
      <c r="D129" s="8" t="s">
        <v>84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269</v>
      </c>
      <c r="C131" s="10" t="s">
        <v>264</v>
      </c>
      <c r="D131" s="13" t="s">
        <v>105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111</v>
      </c>
      <c r="C132" s="24" t="s">
        <v>496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272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561</v>
      </c>
      <c r="C135" s="10" t="s">
        <v>562</v>
      </c>
      <c r="D135" s="13" t="s">
        <v>115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563</v>
      </c>
      <c r="C136" s="10" t="s">
        <v>564</v>
      </c>
      <c r="D136" s="13" t="s">
        <v>154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276</v>
      </c>
      <c r="C137" s="2" t="s">
        <v>277</v>
      </c>
      <c r="D137" s="14" t="s">
        <v>154</v>
      </c>
      <c r="E137" s="70">
        <f>'[13]NASS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278</v>
      </c>
      <c r="C138" s="10" t="s">
        <v>565</v>
      </c>
      <c r="D138" s="13" t="s">
        <v>41</v>
      </c>
      <c r="E138" s="70">
        <f>'[13]NASS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280</v>
      </c>
      <c r="C139" s="2" t="s">
        <v>566</v>
      </c>
      <c r="D139" s="13" t="s">
        <v>41</v>
      </c>
      <c r="E139" s="70">
        <f>'[13]NASS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282</v>
      </c>
      <c r="C140" s="2" t="s">
        <v>566</v>
      </c>
      <c r="D140" s="13" t="s">
        <v>41</v>
      </c>
      <c r="E140" s="70">
        <f>'[13]NASS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215</v>
      </c>
      <c r="C141" s="10" t="s">
        <v>567</v>
      </c>
      <c r="D141" s="13" t="s">
        <v>65</v>
      </c>
      <c r="E141" s="70">
        <f>'[13]NASS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283</v>
      </c>
      <c r="C142" s="10" t="s">
        <v>567</v>
      </c>
      <c r="D142" s="13" t="s">
        <v>65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284</v>
      </c>
      <c r="C143" s="2" t="s">
        <v>568</v>
      </c>
      <c r="D143" s="13" t="s">
        <v>65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286</v>
      </c>
      <c r="C144" s="10" t="s">
        <v>287</v>
      </c>
      <c r="D144" s="13" t="s">
        <v>162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288</v>
      </c>
      <c r="C145" s="10" t="s">
        <v>289</v>
      </c>
      <c r="D145" s="13" t="s">
        <v>68</v>
      </c>
      <c r="E145" s="70">
        <f>'[13]NASS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60</v>
      </c>
      <c r="C146" s="10" t="s">
        <v>569</v>
      </c>
      <c r="D146" s="13" t="s">
        <v>65</v>
      </c>
      <c r="E146" s="70">
        <f>'[13]NASS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290</v>
      </c>
      <c r="C147" s="2" t="s">
        <v>291</v>
      </c>
      <c r="D147" s="13" t="s">
        <v>137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292</v>
      </c>
      <c r="C148" s="2" t="s">
        <v>570</v>
      </c>
      <c r="D148" s="13" t="s">
        <v>119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293</v>
      </c>
      <c r="C149" s="2" t="s">
        <v>570</v>
      </c>
      <c r="D149" s="13" t="s">
        <v>302</v>
      </c>
      <c r="E149" s="186">
        <f>'[13]NASS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295</v>
      </c>
      <c r="C150" s="2" t="s">
        <v>570</v>
      </c>
      <c r="D150" s="13" t="s">
        <v>302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296</v>
      </c>
      <c r="C151" s="10" t="s">
        <v>297</v>
      </c>
      <c r="D151" s="13" t="s">
        <v>76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298</v>
      </c>
      <c r="C152" s="10" t="s">
        <v>299</v>
      </c>
      <c r="D152" s="8" t="s">
        <v>87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300</v>
      </c>
      <c r="C153" s="10" t="s">
        <v>301</v>
      </c>
      <c r="D153" s="13" t="s">
        <v>119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303</v>
      </c>
      <c r="C154" s="10" t="s">
        <v>304</v>
      </c>
      <c r="D154" s="13" t="s">
        <v>84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305</v>
      </c>
      <c r="C155" s="10" t="s">
        <v>306</v>
      </c>
      <c r="D155" s="13" t="s">
        <v>119</v>
      </c>
      <c r="E155" s="186">
        <f>'[13]NASS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307</v>
      </c>
      <c r="C156" s="10" t="s">
        <v>308</v>
      </c>
      <c r="D156" s="13" t="s">
        <v>84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309</v>
      </c>
      <c r="C157" s="10" t="s">
        <v>310</v>
      </c>
      <c r="D157" s="13" t="s">
        <v>96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314</v>
      </c>
      <c r="C158" s="10" t="s">
        <v>315</v>
      </c>
      <c r="D158" s="13" t="s">
        <v>105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316</v>
      </c>
      <c r="C159" s="10" t="s">
        <v>317</v>
      </c>
      <c r="D159" s="13" t="s">
        <v>105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318</v>
      </c>
      <c r="C160" s="10" t="s">
        <v>319</v>
      </c>
      <c r="D160" s="13" t="s">
        <v>105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320</v>
      </c>
      <c r="C161" s="10" t="s">
        <v>321</v>
      </c>
      <c r="D161" s="13" t="s">
        <v>102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322</v>
      </c>
      <c r="C162" s="10" t="s">
        <v>317</v>
      </c>
      <c r="D162" s="13" t="s">
        <v>105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331</v>
      </c>
      <c r="C163" s="10" t="s">
        <v>332</v>
      </c>
      <c r="D163" s="13" t="s">
        <v>339</v>
      </c>
      <c r="E163" s="192">
        <f>'[13]NASS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334</v>
      </c>
      <c r="C164" s="10" t="s">
        <v>332</v>
      </c>
      <c r="D164" s="13" t="s">
        <v>339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335</v>
      </c>
      <c r="C165" s="10" t="s">
        <v>332</v>
      </c>
      <c r="D165" s="13" t="s">
        <v>339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336</v>
      </c>
      <c r="C166" s="10" t="s">
        <v>332</v>
      </c>
      <c r="D166" s="13" t="s">
        <v>339</v>
      </c>
      <c r="E166" s="192">
        <f>'[13]NASS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337</v>
      </c>
      <c r="C167" s="10" t="s">
        <v>332</v>
      </c>
      <c r="D167" s="13" t="s">
        <v>339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338</v>
      </c>
      <c r="C168" s="10" t="s">
        <v>332</v>
      </c>
      <c r="D168" s="13" t="s">
        <v>350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340</v>
      </c>
      <c r="C169" s="10" t="s">
        <v>332</v>
      </c>
      <c r="D169" s="13" t="s">
        <v>350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341</v>
      </c>
      <c r="C170" s="10" t="s">
        <v>332</v>
      </c>
      <c r="D170" s="13" t="s">
        <v>350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342</v>
      </c>
      <c r="C171" s="10" t="s">
        <v>332</v>
      </c>
      <c r="D171" s="13" t="s">
        <v>350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343</v>
      </c>
      <c r="C172" s="10" t="s">
        <v>332</v>
      </c>
      <c r="D172" s="13" t="s">
        <v>350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344</v>
      </c>
      <c r="C173" s="10" t="s">
        <v>332</v>
      </c>
      <c r="D173" s="13" t="s">
        <v>350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345</v>
      </c>
      <c r="C174" s="10" t="s">
        <v>346</v>
      </c>
      <c r="D174" s="13" t="s">
        <v>353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348</v>
      </c>
      <c r="C175" s="10" t="s">
        <v>346</v>
      </c>
      <c r="D175" s="13" t="s">
        <v>353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349</v>
      </c>
      <c r="C176" s="10" t="s">
        <v>346</v>
      </c>
      <c r="D176" s="13" t="s">
        <v>347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351</v>
      </c>
      <c r="C177" s="10" t="s">
        <v>352</v>
      </c>
      <c r="D177" s="13" t="s">
        <v>356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354</v>
      </c>
      <c r="C178" s="10" t="s">
        <v>355</v>
      </c>
      <c r="D178" s="13" t="s">
        <v>366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357</v>
      </c>
      <c r="C179" s="10" t="s">
        <v>355</v>
      </c>
      <c r="D179" s="13" t="s">
        <v>366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358</v>
      </c>
      <c r="C180" s="10" t="s">
        <v>355</v>
      </c>
      <c r="D180" s="13" t="s">
        <v>366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359</v>
      </c>
      <c r="C181" s="10" t="s">
        <v>355</v>
      </c>
      <c r="D181" s="13" t="s">
        <v>366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360</v>
      </c>
      <c r="C182" s="10" t="s">
        <v>355</v>
      </c>
      <c r="D182" s="13" t="s">
        <v>366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361</v>
      </c>
      <c r="C183" s="10" t="s">
        <v>355</v>
      </c>
      <c r="D183" s="13" t="s">
        <v>366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362</v>
      </c>
      <c r="C184" s="10" t="s">
        <v>355</v>
      </c>
      <c r="D184" s="13" t="s">
        <v>366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499</v>
      </c>
      <c r="C185" s="10" t="s">
        <v>352</v>
      </c>
      <c r="D185" s="13" t="s">
        <v>366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363</v>
      </c>
      <c r="C186" s="10" t="s">
        <v>352</v>
      </c>
      <c r="D186" s="13" t="s">
        <v>366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364</v>
      </c>
      <c r="C187" s="10" t="s">
        <v>365</v>
      </c>
      <c r="D187" s="13" t="s">
        <v>378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369</v>
      </c>
      <c r="C188" s="10" t="s">
        <v>355</v>
      </c>
      <c r="D188" s="13" t="s">
        <v>571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371</v>
      </c>
      <c r="C189" s="10" t="s">
        <v>372</v>
      </c>
      <c r="D189" s="13" t="s">
        <v>572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374</v>
      </c>
      <c r="C190" s="10" t="s">
        <v>372</v>
      </c>
      <c r="D190" s="13" t="s">
        <v>572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375</v>
      </c>
      <c r="C191" s="10" t="s">
        <v>372</v>
      </c>
      <c r="D191" s="13" t="s">
        <v>572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376</v>
      </c>
      <c r="C192" s="10" t="s">
        <v>377</v>
      </c>
      <c r="D192" s="13" t="s">
        <v>368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379</v>
      </c>
      <c r="C193" s="10" t="s">
        <v>377</v>
      </c>
      <c r="D193" s="13" t="s">
        <v>368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111</v>
      </c>
      <c r="C194" s="26" t="s">
        <v>573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381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800</v>
      </c>
      <c r="E1" s="564" t="s">
        <v>15</v>
      </c>
      <c r="F1" s="565"/>
      <c r="G1" s="565"/>
    </row>
    <row r="2" spans="1:7" ht="36" customHeight="1">
      <c r="A2" s="16" t="s">
        <v>100</v>
      </c>
      <c r="B2" s="10" t="s">
        <v>101</v>
      </c>
      <c r="C2" s="566" t="s">
        <v>108</v>
      </c>
      <c r="D2" s="564">
        <f>'[8]JANUARY 2024'!$R$33</f>
        <v>173329.04949999999</v>
      </c>
      <c r="E2" s="564">
        <f>'[8]JANUARY 2024'!$W$33</f>
        <v>16512.682190666699</v>
      </c>
      <c r="F2" s="565"/>
      <c r="G2" s="565"/>
    </row>
    <row r="3" spans="1:7" ht="37.5">
      <c r="A3" s="16" t="s">
        <v>100</v>
      </c>
      <c r="B3" s="10" t="s">
        <v>101</v>
      </c>
      <c r="C3" s="566" t="s">
        <v>105</v>
      </c>
      <c r="D3" s="564">
        <f>'[8]JANUARY 2024'!$R$38</f>
        <v>176816.1</v>
      </c>
      <c r="E3" s="564">
        <f>'[8]JANUARY 2024'!$W$38</f>
        <v>17042.713866666702</v>
      </c>
      <c r="F3" s="565"/>
      <c r="G3" s="565"/>
    </row>
    <row r="4" spans="1:7" ht="25.5" customHeight="1">
      <c r="A4" s="257" t="s">
        <v>444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964" t="s">
        <v>0</v>
      </c>
      <c r="B1" s="964"/>
      <c r="C1" s="964"/>
      <c r="D1" s="964"/>
      <c r="E1" s="964"/>
    </row>
    <row r="2" spans="1:5" ht="33.75" customHeight="1">
      <c r="A2" s="563" t="s">
        <v>801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642</v>
      </c>
    </row>
    <row r="5" spans="1:5" ht="17.25" customHeight="1">
      <c r="C5" s="6"/>
      <c r="D5" s="6"/>
      <c r="E5" s="320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>
      <c r="A11" s="8">
        <v>5</v>
      </c>
      <c r="B11" s="12" t="s">
        <v>273</v>
      </c>
      <c r="C11" s="2" t="s">
        <v>535</v>
      </c>
      <c r="D11" s="8" t="s">
        <v>28</v>
      </c>
      <c r="E11" s="70">
        <v>180000</v>
      </c>
    </row>
    <row r="12" spans="1:5" ht="20.100000000000001" customHeight="1">
      <c r="A12" s="8">
        <v>6</v>
      </c>
      <c r="B12" s="16" t="s">
        <v>536</v>
      </c>
      <c r="C12" s="8" t="s">
        <v>537</v>
      </c>
      <c r="D12" s="8" t="s">
        <v>28</v>
      </c>
      <c r="E12" s="70">
        <v>180000</v>
      </c>
    </row>
    <row r="13" spans="1:5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70">
        <v>126000</v>
      </c>
    </row>
    <row r="14" spans="1:5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126000</v>
      </c>
    </row>
    <row r="15" spans="1:5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90000</v>
      </c>
    </row>
    <row r="16" spans="1:5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90000</v>
      </c>
    </row>
    <row r="17" spans="1:5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90000</v>
      </c>
    </row>
    <row r="18" spans="1:5" ht="20.100000000000001" customHeight="1">
      <c r="A18" s="8">
        <v>12</v>
      </c>
      <c r="B18" s="9" t="s">
        <v>47</v>
      </c>
      <c r="C18" s="2" t="s">
        <v>539</v>
      </c>
      <c r="D18" s="8" t="s">
        <v>52</v>
      </c>
      <c r="E18" s="70">
        <v>90000</v>
      </c>
    </row>
    <row r="19" spans="1:5" ht="20.100000000000001" customHeight="1">
      <c r="A19" s="8">
        <v>13</v>
      </c>
      <c r="B19" s="9" t="s">
        <v>50</v>
      </c>
      <c r="C19" s="10" t="s">
        <v>51</v>
      </c>
      <c r="D19" s="13" t="s">
        <v>460</v>
      </c>
      <c r="E19" s="70">
        <v>90000</v>
      </c>
    </row>
    <row r="20" spans="1:5" ht="20.100000000000001" customHeight="1">
      <c r="A20" s="8">
        <v>14</v>
      </c>
      <c r="B20" s="16" t="s">
        <v>53</v>
      </c>
      <c r="C20" s="2" t="s">
        <v>54</v>
      </c>
      <c r="D20" s="13" t="s">
        <v>540</v>
      </c>
      <c r="E20" s="70">
        <v>90000</v>
      </c>
    </row>
    <row r="21" spans="1:5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68000</v>
      </c>
    </row>
    <row r="22" spans="1:5" ht="20.100000000000001" customHeight="1">
      <c r="A22" s="8">
        <v>16</v>
      </c>
      <c r="B22" s="12" t="s">
        <v>66</v>
      </c>
      <c r="C22" s="15" t="s">
        <v>67</v>
      </c>
      <c r="D22" s="8" t="s">
        <v>137</v>
      </c>
      <c r="E22" s="70">
        <v>68000</v>
      </c>
    </row>
    <row r="23" spans="1:5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68000</v>
      </c>
    </row>
    <row r="24" spans="1:5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68000</v>
      </c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54000</v>
      </c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54000</v>
      </c>
    </row>
    <row r="27" spans="1:5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54000</v>
      </c>
    </row>
    <row r="28" spans="1:5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54000</v>
      </c>
    </row>
    <row r="29" spans="1:5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54000</v>
      </c>
    </row>
    <row r="30" spans="1:5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54000</v>
      </c>
    </row>
    <row r="31" spans="1:5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54000</v>
      </c>
    </row>
    <row r="32" spans="1:5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54000</v>
      </c>
    </row>
    <row r="33" spans="1:5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54000</v>
      </c>
    </row>
    <row r="34" spans="1:5" ht="26.25" customHeight="1">
      <c r="A34" s="8"/>
      <c r="B34" s="18" t="s">
        <v>111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112</v>
      </c>
      <c r="C36" s="2"/>
      <c r="D36" s="13"/>
      <c r="E36" s="70"/>
    </row>
    <row r="37" spans="1:5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270000</v>
      </c>
    </row>
    <row r="38" spans="1:5" ht="18.75" customHeight="1">
      <c r="A38" s="8">
        <v>2</v>
      </c>
      <c r="B38" s="16" t="s">
        <v>116</v>
      </c>
      <c r="C38" s="2" t="s">
        <v>802</v>
      </c>
      <c r="D38" s="8" t="s">
        <v>73</v>
      </c>
      <c r="E38" s="70">
        <v>68000</v>
      </c>
    </row>
    <row r="39" spans="1:5" ht="18.75" customHeight="1">
      <c r="A39" s="8">
        <v>3</v>
      </c>
      <c r="B39" s="9" t="s">
        <v>118</v>
      </c>
      <c r="C39" s="10" t="s">
        <v>799</v>
      </c>
      <c r="D39" s="13" t="s">
        <v>76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125</v>
      </c>
      <c r="C42" s="3"/>
      <c r="D42" s="22"/>
      <c r="E42" s="187"/>
    </row>
    <row r="43" spans="1:5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70">
        <v>270000</v>
      </c>
    </row>
    <row r="44" spans="1:5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70">
        <v>126000</v>
      </c>
    </row>
    <row r="45" spans="1:5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180000</v>
      </c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126000</v>
      </c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126000</v>
      </c>
    </row>
    <row r="48" spans="1:5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126000</v>
      </c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90000</v>
      </c>
    </row>
    <row r="50" spans="1:5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68000</v>
      </c>
    </row>
    <row r="51" spans="1:5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54000</v>
      </c>
    </row>
    <row r="52" spans="1:5" ht="20.100000000000001" customHeight="1">
      <c r="A52" s="8">
        <v>10</v>
      </c>
      <c r="B52" s="9" t="s">
        <v>544</v>
      </c>
      <c r="C52" s="2" t="s">
        <v>139</v>
      </c>
      <c r="D52" s="8" t="s">
        <v>87</v>
      </c>
      <c r="E52" s="70">
        <v>54000</v>
      </c>
    </row>
    <row r="53" spans="1:5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54000</v>
      </c>
    </row>
    <row r="54" spans="1:5" ht="25.5" customHeight="1">
      <c r="A54" s="8"/>
      <c r="B54" s="18" t="s">
        <v>111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145</v>
      </c>
      <c r="C56" s="19"/>
      <c r="D56" s="19"/>
      <c r="E56" s="122"/>
    </row>
    <row r="57" spans="1:5" ht="20.100000000000001" customHeight="1">
      <c r="A57" s="8">
        <v>1</v>
      </c>
      <c r="B57" s="9" t="s">
        <v>545</v>
      </c>
      <c r="C57" s="10" t="s">
        <v>147</v>
      </c>
      <c r="D57" s="13" t="s">
        <v>115</v>
      </c>
      <c r="E57" s="70">
        <v>270000</v>
      </c>
    </row>
    <row r="58" spans="1:5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126000</v>
      </c>
    </row>
    <row r="59" spans="1:5" ht="20.100000000000001" customHeight="1">
      <c r="A59" s="8"/>
      <c r="B59" s="18" t="s">
        <v>111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151</v>
      </c>
      <c r="C61" s="19"/>
      <c r="D61" s="19"/>
      <c r="E61" s="122"/>
    </row>
    <row r="62" spans="1:5" ht="20.100000000000001" customHeight="1">
      <c r="A62" s="8">
        <v>1</v>
      </c>
      <c r="B62" s="9" t="s">
        <v>546</v>
      </c>
      <c r="C62" s="15" t="s">
        <v>547</v>
      </c>
      <c r="D62" s="8" t="s">
        <v>115</v>
      </c>
      <c r="E62" s="70">
        <v>270000</v>
      </c>
    </row>
    <row r="63" spans="1:5" ht="20.100000000000001" customHeight="1">
      <c r="A63" s="8">
        <v>2</v>
      </c>
      <c r="B63" s="313" t="s">
        <v>548</v>
      </c>
      <c r="C63" s="15" t="s">
        <v>549</v>
      </c>
      <c r="D63" s="13" t="s">
        <v>38</v>
      </c>
      <c r="E63" s="70">
        <v>126000</v>
      </c>
    </row>
    <row r="64" spans="1:5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90000</v>
      </c>
    </row>
    <row r="65" spans="1:5" ht="20.100000000000001" customHeight="1">
      <c r="A65" s="8">
        <v>4</v>
      </c>
      <c r="B65" s="16" t="s">
        <v>550</v>
      </c>
      <c r="C65" s="15" t="s">
        <v>158</v>
      </c>
      <c r="D65" s="13" t="s">
        <v>460</v>
      </c>
      <c r="E65" s="70">
        <v>90000</v>
      </c>
    </row>
    <row r="66" spans="1:5" ht="20.100000000000001" customHeight="1">
      <c r="A66" s="8">
        <v>5</v>
      </c>
      <c r="B66" s="12" t="s">
        <v>551</v>
      </c>
      <c r="C66" s="15" t="s">
        <v>156</v>
      </c>
      <c r="D66" s="13" t="s">
        <v>41</v>
      </c>
      <c r="E66" s="70">
        <v>90000</v>
      </c>
    </row>
    <row r="67" spans="1:5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68000</v>
      </c>
    </row>
    <row r="68" spans="1:5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68000</v>
      </c>
    </row>
    <row r="69" spans="1:5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68000</v>
      </c>
    </row>
    <row r="70" spans="1:5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70">
        <v>68000</v>
      </c>
    </row>
    <row r="71" spans="1:5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70">
        <v>68000</v>
      </c>
    </row>
    <row r="72" spans="1:5" ht="27" customHeight="1">
      <c r="A72" s="8"/>
      <c r="B72" s="18" t="s">
        <v>111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169</v>
      </c>
      <c r="C74" s="19"/>
      <c r="D74" s="19"/>
      <c r="E74" s="122"/>
    </row>
    <row r="75" spans="1:5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270000</v>
      </c>
    </row>
    <row r="76" spans="1:5" ht="20.100000000000001" customHeight="1">
      <c r="A76" s="8">
        <v>2</v>
      </c>
      <c r="B76" s="12" t="s">
        <v>552</v>
      </c>
      <c r="C76" s="2" t="s">
        <v>553</v>
      </c>
      <c r="D76" s="13" t="s">
        <v>554</v>
      </c>
      <c r="E76" s="70">
        <v>126000</v>
      </c>
    </row>
    <row r="77" spans="1:5" ht="20.100000000000001" customHeight="1">
      <c r="A77" s="8">
        <v>3</v>
      </c>
      <c r="B77" s="16" t="s">
        <v>172</v>
      </c>
      <c r="C77" s="10" t="s">
        <v>555</v>
      </c>
      <c r="D77" s="8" t="s">
        <v>150</v>
      </c>
      <c r="E77" s="70">
        <v>126000</v>
      </c>
    </row>
    <row r="78" spans="1:5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90000</v>
      </c>
    </row>
    <row r="79" spans="1:5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68000</v>
      </c>
    </row>
    <row r="80" spans="1:5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54000</v>
      </c>
    </row>
    <row r="81" spans="1:5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54000</v>
      </c>
    </row>
    <row r="82" spans="1:5" ht="20.100000000000001" customHeight="1">
      <c r="A82" s="8"/>
      <c r="B82" s="18" t="s">
        <v>111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189</v>
      </c>
      <c r="C84" s="23"/>
      <c r="D84" s="19"/>
      <c r="E84" s="122"/>
    </row>
    <row r="85" spans="1:5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126000</v>
      </c>
    </row>
    <row r="86" spans="1:5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126000</v>
      </c>
    </row>
    <row r="87" spans="1:5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126000</v>
      </c>
    </row>
    <row r="88" spans="1:5" ht="21.6" customHeight="1">
      <c r="A88" s="8">
        <v>4</v>
      </c>
      <c r="B88" s="9" t="s">
        <v>196</v>
      </c>
      <c r="C88" s="2" t="s">
        <v>556</v>
      </c>
      <c r="D88" s="13" t="s">
        <v>52</v>
      </c>
      <c r="E88" s="70">
        <v>90000</v>
      </c>
    </row>
    <row r="89" spans="1:5" ht="21.6" customHeight="1">
      <c r="A89" s="8">
        <v>5</v>
      </c>
      <c r="B89" s="9" t="s">
        <v>197</v>
      </c>
      <c r="C89" s="10" t="s">
        <v>158</v>
      </c>
      <c r="D89" s="13" t="s">
        <v>460</v>
      </c>
      <c r="E89" s="70">
        <v>90000</v>
      </c>
    </row>
    <row r="90" spans="1:5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90000</v>
      </c>
    </row>
    <row r="91" spans="1:5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68000</v>
      </c>
    </row>
    <row r="92" spans="1:5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90000</v>
      </c>
    </row>
    <row r="93" spans="1:5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66000</v>
      </c>
    </row>
    <row r="94" spans="1:5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54000</v>
      </c>
    </row>
    <row r="95" spans="1:5" ht="20.100000000000001" customHeight="1">
      <c r="A95" s="8"/>
      <c r="B95" s="18" t="s">
        <v>111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209</v>
      </c>
      <c r="C97" s="19"/>
      <c r="D97" s="19"/>
      <c r="E97" s="122"/>
    </row>
    <row r="98" spans="1:5" ht="20.100000000000001" customHeight="1">
      <c r="A98" s="8">
        <v>1</v>
      </c>
      <c r="B98" s="12" t="s">
        <v>210</v>
      </c>
      <c r="C98" s="2" t="s">
        <v>211</v>
      </c>
      <c r="D98" s="14" t="s">
        <v>128</v>
      </c>
      <c r="E98" s="70">
        <v>270000</v>
      </c>
    </row>
    <row r="99" spans="1:5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90000</v>
      </c>
    </row>
    <row r="100" spans="1:5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68000</v>
      </c>
    </row>
    <row r="101" spans="1:5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70">
        <v>68000</v>
      </c>
    </row>
    <row r="102" spans="1:5" ht="20.100000000000001" customHeight="1">
      <c r="A102" s="2"/>
      <c r="B102" s="18" t="s">
        <v>111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223</v>
      </c>
      <c r="C104" s="2"/>
      <c r="D104" s="2"/>
      <c r="E104" s="2"/>
    </row>
    <row r="105" spans="1:5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270000</v>
      </c>
    </row>
    <row r="106" spans="1:5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180000</v>
      </c>
    </row>
    <row r="107" spans="1:5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90000</v>
      </c>
    </row>
    <row r="108" spans="1:5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70">
        <v>90000</v>
      </c>
    </row>
    <row r="109" spans="1:5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186">
        <v>54000</v>
      </c>
    </row>
    <row r="110" spans="1:5" ht="20.100000000000001" customHeight="1">
      <c r="A110" s="2">
        <v>6</v>
      </c>
      <c r="B110" s="16" t="s">
        <v>235</v>
      </c>
      <c r="C110" s="2" t="s">
        <v>233</v>
      </c>
      <c r="D110" s="8" t="s">
        <v>558</v>
      </c>
      <c r="E110" s="186">
        <v>54000</v>
      </c>
    </row>
    <row r="111" spans="1:5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54000</v>
      </c>
    </row>
    <row r="112" spans="1:5" ht="25.5" customHeight="1">
      <c r="A112" s="2"/>
      <c r="B112" s="18" t="s">
        <v>111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237</v>
      </c>
      <c r="C114" s="19"/>
      <c r="D114" s="19"/>
      <c r="E114" s="122"/>
    </row>
    <row r="115" spans="1:5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126000</v>
      </c>
    </row>
    <row r="116" spans="1:5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68000</v>
      </c>
    </row>
    <row r="117" spans="1:5" ht="20.100000000000001" customHeight="1">
      <c r="A117" s="8">
        <v>3</v>
      </c>
      <c r="B117" s="9" t="s">
        <v>179</v>
      </c>
      <c r="C117" s="10" t="s">
        <v>559</v>
      </c>
      <c r="D117" s="13" t="s">
        <v>65</v>
      </c>
      <c r="E117" s="70">
        <v>68000</v>
      </c>
    </row>
    <row r="118" spans="1:5" ht="24.75" customHeight="1">
      <c r="A118" s="2"/>
      <c r="B118" s="18" t="s">
        <v>111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252</v>
      </c>
      <c r="C120" s="19"/>
      <c r="D120" s="19"/>
      <c r="E120" s="122"/>
    </row>
    <row r="121" spans="1:5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270000</v>
      </c>
    </row>
    <row r="122" spans="1:5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180000</v>
      </c>
    </row>
    <row r="123" spans="1:5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126000</v>
      </c>
    </row>
    <row r="124" spans="1:5" ht="20.100000000000001" customHeight="1">
      <c r="A124" s="2">
        <v>4</v>
      </c>
      <c r="B124" s="12" t="s">
        <v>560</v>
      </c>
      <c r="C124" s="10" t="s">
        <v>258</v>
      </c>
      <c r="D124" s="13" t="s">
        <v>49</v>
      </c>
      <c r="E124" s="70">
        <v>126000</v>
      </c>
    </row>
    <row r="125" spans="1:5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90000</v>
      </c>
    </row>
    <row r="126" spans="1:5" ht="20.100000000000001" customHeight="1">
      <c r="A126" s="2">
        <v>6</v>
      </c>
      <c r="B126" s="9" t="s">
        <v>261</v>
      </c>
      <c r="C126" s="10" t="s">
        <v>495</v>
      </c>
      <c r="D126" s="13" t="s">
        <v>199</v>
      </c>
      <c r="E126" s="70">
        <v>90000</v>
      </c>
    </row>
    <row r="127" spans="1:5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90000</v>
      </c>
    </row>
    <row r="128" spans="1:5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54000</v>
      </c>
    </row>
    <row r="129" spans="1:5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54000</v>
      </c>
    </row>
    <row r="130" spans="1:5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54000</v>
      </c>
    </row>
    <row r="131" spans="1:5" ht="28.5" customHeight="1">
      <c r="A131" s="2"/>
      <c r="B131" s="18" t="s">
        <v>111</v>
      </c>
      <c r="C131" s="24" t="s">
        <v>496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272</v>
      </c>
      <c r="C133" s="10"/>
      <c r="D133" s="13"/>
      <c r="E133" s="70"/>
    </row>
    <row r="134" spans="1:5" ht="20.100000000000001" customHeight="1">
      <c r="A134" s="25">
        <v>1</v>
      </c>
      <c r="B134" s="9" t="s">
        <v>561</v>
      </c>
      <c r="C134" s="10" t="s">
        <v>562</v>
      </c>
      <c r="D134" s="13" t="s">
        <v>115</v>
      </c>
      <c r="E134" s="70">
        <v>270000</v>
      </c>
    </row>
    <row r="135" spans="1:5" ht="20.100000000000001" customHeight="1">
      <c r="A135" s="25">
        <v>2</v>
      </c>
      <c r="B135" s="9" t="s">
        <v>563</v>
      </c>
      <c r="C135" s="10" t="s">
        <v>564</v>
      </c>
      <c r="D135" s="13" t="s">
        <v>154</v>
      </c>
      <c r="E135" s="70">
        <v>180000</v>
      </c>
    </row>
    <row r="136" spans="1:5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180000</v>
      </c>
    </row>
    <row r="137" spans="1:5" ht="20.100000000000001" customHeight="1">
      <c r="A137" s="25">
        <v>4</v>
      </c>
      <c r="B137" s="9" t="s">
        <v>278</v>
      </c>
      <c r="C137" s="10" t="s">
        <v>565</v>
      </c>
      <c r="D137" s="13" t="s">
        <v>41</v>
      </c>
      <c r="E137" s="70">
        <v>90000</v>
      </c>
    </row>
    <row r="138" spans="1:5" ht="20.100000000000001" customHeight="1">
      <c r="A138" s="25">
        <v>5</v>
      </c>
      <c r="B138" s="9" t="s">
        <v>280</v>
      </c>
      <c r="C138" s="2" t="s">
        <v>566</v>
      </c>
      <c r="D138" s="13" t="s">
        <v>41</v>
      </c>
      <c r="E138" s="70">
        <v>90000</v>
      </c>
    </row>
    <row r="139" spans="1:5" ht="20.100000000000001" customHeight="1">
      <c r="A139" s="25">
        <v>6</v>
      </c>
      <c r="B139" s="9" t="s">
        <v>282</v>
      </c>
      <c r="C139" s="2" t="s">
        <v>566</v>
      </c>
      <c r="D139" s="13" t="s">
        <v>41</v>
      </c>
      <c r="E139" s="70">
        <v>90000</v>
      </c>
    </row>
    <row r="140" spans="1:5" ht="20.100000000000001" customHeight="1">
      <c r="A140" s="25">
        <v>7</v>
      </c>
      <c r="B140" s="9" t="s">
        <v>215</v>
      </c>
      <c r="C140" s="10" t="s">
        <v>567</v>
      </c>
      <c r="D140" s="13" t="s">
        <v>65</v>
      </c>
      <c r="E140" s="70">
        <v>68000</v>
      </c>
    </row>
    <row r="141" spans="1:5" ht="20.100000000000001" customHeight="1">
      <c r="A141" s="25">
        <v>8</v>
      </c>
      <c r="B141" s="9" t="s">
        <v>283</v>
      </c>
      <c r="C141" s="10" t="s">
        <v>567</v>
      </c>
      <c r="D141" s="13" t="s">
        <v>65</v>
      </c>
      <c r="E141" s="70">
        <v>68000</v>
      </c>
    </row>
    <row r="142" spans="1:5" ht="20.100000000000001" customHeight="1">
      <c r="A142" s="25">
        <v>9</v>
      </c>
      <c r="B142" s="9" t="s">
        <v>284</v>
      </c>
      <c r="C142" s="2" t="s">
        <v>568</v>
      </c>
      <c r="D142" s="13" t="s">
        <v>65</v>
      </c>
      <c r="E142" s="70">
        <v>68000</v>
      </c>
    </row>
    <row r="143" spans="1:5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68000</v>
      </c>
    </row>
    <row r="144" spans="1:5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68000</v>
      </c>
    </row>
    <row r="145" spans="1:5" ht="20.100000000000001" customHeight="1">
      <c r="A145" s="25">
        <v>12</v>
      </c>
      <c r="B145" s="9" t="s">
        <v>60</v>
      </c>
      <c r="C145" s="10" t="s">
        <v>569</v>
      </c>
      <c r="D145" s="13" t="s">
        <v>65</v>
      </c>
      <c r="E145" s="70">
        <v>68000</v>
      </c>
    </row>
    <row r="146" spans="1:5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70">
        <v>68000</v>
      </c>
    </row>
    <row r="147" spans="1:5" ht="20.100000000000001" customHeight="1">
      <c r="A147" s="25">
        <v>14</v>
      </c>
      <c r="B147" s="9" t="s">
        <v>292</v>
      </c>
      <c r="C147" s="2" t="s">
        <v>570</v>
      </c>
      <c r="D147" s="13" t="s">
        <v>119</v>
      </c>
      <c r="E147" s="70">
        <v>68000</v>
      </c>
    </row>
    <row r="148" spans="1:5" ht="20.100000000000001" customHeight="1">
      <c r="A148" s="25">
        <v>15</v>
      </c>
      <c r="B148" s="9" t="s">
        <v>293</v>
      </c>
      <c r="C148" s="2" t="s">
        <v>570</v>
      </c>
      <c r="D148" s="13" t="s">
        <v>302</v>
      </c>
      <c r="E148" s="70">
        <v>68000</v>
      </c>
    </row>
    <row r="149" spans="1:5" ht="20.100000000000001" customHeight="1">
      <c r="A149" s="25">
        <v>16</v>
      </c>
      <c r="B149" s="9" t="s">
        <v>295</v>
      </c>
      <c r="C149" s="2" t="s">
        <v>570</v>
      </c>
      <c r="D149" s="13" t="s">
        <v>302</v>
      </c>
      <c r="E149" s="70">
        <v>68000</v>
      </c>
    </row>
    <row r="150" spans="1:5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70">
        <v>68000</v>
      </c>
    </row>
    <row r="151" spans="1:5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54000</v>
      </c>
    </row>
    <row r="152" spans="1:5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68000</v>
      </c>
    </row>
    <row r="153" spans="1:5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54000</v>
      </c>
    </row>
    <row r="154" spans="1:5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68000</v>
      </c>
    </row>
    <row r="155" spans="1:5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54000</v>
      </c>
    </row>
    <row r="156" spans="1:5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54000</v>
      </c>
    </row>
    <row r="157" spans="1:5" ht="20.100000000000001" customHeight="1">
      <c r="A157" s="25">
        <v>24</v>
      </c>
      <c r="B157" s="16" t="s">
        <v>314</v>
      </c>
      <c r="C157" s="10" t="s">
        <v>315</v>
      </c>
      <c r="D157" s="13" t="s">
        <v>105</v>
      </c>
      <c r="E157" s="186">
        <v>54000</v>
      </c>
    </row>
    <row r="158" spans="1:5" ht="20.100000000000001" customHeight="1">
      <c r="A158" s="25">
        <v>25</v>
      </c>
      <c r="B158" s="16" t="s">
        <v>316</v>
      </c>
      <c r="C158" s="10" t="s">
        <v>317</v>
      </c>
      <c r="D158" s="13" t="s">
        <v>105</v>
      </c>
      <c r="E158" s="186">
        <v>54000</v>
      </c>
    </row>
    <row r="159" spans="1:5" ht="20.100000000000001" customHeight="1">
      <c r="A159" s="25">
        <v>26</v>
      </c>
      <c r="B159" s="16" t="s">
        <v>318</v>
      </c>
      <c r="C159" s="10" t="s">
        <v>319</v>
      </c>
      <c r="D159" s="13" t="s">
        <v>105</v>
      </c>
      <c r="E159" s="186">
        <v>54000</v>
      </c>
    </row>
    <row r="160" spans="1:5" ht="20.100000000000001" customHeight="1">
      <c r="A160" s="25">
        <v>27</v>
      </c>
      <c r="B160" s="16" t="s">
        <v>320</v>
      </c>
      <c r="C160" s="10" t="s">
        <v>321</v>
      </c>
      <c r="D160" s="13" t="s">
        <v>102</v>
      </c>
      <c r="E160" s="186">
        <v>54000</v>
      </c>
    </row>
    <row r="161" spans="1:5" ht="20.100000000000001" customHeight="1">
      <c r="A161" s="25">
        <v>28</v>
      </c>
      <c r="B161" s="16" t="s">
        <v>322</v>
      </c>
      <c r="C161" s="10" t="s">
        <v>317</v>
      </c>
      <c r="D161" s="13" t="s">
        <v>105</v>
      </c>
      <c r="E161" s="186">
        <v>54000</v>
      </c>
    </row>
    <row r="162" spans="1:5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36000</v>
      </c>
    </row>
    <row r="163" spans="1:5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36000</v>
      </c>
    </row>
    <row r="164" spans="1:5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36000</v>
      </c>
    </row>
    <row r="165" spans="1:5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36000</v>
      </c>
    </row>
    <row r="166" spans="1:5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36000</v>
      </c>
    </row>
    <row r="167" spans="1:5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36000</v>
      </c>
    </row>
    <row r="168" spans="1:5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36000</v>
      </c>
    </row>
    <row r="169" spans="1:5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36000</v>
      </c>
    </row>
    <row r="170" spans="1:5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36000</v>
      </c>
    </row>
    <row r="171" spans="1:5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36000</v>
      </c>
    </row>
    <row r="172" spans="1:5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36000</v>
      </c>
    </row>
    <row r="173" spans="1:5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192">
        <v>36000</v>
      </c>
    </row>
    <row r="174" spans="1:5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192">
        <v>36000</v>
      </c>
    </row>
    <row r="175" spans="1:5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192">
        <v>36000</v>
      </c>
    </row>
    <row r="176" spans="1:5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36000</v>
      </c>
    </row>
    <row r="177" spans="1:5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36000</v>
      </c>
    </row>
    <row r="178" spans="1:5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36000</v>
      </c>
    </row>
    <row r="179" spans="1:5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36000</v>
      </c>
    </row>
    <row r="180" spans="1:5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36000</v>
      </c>
    </row>
    <row r="181" spans="1:5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36000</v>
      </c>
    </row>
    <row r="182" spans="1:5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36000</v>
      </c>
    </row>
    <row r="183" spans="1:5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36000</v>
      </c>
    </row>
    <row r="184" spans="1:5" ht="20.100000000000001" customHeight="1">
      <c r="A184" s="25">
        <v>51</v>
      </c>
      <c r="B184" s="9" t="s">
        <v>499</v>
      </c>
      <c r="C184" s="10" t="s">
        <v>352</v>
      </c>
      <c r="D184" s="13" t="s">
        <v>366</v>
      </c>
      <c r="E184" s="70">
        <v>36000</v>
      </c>
    </row>
    <row r="185" spans="1:5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36000</v>
      </c>
    </row>
    <row r="186" spans="1:5" ht="20.100000000000001" customHeight="1">
      <c r="A186" s="25">
        <v>53</v>
      </c>
      <c r="B186" s="16" t="s">
        <v>364</v>
      </c>
      <c r="C186" s="10" t="s">
        <v>365</v>
      </c>
      <c r="D186" s="13" t="s">
        <v>378</v>
      </c>
      <c r="E186" s="70">
        <v>36000</v>
      </c>
    </row>
    <row r="187" spans="1:5" ht="20.100000000000001" customHeight="1">
      <c r="A187" s="25">
        <v>54</v>
      </c>
      <c r="B187" s="16" t="s">
        <v>369</v>
      </c>
      <c r="C187" s="10" t="s">
        <v>355</v>
      </c>
      <c r="D187" s="13" t="s">
        <v>571</v>
      </c>
      <c r="E187" s="70">
        <v>36000</v>
      </c>
    </row>
    <row r="188" spans="1:5" ht="20.100000000000001" customHeight="1">
      <c r="A188" s="25">
        <v>55</v>
      </c>
      <c r="B188" s="16" t="s">
        <v>371</v>
      </c>
      <c r="C188" s="10" t="s">
        <v>372</v>
      </c>
      <c r="D188" s="13" t="s">
        <v>572</v>
      </c>
      <c r="E188" s="70">
        <v>36000</v>
      </c>
    </row>
    <row r="189" spans="1:5" ht="20.100000000000001" customHeight="1">
      <c r="A189" s="25">
        <v>56</v>
      </c>
      <c r="B189" s="16" t="s">
        <v>374</v>
      </c>
      <c r="C189" s="10" t="s">
        <v>372</v>
      </c>
      <c r="D189" s="13" t="s">
        <v>572</v>
      </c>
      <c r="E189" s="70">
        <v>36000</v>
      </c>
    </row>
    <row r="190" spans="1:5" ht="20.100000000000001" customHeight="1">
      <c r="A190" s="25">
        <v>57</v>
      </c>
      <c r="B190" s="16" t="s">
        <v>375</v>
      </c>
      <c r="C190" s="10" t="s">
        <v>372</v>
      </c>
      <c r="D190" s="13" t="s">
        <v>572</v>
      </c>
      <c r="E190" s="70">
        <v>36000</v>
      </c>
    </row>
    <row r="191" spans="1:5" ht="20.100000000000001" customHeight="1">
      <c r="A191" s="25">
        <v>58</v>
      </c>
      <c r="B191" s="16" t="s">
        <v>376</v>
      </c>
      <c r="C191" s="10" t="s">
        <v>377</v>
      </c>
      <c r="D191" s="13" t="s">
        <v>368</v>
      </c>
      <c r="E191" s="70">
        <v>36000</v>
      </c>
    </row>
    <row r="192" spans="1:5" ht="20.100000000000001" customHeight="1">
      <c r="A192" s="25">
        <v>59</v>
      </c>
      <c r="B192" s="16" t="s">
        <v>379</v>
      </c>
      <c r="C192" s="10" t="s">
        <v>377</v>
      </c>
      <c r="D192" s="13" t="s">
        <v>368</v>
      </c>
      <c r="E192" s="70">
        <v>36000</v>
      </c>
    </row>
    <row r="193" spans="1:5" ht="30.75" customHeight="1">
      <c r="A193" s="25"/>
      <c r="B193" s="6" t="s">
        <v>111</v>
      </c>
      <c r="C193" s="26" t="s">
        <v>573</v>
      </c>
      <c r="D193" s="27"/>
      <c r="E193" s="78">
        <f>SUM(E134:E192)</f>
        <v>3386000</v>
      </c>
    </row>
    <row r="194" spans="1:5" ht="42.75" customHeight="1">
      <c r="A194" s="2"/>
      <c r="B194" s="28" t="s">
        <v>381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966" t="s">
        <v>0</v>
      </c>
      <c r="B1" s="966"/>
      <c r="C1" s="966"/>
      <c r="D1" s="966"/>
      <c r="E1" s="966"/>
      <c r="F1" s="966"/>
      <c r="G1" s="183"/>
      <c r="H1" s="183"/>
      <c r="I1" s="183"/>
      <c r="J1" s="183"/>
      <c r="K1" s="183"/>
      <c r="L1" s="183"/>
    </row>
    <row r="2" spans="1:17" ht="33.75" customHeight="1">
      <c r="A2" s="459" t="s">
        <v>803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751</v>
      </c>
      <c r="F4" s="184" t="s">
        <v>804</v>
      </c>
      <c r="G4" s="184" t="s">
        <v>805</v>
      </c>
      <c r="H4" s="184" t="s">
        <v>806</v>
      </c>
      <c r="I4" s="184" t="s">
        <v>8</v>
      </c>
      <c r="J4" s="462" t="s">
        <v>705</v>
      </c>
      <c r="K4" s="462" t="s">
        <v>807</v>
      </c>
      <c r="L4" s="462" t="s">
        <v>808</v>
      </c>
      <c r="M4" s="463" t="s">
        <v>809</v>
      </c>
      <c r="N4" s="522" t="s">
        <v>810</v>
      </c>
      <c r="O4" s="522" t="s">
        <v>811</v>
      </c>
      <c r="P4" s="523"/>
      <c r="Q4" s="541" t="s">
        <v>812</v>
      </c>
    </row>
    <row r="5" spans="1:17" ht="17.25" customHeight="1">
      <c r="C5" s="6"/>
      <c r="D5" s="6"/>
      <c r="L5" s="330" t="s">
        <v>475</v>
      </c>
      <c r="O5" s="524" t="s">
        <v>476</v>
      </c>
      <c r="P5" s="525"/>
      <c r="Q5" s="330" t="s">
        <v>813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273</v>
      </c>
      <c r="C11" s="2" t="s">
        <v>795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536</v>
      </c>
      <c r="C12" s="8" t="s">
        <v>537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47</v>
      </c>
      <c r="C18" s="2" t="s">
        <v>539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50</v>
      </c>
      <c r="C19" s="10" t="s">
        <v>51</v>
      </c>
      <c r="D19" s="13" t="s">
        <v>460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53</v>
      </c>
      <c r="C20" s="2" t="s">
        <v>796</v>
      </c>
      <c r="D20" s="13" t="s">
        <v>540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66</v>
      </c>
      <c r="C22" s="15" t="s">
        <v>797</v>
      </c>
      <c r="D22" s="8" t="s">
        <v>137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116</v>
      </c>
      <c r="C38" s="2" t="s">
        <v>798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118</v>
      </c>
      <c r="C39" s="10" t="s">
        <v>799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544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545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546</v>
      </c>
      <c r="C62" s="15" t="s">
        <v>547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548</v>
      </c>
      <c r="C63" s="15" t="s">
        <v>549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550</v>
      </c>
      <c r="C65" s="15" t="s">
        <v>158</v>
      </c>
      <c r="D65" s="13" t="s">
        <v>460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551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552</v>
      </c>
      <c r="C76" s="2" t="s">
        <v>553</v>
      </c>
      <c r="D76" s="13" t="s">
        <v>554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172</v>
      </c>
      <c r="C77" s="10" t="s">
        <v>555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189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196</v>
      </c>
      <c r="C88" s="2" t="s">
        <v>556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197</v>
      </c>
      <c r="C89" s="10" t="s">
        <v>158</v>
      </c>
      <c r="D89" s="13" t="s">
        <v>460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209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223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235</v>
      </c>
      <c r="C110" s="2" t="s">
        <v>233</v>
      </c>
      <c r="D110" s="8" t="s">
        <v>558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237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179</v>
      </c>
      <c r="C117" s="10" t="s">
        <v>559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252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560</v>
      </c>
      <c r="C124" s="10" t="s">
        <v>258</v>
      </c>
      <c r="D124" s="13" t="s">
        <v>49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261</v>
      </c>
      <c r="C126" s="10" t="s">
        <v>495</v>
      </c>
      <c r="D126" s="13" t="s">
        <v>199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111</v>
      </c>
      <c r="C131" s="24" t="s">
        <v>496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272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561</v>
      </c>
      <c r="C134" s="10" t="s">
        <v>562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563</v>
      </c>
      <c r="C135" s="10" t="s">
        <v>564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278</v>
      </c>
      <c r="C137" s="10" t="s">
        <v>565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280</v>
      </c>
      <c r="C138" s="2" t="s">
        <v>566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282</v>
      </c>
      <c r="C139" s="2" t="s">
        <v>566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215</v>
      </c>
      <c r="C140" s="10" t="s">
        <v>567</v>
      </c>
      <c r="D140" s="13" t="s">
        <v>65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283</v>
      </c>
      <c r="C141" s="10" t="s">
        <v>567</v>
      </c>
      <c r="D141" s="13" t="s">
        <v>65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284</v>
      </c>
      <c r="C142" s="2" t="s">
        <v>568</v>
      </c>
      <c r="D142" s="13" t="s">
        <v>65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60</v>
      </c>
      <c r="C145" s="10" t="s">
        <v>569</v>
      </c>
      <c r="D145" s="13" t="s">
        <v>65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292</v>
      </c>
      <c r="C147" s="2" t="s">
        <v>570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293</v>
      </c>
      <c r="C148" s="2" t="s">
        <v>570</v>
      </c>
      <c r="D148" s="13" t="s">
        <v>302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295</v>
      </c>
      <c r="C149" s="2" t="s">
        <v>570</v>
      </c>
      <c r="D149" s="13" t="s">
        <v>302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314</v>
      </c>
      <c r="C157" s="10" t="s">
        <v>315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316</v>
      </c>
      <c r="C158" s="10" t="s">
        <v>317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318</v>
      </c>
      <c r="C159" s="10" t="s">
        <v>319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320</v>
      </c>
      <c r="C160" s="10" t="s">
        <v>321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322</v>
      </c>
      <c r="C161" s="10" t="s">
        <v>317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499</v>
      </c>
      <c r="C184" s="10" t="s">
        <v>352</v>
      </c>
      <c r="D184" s="13" t="s">
        <v>366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364</v>
      </c>
      <c r="C186" s="10" t="s">
        <v>365</v>
      </c>
      <c r="D186" s="13" t="s">
        <v>378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369</v>
      </c>
      <c r="C187" s="10" t="s">
        <v>355</v>
      </c>
      <c r="D187" s="13" t="s">
        <v>571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371</v>
      </c>
      <c r="C188" s="10" t="s">
        <v>372</v>
      </c>
      <c r="D188" s="13" t="s">
        <v>572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374</v>
      </c>
      <c r="C189" s="10" t="s">
        <v>372</v>
      </c>
      <c r="D189" s="13" t="s">
        <v>572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375</v>
      </c>
      <c r="C190" s="10" t="s">
        <v>372</v>
      </c>
      <c r="D190" s="13" t="s">
        <v>572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376</v>
      </c>
      <c r="C191" s="10" t="s">
        <v>377</v>
      </c>
      <c r="D191" s="13" t="s">
        <v>368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379</v>
      </c>
      <c r="C192" s="10" t="s">
        <v>377</v>
      </c>
      <c r="D192" s="13" t="s">
        <v>368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111</v>
      </c>
      <c r="C193" s="26" t="s">
        <v>573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381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814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967" t="s">
        <v>0</v>
      </c>
      <c r="B1" s="967"/>
      <c r="C1" s="967"/>
      <c r="D1" s="967"/>
      <c r="E1" s="967"/>
      <c r="F1" s="967"/>
      <c r="G1" s="967"/>
      <c r="H1" s="967"/>
      <c r="I1" s="967"/>
      <c r="J1" s="967"/>
      <c r="K1" s="967"/>
      <c r="L1" s="967"/>
      <c r="M1" s="967"/>
      <c r="N1" s="967"/>
      <c r="O1" s="967"/>
      <c r="P1" s="967"/>
      <c r="Q1" s="967"/>
      <c r="R1" s="967"/>
      <c r="S1" s="967"/>
      <c r="T1" s="967"/>
      <c r="U1" s="967"/>
      <c r="V1" s="967"/>
      <c r="W1" s="967"/>
      <c r="X1" s="967"/>
      <c r="Y1" s="967"/>
      <c r="Z1" s="504"/>
    </row>
    <row r="2" spans="1:31" hidden="1">
      <c r="A2" s="968" t="s">
        <v>504</v>
      </c>
      <c r="B2" s="968"/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968"/>
      <c r="P2" s="968"/>
      <c r="Q2" s="968"/>
      <c r="R2" s="968"/>
      <c r="S2" s="968"/>
      <c r="T2" s="968"/>
      <c r="U2" s="968"/>
      <c r="V2" s="968"/>
      <c r="W2" s="968"/>
      <c r="X2" s="968"/>
      <c r="Y2" s="968"/>
      <c r="Z2" s="504"/>
    </row>
    <row r="3" spans="1:31" hidden="1">
      <c r="A3" s="969" t="s">
        <v>505</v>
      </c>
      <c r="B3" s="967"/>
      <c r="C3" s="967"/>
      <c r="D3" s="967"/>
      <c r="E3" s="967"/>
      <c r="F3" s="967"/>
      <c r="G3" s="967"/>
      <c r="H3" s="967"/>
      <c r="I3" s="967"/>
      <c r="J3" s="967"/>
      <c r="K3" s="967"/>
      <c r="L3" s="967"/>
      <c r="M3" s="967"/>
      <c r="N3" s="967"/>
      <c r="O3" s="967"/>
      <c r="P3" s="967"/>
      <c r="Q3" s="967"/>
      <c r="R3" s="967"/>
      <c r="S3" s="967"/>
      <c r="T3" s="967"/>
      <c r="U3" s="967"/>
      <c r="V3" s="967"/>
      <c r="W3" s="967"/>
      <c r="X3" s="967"/>
      <c r="Y3" s="967"/>
      <c r="Z3" s="504"/>
    </row>
    <row r="4" spans="1:31" ht="83.25" customHeight="1">
      <c r="A4" s="495" t="s">
        <v>506</v>
      </c>
      <c r="B4" s="496" t="s">
        <v>507</v>
      </c>
      <c r="C4" s="497" t="s">
        <v>508</v>
      </c>
      <c r="D4" s="496" t="s">
        <v>509</v>
      </c>
      <c r="E4" s="497" t="s">
        <v>510</v>
      </c>
      <c r="F4" s="497" t="s">
        <v>511</v>
      </c>
      <c r="G4" s="497" t="s">
        <v>512</v>
      </c>
      <c r="H4" s="497" t="s">
        <v>513</v>
      </c>
      <c r="I4" s="497" t="s">
        <v>514</v>
      </c>
      <c r="J4" s="497"/>
      <c r="K4" s="497"/>
      <c r="L4" s="497"/>
      <c r="M4" s="497" t="s">
        <v>515</v>
      </c>
      <c r="N4" s="497" t="s">
        <v>516</v>
      </c>
      <c r="O4" s="497" t="s">
        <v>517</v>
      </c>
      <c r="P4" s="497" t="s">
        <v>518</v>
      </c>
      <c r="Q4" s="497" t="s">
        <v>519</v>
      </c>
      <c r="R4" s="497" t="s">
        <v>520</v>
      </c>
      <c r="S4" s="497" t="s">
        <v>521</v>
      </c>
      <c r="T4" s="497" t="s">
        <v>522</v>
      </c>
      <c r="U4" s="497" t="s">
        <v>523</v>
      </c>
      <c r="V4" s="497" t="s">
        <v>524</v>
      </c>
      <c r="W4" s="497"/>
      <c r="X4" s="497" t="s">
        <v>525</v>
      </c>
      <c r="Y4" s="497" t="s">
        <v>526</v>
      </c>
      <c r="Z4" s="497" t="s">
        <v>527</v>
      </c>
      <c r="AA4" s="505"/>
      <c r="AB4" s="505" t="s">
        <v>444</v>
      </c>
    </row>
    <row r="5" spans="1:31" ht="18.75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'[8]JANUARY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273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'[8]JANUARY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536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'[8]JANUARY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'[8]JANUARY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50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53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66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69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815</v>
      </c>
      <c r="AD22" s="179"/>
      <c r="AE22" s="179"/>
    </row>
    <row r="23" spans="1:31" ht="18.75">
      <c r="A23" s="498">
        <v>20</v>
      </c>
      <c r="B23" s="12" t="s">
        <v>71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77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80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82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85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88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89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92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100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113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116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118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125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541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543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126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129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132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'[8]JANUARY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133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134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138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142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544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143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545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148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151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546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548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155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550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551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161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163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164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165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168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170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552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172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176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'[8]JANUARY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183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185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187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189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652</v>
      </c>
      <c r="AC79" s="179"/>
      <c r="AD79" s="179"/>
      <c r="AE79" s="179"/>
    </row>
    <row r="80" spans="1:31" ht="18.75">
      <c r="A80" s="498">
        <v>68</v>
      </c>
      <c r="B80" s="9" t="s">
        <v>192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192</v>
      </c>
      <c r="AD80" s="179"/>
      <c r="AE80" s="179"/>
    </row>
    <row r="81" spans="1:31" s="494" customFormat="1" ht="18.75">
      <c r="A81" s="502">
        <v>69</v>
      </c>
      <c r="B81" s="9" t="s">
        <v>190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'[8]JANUARY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190</v>
      </c>
      <c r="AD81" s="510"/>
      <c r="AE81" s="510"/>
    </row>
    <row r="82" spans="1:31" s="494" customFormat="1" ht="37.5">
      <c r="A82" s="502">
        <v>70</v>
      </c>
      <c r="B82" s="9" t="s">
        <v>195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195</v>
      </c>
      <c r="AD82" s="510"/>
      <c r="AE82" s="510"/>
    </row>
    <row r="83" spans="1:31" ht="18.75">
      <c r="A83" s="498">
        <v>71</v>
      </c>
      <c r="B83" s="9" t="s">
        <v>196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196</v>
      </c>
      <c r="AD83" s="179"/>
      <c r="AE83" s="179"/>
    </row>
    <row r="84" spans="1:31" ht="18.75">
      <c r="A84" s="498">
        <v>72</v>
      </c>
      <c r="B84" s="9" t="s">
        <v>197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197</v>
      </c>
      <c r="AD84" s="179"/>
      <c r="AE84" s="179"/>
    </row>
    <row r="85" spans="1:31" s="494" customFormat="1" ht="37.5">
      <c r="A85" s="502">
        <v>73</v>
      </c>
      <c r="B85" s="9" t="s">
        <v>198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198</v>
      </c>
      <c r="AD85" s="510"/>
      <c r="AE85" s="510"/>
    </row>
    <row r="86" spans="1:31" ht="18.75">
      <c r="A86" s="498">
        <v>74</v>
      </c>
      <c r="B86" s="9" t="s">
        <v>200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200</v>
      </c>
      <c r="AD86" s="179"/>
      <c r="AE86" s="179"/>
    </row>
    <row r="87" spans="1:31" ht="24" customHeight="1">
      <c r="A87" s="498">
        <v>75</v>
      </c>
      <c r="B87" s="9" t="s">
        <v>201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'[8]JANUARY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201</v>
      </c>
      <c r="AD87" s="179"/>
      <c r="AE87" s="179"/>
    </row>
    <row r="88" spans="1:31" ht="18.75">
      <c r="A88" s="498">
        <v>76</v>
      </c>
      <c r="B88" s="9" t="s">
        <v>204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204</v>
      </c>
      <c r="AD88" s="179"/>
      <c r="AE88" s="179"/>
    </row>
    <row r="89" spans="1:31" ht="18.75">
      <c r="A89" s="498"/>
      <c r="B89" s="9" t="s">
        <v>206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206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209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210</v>
      </c>
      <c r="C93" s="424">
        <v>541465.02474999998</v>
      </c>
      <c r="D93" s="423">
        <v>12</v>
      </c>
      <c r="E93" s="424">
        <f>C93*D93</f>
        <v>6497580.2970000003</v>
      </c>
      <c r="F93" s="424">
        <f>'[8]JANUARY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210</v>
      </c>
      <c r="AD93" s="510"/>
      <c r="AE93" s="510"/>
    </row>
    <row r="94" spans="1:31" ht="18.75">
      <c r="A94" s="498">
        <v>80</v>
      </c>
      <c r="B94" s="9" t="s">
        <v>213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213</v>
      </c>
      <c r="AD94" s="179"/>
      <c r="AE94" s="179"/>
    </row>
    <row r="95" spans="1:31" ht="37.5">
      <c r="A95" s="498">
        <v>81</v>
      </c>
      <c r="B95" s="9" t="s">
        <v>219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219</v>
      </c>
      <c r="AD95" s="179"/>
      <c r="AE95" s="179"/>
    </row>
    <row r="96" spans="1:31" ht="18.75">
      <c r="A96" s="498"/>
      <c r="B96" s="9" t="s">
        <v>221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221</v>
      </c>
      <c r="AD96" s="179"/>
      <c r="AE96" s="179"/>
    </row>
    <row r="97" spans="1:31" ht="18.75">
      <c r="A97" s="498"/>
      <c r="B97" s="18" t="s">
        <v>111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223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444</v>
      </c>
      <c r="AC99" s="179"/>
      <c r="AD99" s="179"/>
      <c r="AE99" s="179"/>
    </row>
    <row r="100" spans="1:31" ht="18.75">
      <c r="A100" s="498">
        <v>85</v>
      </c>
      <c r="B100" s="9" t="s">
        <v>224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224</v>
      </c>
      <c r="AD100" s="179"/>
      <c r="AE100" s="179"/>
    </row>
    <row r="101" spans="1:31" ht="18.75">
      <c r="A101" s="498">
        <v>86</v>
      </c>
      <c r="B101" s="9" t="s">
        <v>226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'[8]JANUARY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226</v>
      </c>
      <c r="AD101" s="179"/>
      <c r="AE101" s="179"/>
    </row>
    <row r="102" spans="1:31" ht="18.75">
      <c r="A102" s="498">
        <v>87</v>
      </c>
      <c r="B102" s="9" t="s">
        <v>228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'[8]JANUARY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228</v>
      </c>
      <c r="AD102" s="179"/>
      <c r="AE102" s="179"/>
    </row>
    <row r="103" spans="1:31" ht="18.75">
      <c r="A103" s="498">
        <v>88</v>
      </c>
      <c r="B103" s="9" t="s">
        <v>231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231</v>
      </c>
      <c r="AD103" s="179"/>
      <c r="AE103" s="179"/>
    </row>
    <row r="104" spans="1:31" ht="18.75">
      <c r="A104" s="498">
        <v>89</v>
      </c>
      <c r="B104" s="9" t="s">
        <v>232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232</v>
      </c>
      <c r="AD104" s="179"/>
      <c r="AE104" s="179"/>
    </row>
    <row r="105" spans="1:31" ht="37.5">
      <c r="A105" s="498"/>
      <c r="B105" s="16" t="s">
        <v>235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235</v>
      </c>
      <c r="AD105" s="179"/>
      <c r="AE105" s="179"/>
    </row>
    <row r="106" spans="1:31" ht="18.75">
      <c r="A106" s="498"/>
      <c r="B106" s="16" t="s">
        <v>236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236</v>
      </c>
      <c r="AD106" s="179"/>
      <c r="AE106" s="179"/>
    </row>
    <row r="107" spans="1:31" ht="18.75">
      <c r="A107" s="498"/>
      <c r="B107" s="18" t="s">
        <v>111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237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152</v>
      </c>
      <c r="C110" s="424">
        <v>516137.05</v>
      </c>
      <c r="D110" s="423">
        <v>12</v>
      </c>
      <c r="E110" s="424">
        <f>C110*D110</f>
        <v>6193644.5999999996</v>
      </c>
      <c r="F110" s="424">
        <f>'[8]JANUARY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238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179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'[8]JANUARY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252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253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255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257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560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259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261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262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265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267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269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272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561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563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276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278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280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282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215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283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284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286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288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290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292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293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295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296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298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300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303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305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307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309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314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316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318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320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322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331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334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335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336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337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338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340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341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342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343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344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345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348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349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351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354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357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358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359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360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361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362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499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363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364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369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371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374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375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376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379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816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817</v>
      </c>
      <c r="AB190" s="517">
        <f>AB81+AB82+AB83+AB84+AB86+AB88+AB89+AB94+AB95+AB96+AB102+AB103+AB104+AB105+AB106</f>
        <v>-351613.55740448099</v>
      </c>
    </row>
    <row r="191" spans="2:28" ht="15">
      <c r="X191" s="257" t="s">
        <v>818</v>
      </c>
      <c r="AB191" s="518">
        <f>AB87+AB85+AB74+AB61+AB21+AB19+AB18+AB16+AB15</f>
        <v>126852.23813</v>
      </c>
    </row>
    <row r="192" spans="2:28" ht="15">
      <c r="X192" s="257" t="s">
        <v>819</v>
      </c>
      <c r="AB192" s="519">
        <f>SUM(AB190:AB191)</f>
        <v>-224761.31927448101</v>
      </c>
    </row>
    <row r="193" spans="24:28" ht="15">
      <c r="X193" s="257" t="s">
        <v>820</v>
      </c>
      <c r="AB193" s="520">
        <f>-6517.49</f>
        <v>-6517.49</v>
      </c>
    </row>
    <row r="194" spans="24:28" ht="24.75" customHeight="1">
      <c r="X194" s="257" t="s">
        <v>651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21</v>
      </c>
      <c r="B2" s="485" t="s">
        <v>507</v>
      </c>
      <c r="C2" s="486" t="s">
        <v>821</v>
      </c>
      <c r="D2" s="486" t="s">
        <v>822</v>
      </c>
      <c r="E2" s="486" t="s">
        <v>823</v>
      </c>
      <c r="F2" s="487"/>
    </row>
    <row r="3" spans="1:6" ht="18.7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>
      <c r="A4" s="488">
        <v>1</v>
      </c>
      <c r="B4" s="489" t="s">
        <v>190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195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196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197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200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204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206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213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219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221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228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231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232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235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236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111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966" t="s">
        <v>0</v>
      </c>
      <c r="B1" s="966"/>
      <c r="C1" s="966"/>
      <c r="D1" s="966"/>
      <c r="E1" s="966"/>
      <c r="F1" s="966"/>
      <c r="G1" s="183"/>
      <c r="H1" s="183"/>
      <c r="I1" s="183"/>
      <c r="J1" s="183"/>
      <c r="K1" s="183"/>
      <c r="L1" s="183"/>
    </row>
    <row r="2" spans="1:16" ht="33.75" customHeight="1">
      <c r="A2" s="459" t="s">
        <v>824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751</v>
      </c>
      <c r="F4" s="184" t="s">
        <v>804</v>
      </c>
      <c r="G4" s="184" t="s">
        <v>805</v>
      </c>
      <c r="H4" s="184" t="s">
        <v>806</v>
      </c>
      <c r="I4" s="184" t="s">
        <v>8</v>
      </c>
      <c r="J4" s="462" t="s">
        <v>705</v>
      </c>
      <c r="K4" s="462" t="s">
        <v>807</v>
      </c>
      <c r="L4" s="462" t="s">
        <v>808</v>
      </c>
      <c r="M4" s="463" t="s">
        <v>809</v>
      </c>
      <c r="N4" s="463" t="s">
        <v>810</v>
      </c>
      <c r="O4" s="463" t="s">
        <v>811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273</v>
      </c>
      <c r="C11" s="2" t="s">
        <v>795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536</v>
      </c>
      <c r="C12" s="8" t="s">
        <v>537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44</v>
      </c>
      <c r="C17" s="2" t="s">
        <v>45</v>
      </c>
      <c r="D17" s="8" t="s">
        <v>199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47</v>
      </c>
      <c r="C18" s="2" t="s">
        <v>539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50</v>
      </c>
      <c r="C19" s="10" t="s">
        <v>51</v>
      </c>
      <c r="D19" s="13" t="s">
        <v>460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53</v>
      </c>
      <c r="C20" s="2" t="s">
        <v>796</v>
      </c>
      <c r="D20" s="13" t="s">
        <v>540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66</v>
      </c>
      <c r="C22" s="15" t="s">
        <v>797</v>
      </c>
      <c r="D22" s="8" t="s">
        <v>137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116</v>
      </c>
      <c r="C38" s="2" t="s">
        <v>798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118</v>
      </c>
      <c r="C39" s="10" t="s">
        <v>799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544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545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546</v>
      </c>
      <c r="C62" s="15" t="s">
        <v>547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548</v>
      </c>
      <c r="C63" s="15" t="s">
        <v>549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155</v>
      </c>
      <c r="C64" s="2" t="s">
        <v>156</v>
      </c>
      <c r="D64" s="8" t="s">
        <v>199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550</v>
      </c>
      <c r="C65" s="15" t="s">
        <v>158</v>
      </c>
      <c r="D65" s="13" t="s">
        <v>460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551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552</v>
      </c>
      <c r="C76" s="2" t="s">
        <v>553</v>
      </c>
      <c r="D76" s="13" t="s">
        <v>554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172</v>
      </c>
      <c r="C77" s="10" t="s">
        <v>555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176</v>
      </c>
      <c r="C78" s="2" t="s">
        <v>177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183</v>
      </c>
      <c r="C79" s="2" t="s">
        <v>186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185</v>
      </c>
      <c r="C80" s="2" t="s">
        <v>186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187</v>
      </c>
      <c r="C81" s="2" t="s">
        <v>188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189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192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195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196</v>
      </c>
      <c r="C88" s="2" t="s">
        <v>556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197</v>
      </c>
      <c r="C89" s="10" t="s">
        <v>158</v>
      </c>
      <c r="D89" s="13" t="s">
        <v>460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198</v>
      </c>
      <c r="C90" s="10" t="s">
        <v>156</v>
      </c>
      <c r="D90" s="13" t="s">
        <v>230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200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201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204</v>
      </c>
      <c r="C93" s="2" t="s">
        <v>205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206</v>
      </c>
      <c r="C94" s="15" t="s">
        <v>207</v>
      </c>
      <c r="D94" s="13" t="s">
        <v>102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209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223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235</v>
      </c>
      <c r="C110" s="2" t="s">
        <v>233</v>
      </c>
      <c r="D110" s="8" t="s">
        <v>558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237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238</v>
      </c>
      <c r="C116" s="2" t="s">
        <v>239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179</v>
      </c>
      <c r="C117" s="10" t="s">
        <v>559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252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253</v>
      </c>
      <c r="C121" s="10" t="s">
        <v>254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255</v>
      </c>
      <c r="C122" s="10" t="s">
        <v>256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257</v>
      </c>
      <c r="C123" s="10" t="s">
        <v>258</v>
      </c>
      <c r="D123" s="13" t="s">
        <v>131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560</v>
      </c>
      <c r="C124" s="10" t="s">
        <v>258</v>
      </c>
      <c r="D124" s="13" t="s">
        <v>49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259</v>
      </c>
      <c r="C125" s="10" t="s">
        <v>260</v>
      </c>
      <c r="D125" s="13" t="s">
        <v>178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261</v>
      </c>
      <c r="C126" s="10" t="s">
        <v>495</v>
      </c>
      <c r="D126" s="13" t="s">
        <v>199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262</v>
      </c>
      <c r="C127" s="10" t="s">
        <v>260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265</v>
      </c>
      <c r="C128" s="10" t="s">
        <v>266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267</v>
      </c>
      <c r="C129" s="10" t="s">
        <v>268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269</v>
      </c>
      <c r="C130" s="10" t="s">
        <v>264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111</v>
      </c>
      <c r="C131" s="24" t="s">
        <v>496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272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561</v>
      </c>
      <c r="C134" s="10" t="s">
        <v>562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563</v>
      </c>
      <c r="C135" s="10" t="s">
        <v>564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276</v>
      </c>
      <c r="C136" s="2" t="s">
        <v>277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278</v>
      </c>
      <c r="C137" s="10" t="s">
        <v>565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280</v>
      </c>
      <c r="C138" s="2" t="s">
        <v>566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282</v>
      </c>
      <c r="C139" s="2" t="s">
        <v>566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215</v>
      </c>
      <c r="C140" s="10" t="s">
        <v>567</v>
      </c>
      <c r="D140" s="13" t="s">
        <v>65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283</v>
      </c>
      <c r="C141" s="10" t="s">
        <v>567</v>
      </c>
      <c r="D141" s="13" t="s">
        <v>65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284</v>
      </c>
      <c r="C142" s="2" t="s">
        <v>568</v>
      </c>
      <c r="D142" s="13" t="s">
        <v>65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286</v>
      </c>
      <c r="C143" s="10" t="s">
        <v>287</v>
      </c>
      <c r="D143" s="13" t="s">
        <v>162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288</v>
      </c>
      <c r="C144" s="10" t="s">
        <v>289</v>
      </c>
      <c r="D144" s="13" t="s">
        <v>68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60</v>
      </c>
      <c r="C145" s="10" t="s">
        <v>569</v>
      </c>
      <c r="D145" s="13" t="s">
        <v>65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290</v>
      </c>
      <c r="C146" s="2" t="s">
        <v>291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292</v>
      </c>
      <c r="C147" s="2" t="s">
        <v>570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293</v>
      </c>
      <c r="C148" s="2" t="s">
        <v>570</v>
      </c>
      <c r="D148" s="13" t="s">
        <v>302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295</v>
      </c>
      <c r="C149" s="2" t="s">
        <v>570</v>
      </c>
      <c r="D149" s="13" t="s">
        <v>302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296</v>
      </c>
      <c r="C150" s="10" t="s">
        <v>297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298</v>
      </c>
      <c r="C151" s="10" t="s">
        <v>299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300</v>
      </c>
      <c r="C152" s="10" t="s">
        <v>301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303</v>
      </c>
      <c r="C153" s="10" t="s">
        <v>304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305</v>
      </c>
      <c r="C154" s="10" t="s">
        <v>306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307</v>
      </c>
      <c r="C155" s="10" t="s">
        <v>308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309</v>
      </c>
      <c r="C156" s="10" t="s">
        <v>310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314</v>
      </c>
      <c r="C157" s="10" t="s">
        <v>315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316</v>
      </c>
      <c r="C158" s="10" t="s">
        <v>317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318</v>
      </c>
      <c r="C159" s="10" t="s">
        <v>319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320</v>
      </c>
      <c r="C160" s="10" t="s">
        <v>321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322</v>
      </c>
      <c r="C161" s="10" t="s">
        <v>317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331</v>
      </c>
      <c r="C162" s="10" t="s">
        <v>332</v>
      </c>
      <c r="D162" s="13" t="s">
        <v>339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334</v>
      </c>
      <c r="C163" s="10" t="s">
        <v>332</v>
      </c>
      <c r="D163" s="13" t="s">
        <v>339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335</v>
      </c>
      <c r="C164" s="10" t="s">
        <v>332</v>
      </c>
      <c r="D164" s="13" t="s">
        <v>339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336</v>
      </c>
      <c r="C165" s="10" t="s">
        <v>332</v>
      </c>
      <c r="D165" s="13" t="s">
        <v>339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337</v>
      </c>
      <c r="C166" s="10" t="s">
        <v>332</v>
      </c>
      <c r="D166" s="13" t="s">
        <v>339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338</v>
      </c>
      <c r="C167" s="10" t="s">
        <v>332</v>
      </c>
      <c r="D167" s="13" t="s">
        <v>350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340</v>
      </c>
      <c r="C168" s="10" t="s">
        <v>332</v>
      </c>
      <c r="D168" s="13" t="s">
        <v>350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341</v>
      </c>
      <c r="C169" s="10" t="s">
        <v>332</v>
      </c>
      <c r="D169" s="13" t="s">
        <v>350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342</v>
      </c>
      <c r="C170" s="10" t="s">
        <v>332</v>
      </c>
      <c r="D170" s="13" t="s">
        <v>350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343</v>
      </c>
      <c r="C171" s="10" t="s">
        <v>332</v>
      </c>
      <c r="D171" s="13" t="s">
        <v>350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344</v>
      </c>
      <c r="C172" s="10" t="s">
        <v>332</v>
      </c>
      <c r="D172" s="13" t="s">
        <v>350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345</v>
      </c>
      <c r="C173" s="10" t="s">
        <v>346</v>
      </c>
      <c r="D173" s="13" t="s">
        <v>353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348</v>
      </c>
      <c r="C174" s="10" t="s">
        <v>346</v>
      </c>
      <c r="D174" s="13" t="s">
        <v>353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349</v>
      </c>
      <c r="C175" s="10" t="s">
        <v>346</v>
      </c>
      <c r="D175" s="13" t="s">
        <v>347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351</v>
      </c>
      <c r="C176" s="10" t="s">
        <v>352</v>
      </c>
      <c r="D176" s="13" t="s">
        <v>356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354</v>
      </c>
      <c r="C177" s="10" t="s">
        <v>355</v>
      </c>
      <c r="D177" s="13" t="s">
        <v>366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357</v>
      </c>
      <c r="C178" s="10" t="s">
        <v>355</v>
      </c>
      <c r="D178" s="13" t="s">
        <v>366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358</v>
      </c>
      <c r="C179" s="10" t="s">
        <v>355</v>
      </c>
      <c r="D179" s="13" t="s">
        <v>366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359</v>
      </c>
      <c r="C180" s="10" t="s">
        <v>355</v>
      </c>
      <c r="D180" s="13" t="s">
        <v>366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360</v>
      </c>
      <c r="C181" s="10" t="s">
        <v>355</v>
      </c>
      <c r="D181" s="13" t="s">
        <v>366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361</v>
      </c>
      <c r="C182" s="10" t="s">
        <v>355</v>
      </c>
      <c r="D182" s="13" t="s">
        <v>366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362</v>
      </c>
      <c r="C183" s="10" t="s">
        <v>355</v>
      </c>
      <c r="D183" s="13" t="s">
        <v>366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499</v>
      </c>
      <c r="C184" s="10" t="s">
        <v>352</v>
      </c>
      <c r="D184" s="13" t="s">
        <v>366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363</v>
      </c>
      <c r="C185" s="10" t="s">
        <v>352</v>
      </c>
      <c r="D185" s="13" t="s">
        <v>366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364</v>
      </c>
      <c r="C186" s="10" t="s">
        <v>365</v>
      </c>
      <c r="D186" s="13" t="s">
        <v>378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369</v>
      </c>
      <c r="C187" s="10" t="s">
        <v>355</v>
      </c>
      <c r="D187" s="13" t="s">
        <v>571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371</v>
      </c>
      <c r="C188" s="10" t="s">
        <v>372</v>
      </c>
      <c r="D188" s="13" t="s">
        <v>572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374</v>
      </c>
      <c r="C189" s="10" t="s">
        <v>372</v>
      </c>
      <c r="D189" s="13" t="s">
        <v>572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375</v>
      </c>
      <c r="C190" s="10" t="s">
        <v>372</v>
      </c>
      <c r="D190" s="13" t="s">
        <v>572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376</v>
      </c>
      <c r="C191" s="10" t="s">
        <v>377</v>
      </c>
      <c r="D191" s="13" t="s">
        <v>368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379</v>
      </c>
      <c r="C192" s="10" t="s">
        <v>377</v>
      </c>
      <c r="D192" s="13" t="s">
        <v>368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111</v>
      </c>
      <c r="C193" s="26" t="s">
        <v>573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381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949" t="s">
        <v>0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  <c r="Z1" s="432"/>
    </row>
    <row r="2" spans="1:31" hidden="1">
      <c r="A2" s="950" t="s">
        <v>504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  <c r="Z2" s="432"/>
    </row>
    <row r="3" spans="1:31" hidden="1">
      <c r="A3" s="951" t="s">
        <v>505</v>
      </c>
      <c r="B3" s="949"/>
      <c r="C3" s="949"/>
      <c r="D3" s="949"/>
      <c r="E3" s="949"/>
      <c r="F3" s="949"/>
      <c r="G3" s="949"/>
      <c r="H3" s="949"/>
      <c r="I3" s="949"/>
      <c r="J3" s="949"/>
      <c r="K3" s="949"/>
      <c r="L3" s="949"/>
      <c r="M3" s="949"/>
      <c r="N3" s="949"/>
      <c r="O3" s="949"/>
      <c r="P3" s="949"/>
      <c r="Q3" s="949"/>
      <c r="R3" s="949"/>
      <c r="S3" s="949"/>
      <c r="T3" s="949"/>
      <c r="U3" s="949"/>
      <c r="V3" s="949"/>
      <c r="W3" s="949"/>
      <c r="X3" s="949"/>
      <c r="Y3" s="949"/>
      <c r="Z3" s="432"/>
    </row>
    <row r="4" spans="1:31" ht="83.25" customHeight="1">
      <c r="A4" s="418" t="s">
        <v>506</v>
      </c>
      <c r="B4" s="419" t="s">
        <v>507</v>
      </c>
      <c r="C4" s="420" t="s">
        <v>508</v>
      </c>
      <c r="D4" s="419" t="s">
        <v>509</v>
      </c>
      <c r="E4" s="420" t="s">
        <v>510</v>
      </c>
      <c r="F4" s="420" t="s">
        <v>511</v>
      </c>
      <c r="G4" s="420" t="s">
        <v>512</v>
      </c>
      <c r="H4" s="420" t="s">
        <v>513</v>
      </c>
      <c r="I4" s="420" t="s">
        <v>514</v>
      </c>
      <c r="J4" s="420"/>
      <c r="K4" s="420"/>
      <c r="L4" s="420"/>
      <c r="M4" s="420" t="s">
        <v>515</v>
      </c>
      <c r="N4" s="420" t="s">
        <v>516</v>
      </c>
      <c r="O4" s="420" t="s">
        <v>517</v>
      </c>
      <c r="P4" s="420" t="s">
        <v>518</v>
      </c>
      <c r="Q4" s="420" t="s">
        <v>519</v>
      </c>
      <c r="R4" s="420" t="s">
        <v>520</v>
      </c>
      <c r="S4" s="420" t="s">
        <v>521</v>
      </c>
      <c r="T4" s="420" t="s">
        <v>522</v>
      </c>
      <c r="U4" s="420" t="s">
        <v>523</v>
      </c>
      <c r="V4" s="420" t="s">
        <v>524</v>
      </c>
      <c r="W4" s="420"/>
      <c r="X4" s="420" t="s">
        <v>525</v>
      </c>
      <c r="Y4" s="420" t="s">
        <v>526</v>
      </c>
      <c r="Z4" s="433" t="s">
        <v>527</v>
      </c>
      <c r="AA4" s="434"/>
      <c r="AB4" s="434" t="s">
        <v>444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273</v>
      </c>
      <c r="C10" s="422">
        <v>1002373.16666667</v>
      </c>
      <c r="D10" s="423">
        <v>12</v>
      </c>
      <c r="E10" s="424">
        <f t="shared" si="14"/>
        <v>12028478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536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53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66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71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541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543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126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544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546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548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550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551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552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172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176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183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185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187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189</v>
      </c>
      <c r="C79" s="424"/>
      <c r="Z79" s="438"/>
      <c r="AB79" s="259" t="s">
        <v>652</v>
      </c>
      <c r="AC79" s="436"/>
      <c r="AD79" s="436"/>
      <c r="AE79" s="436"/>
    </row>
    <row r="80" spans="1:31" ht="18.75">
      <c r="A80" s="421">
        <v>68</v>
      </c>
      <c r="B80" s="9" t="s">
        <v>192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192</v>
      </c>
      <c r="AD80" s="436"/>
      <c r="AE80" s="436"/>
    </row>
    <row r="81" spans="1:31" ht="18.75">
      <c r="A81" s="421">
        <v>69</v>
      </c>
      <c r="B81" s="9" t="s">
        <v>190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190</v>
      </c>
      <c r="AD81" s="436"/>
      <c r="AE81" s="436"/>
    </row>
    <row r="82" spans="1:31" ht="37.5">
      <c r="A82" s="421">
        <v>70</v>
      </c>
      <c r="B82" s="9" t="s">
        <v>195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195</v>
      </c>
      <c r="AD82" s="436"/>
      <c r="AE82" s="436"/>
    </row>
    <row r="83" spans="1:31" ht="18.75">
      <c r="A83" s="421">
        <v>71</v>
      </c>
      <c r="B83" s="9" t="s">
        <v>196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196</v>
      </c>
      <c r="AD83" s="436"/>
      <c r="AE83" s="436"/>
    </row>
    <row r="84" spans="1:31" ht="18.75">
      <c r="A84" s="421">
        <v>72</v>
      </c>
      <c r="B84" s="9" t="s">
        <v>197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197</v>
      </c>
      <c r="AD84" s="436"/>
      <c r="AE84" s="436"/>
    </row>
    <row r="85" spans="1:31" ht="37.5">
      <c r="A85" s="421">
        <v>73</v>
      </c>
      <c r="B85" s="9" t="s">
        <v>198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198</v>
      </c>
      <c r="AD85" s="436"/>
      <c r="AE85" s="436"/>
    </row>
    <row r="86" spans="1:31" ht="18.75">
      <c r="A86" s="421">
        <v>74</v>
      </c>
      <c r="B86" s="9" t="s">
        <v>200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200</v>
      </c>
      <c r="AD86" s="436"/>
      <c r="AE86" s="436"/>
    </row>
    <row r="87" spans="1:31" ht="24" customHeight="1">
      <c r="A87" s="421">
        <v>75</v>
      </c>
      <c r="B87" s="9" t="s">
        <v>201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201</v>
      </c>
      <c r="AD87" s="436"/>
      <c r="AE87" s="436"/>
    </row>
    <row r="88" spans="1:31" ht="18.75">
      <c r="A88" s="421">
        <v>76</v>
      </c>
      <c r="B88" s="9" t="s">
        <v>204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204</v>
      </c>
      <c r="AD88" s="436"/>
      <c r="AE88" s="436"/>
    </row>
    <row r="89" spans="1:31" ht="18.75">
      <c r="A89" s="421"/>
      <c r="B89" s="9" t="s">
        <v>206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206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209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210</v>
      </c>
      <c r="C93" s="424">
        <v>852373.16666666698</v>
      </c>
      <c r="D93" s="423">
        <v>12</v>
      </c>
      <c r="E93" s="424">
        <f>C93*D93</f>
        <v>10228478</v>
      </c>
      <c r="F93" s="424">
        <f>'[8]JANUARY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210</v>
      </c>
      <c r="AD93" s="436"/>
      <c r="AE93" s="436"/>
    </row>
    <row r="94" spans="1:31" ht="18.75">
      <c r="A94" s="421">
        <v>80</v>
      </c>
      <c r="B94" s="9" t="s">
        <v>213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213</v>
      </c>
      <c r="AD94" s="436"/>
      <c r="AE94" s="436"/>
    </row>
    <row r="95" spans="1:31" ht="37.5">
      <c r="A95" s="421">
        <v>81</v>
      </c>
      <c r="B95" s="9" t="s">
        <v>219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219</v>
      </c>
      <c r="AD95" s="436"/>
      <c r="AE95" s="436"/>
    </row>
    <row r="96" spans="1:31" ht="18.75">
      <c r="A96" s="421"/>
      <c r="B96" s="9" t="s">
        <v>221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221</v>
      </c>
      <c r="AD96" s="436"/>
      <c r="AE96" s="436"/>
    </row>
    <row r="97" spans="1:31" ht="18.7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223</v>
      </c>
      <c r="C99" s="424"/>
      <c r="G99" s="259">
        <v>0</v>
      </c>
      <c r="Z99" s="438"/>
      <c r="AB99" s="259" t="s">
        <v>444</v>
      </c>
      <c r="AC99" s="436"/>
      <c r="AD99" s="436"/>
      <c r="AE99" s="436"/>
    </row>
    <row r="100" spans="1:31" ht="18.75">
      <c r="A100" s="421">
        <v>85</v>
      </c>
      <c r="B100" s="9" t="s">
        <v>224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224</v>
      </c>
      <c r="AD100" s="436"/>
      <c r="AE100" s="436"/>
    </row>
    <row r="101" spans="1:31" ht="18.75">
      <c r="A101" s="421">
        <v>86</v>
      </c>
      <c r="B101" s="9" t="s">
        <v>226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226</v>
      </c>
      <c r="AD101" s="436"/>
      <c r="AE101" s="436"/>
    </row>
    <row r="102" spans="1:31" ht="18.75">
      <c r="A102" s="421">
        <v>87</v>
      </c>
      <c r="B102" s="9" t="s">
        <v>228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228</v>
      </c>
      <c r="AD102" s="436"/>
      <c r="AE102" s="436"/>
    </row>
    <row r="103" spans="1:31" ht="18.75">
      <c r="A103" s="421">
        <v>88</v>
      </c>
      <c r="B103" s="9" t="s">
        <v>231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231</v>
      </c>
      <c r="AD103" s="436"/>
      <c r="AE103" s="436"/>
    </row>
    <row r="104" spans="1:31" ht="18.75">
      <c r="A104" s="421">
        <v>89</v>
      </c>
      <c r="B104" s="9" t="s">
        <v>232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232</v>
      </c>
      <c r="AD104" s="436"/>
      <c r="AE104" s="436"/>
    </row>
    <row r="105" spans="1:31" ht="37.5">
      <c r="A105" s="421"/>
      <c r="B105" s="16" t="s">
        <v>235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235</v>
      </c>
      <c r="AD105" s="436"/>
      <c r="AE105" s="436"/>
    </row>
    <row r="106" spans="1:31" ht="18.75">
      <c r="A106" s="421"/>
      <c r="B106" s="16" t="s">
        <v>236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236</v>
      </c>
      <c r="AD106" s="436"/>
      <c r="AE106" s="436"/>
    </row>
    <row r="107" spans="1:31" ht="18.7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237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238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179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252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253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255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257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560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259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261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262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265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267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269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272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561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563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276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278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280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282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215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283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284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286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288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290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292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293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295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296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298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300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303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305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307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309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314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316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318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320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322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331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334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335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336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337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338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340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341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342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343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344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345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348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349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351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354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357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358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359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360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361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362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499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363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364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369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371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374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375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376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379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653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654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965" t="s">
        <v>0</v>
      </c>
      <c r="B1" s="965"/>
      <c r="C1" s="965"/>
      <c r="D1" s="965"/>
      <c r="E1" s="965"/>
      <c r="F1" s="965"/>
    </row>
    <row r="2" spans="1:7" ht="20.25" customHeight="1">
      <c r="A2" s="965" t="s">
        <v>825</v>
      </c>
      <c r="B2" s="965"/>
      <c r="C2" s="965"/>
      <c r="D2" s="965"/>
      <c r="E2" s="965"/>
      <c r="F2" s="965"/>
    </row>
    <row r="3" spans="1:7" ht="9.75" customHeight="1">
      <c r="A3" s="965"/>
      <c r="B3" s="965"/>
      <c r="C3" s="965"/>
      <c r="D3" s="965"/>
      <c r="E3" s="965"/>
      <c r="F3" s="965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826</v>
      </c>
      <c r="F5" s="184" t="s">
        <v>16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273</v>
      </c>
      <c r="C12" s="2" t="s">
        <v>795</v>
      </c>
      <c r="D12" s="8" t="s">
        <v>28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536</v>
      </c>
      <c r="C13" s="8" t="s">
        <v>537</v>
      </c>
      <c r="D13" s="8" t="s">
        <v>28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33</v>
      </c>
      <c r="C14" s="10" t="s">
        <v>538</v>
      </c>
      <c r="D14" s="13" t="s">
        <v>131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36</v>
      </c>
      <c r="C15" s="2" t="s">
        <v>37</v>
      </c>
      <c r="D15" s="8" t="s">
        <v>49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39</v>
      </c>
      <c r="C16" s="2" t="s">
        <v>40</v>
      </c>
      <c r="D16" s="13" t="s">
        <v>41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42</v>
      </c>
      <c r="C17" s="15" t="s">
        <v>156</v>
      </c>
      <c r="D17" s="13" t="s">
        <v>178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44</v>
      </c>
      <c r="C18" s="2" t="s">
        <v>45</v>
      </c>
      <c r="D18" s="8" t="s">
        <v>199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47</v>
      </c>
      <c r="C19" s="2" t="s">
        <v>539</v>
      </c>
      <c r="D19" s="8" t="s">
        <v>52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50</v>
      </c>
      <c r="C20" s="10" t="s">
        <v>51</v>
      </c>
      <c r="D20" s="13" t="s">
        <v>460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53</v>
      </c>
      <c r="C21" s="2" t="s">
        <v>796</v>
      </c>
      <c r="D21" s="13" t="s">
        <v>540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66</v>
      </c>
      <c r="C23" s="15" t="s">
        <v>797</v>
      </c>
      <c r="D23" s="8" t="s">
        <v>137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69</v>
      </c>
      <c r="C24" s="15" t="s">
        <v>70</v>
      </c>
      <c r="D24" s="13" t="s">
        <v>137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77</v>
      </c>
      <c r="C26" s="2" t="s">
        <v>78</v>
      </c>
      <c r="D26" s="8" t="s">
        <v>84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80</v>
      </c>
      <c r="C27" s="10" t="s">
        <v>78</v>
      </c>
      <c r="D27" s="13" t="s">
        <v>84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81</v>
      </c>
      <c r="C28" s="15" t="s">
        <v>67</v>
      </c>
      <c r="D28" s="8" t="s">
        <v>84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82</v>
      </c>
      <c r="C29" s="10" t="s">
        <v>83</v>
      </c>
      <c r="D29" s="13" t="s">
        <v>87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85</v>
      </c>
      <c r="C30" s="2" t="s">
        <v>86</v>
      </c>
      <c r="D30" s="8" t="s">
        <v>96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88</v>
      </c>
      <c r="C31" s="2" t="s">
        <v>86</v>
      </c>
      <c r="D31" s="8" t="s">
        <v>96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89</v>
      </c>
      <c r="C32" s="15" t="s">
        <v>90</v>
      </c>
      <c r="D32" s="13" t="s">
        <v>84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92</v>
      </c>
      <c r="C33" s="2" t="s">
        <v>93</v>
      </c>
      <c r="D33" s="8" t="s">
        <v>102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100</v>
      </c>
      <c r="C34" s="10" t="s">
        <v>101</v>
      </c>
      <c r="D34" s="13" t="s">
        <v>105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111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112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116</v>
      </c>
      <c r="C39" s="2" t="s">
        <v>798</v>
      </c>
      <c r="D39" s="8" t="s">
        <v>73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118</v>
      </c>
      <c r="C40" s="10" t="s">
        <v>799</v>
      </c>
      <c r="D40" s="13" t="s">
        <v>76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125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541</v>
      </c>
      <c r="C44" s="2" t="s">
        <v>542</v>
      </c>
      <c r="D44" s="8" t="s">
        <v>115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543</v>
      </c>
      <c r="C45" s="2" t="s">
        <v>43</v>
      </c>
      <c r="D45" s="8" t="s">
        <v>131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126</v>
      </c>
      <c r="C46" s="2" t="s">
        <v>127</v>
      </c>
      <c r="D46" s="8" t="s">
        <v>35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132</v>
      </c>
      <c r="C48" s="2" t="s">
        <v>130</v>
      </c>
      <c r="D48" s="8" t="s">
        <v>131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133</v>
      </c>
      <c r="C49" s="2" t="s">
        <v>130</v>
      </c>
      <c r="D49" s="8" t="s">
        <v>49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138</v>
      </c>
      <c r="C51" s="2" t="s">
        <v>139</v>
      </c>
      <c r="D51" s="8" t="s">
        <v>76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142</v>
      </c>
      <c r="C52" s="2" t="s">
        <v>139</v>
      </c>
      <c r="D52" s="8" t="s">
        <v>87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544</v>
      </c>
      <c r="C53" s="2" t="s">
        <v>139</v>
      </c>
      <c r="D53" s="8" t="s">
        <v>87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143</v>
      </c>
      <c r="C54" s="2" t="s">
        <v>139</v>
      </c>
      <c r="D54" s="8" t="s">
        <v>87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111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145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545</v>
      </c>
      <c r="C58" s="10" t="s">
        <v>147</v>
      </c>
      <c r="D58" s="13" t="s">
        <v>115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148</v>
      </c>
      <c r="C59" s="10" t="s">
        <v>149</v>
      </c>
      <c r="D59" s="13" t="s">
        <v>150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111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151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546</v>
      </c>
      <c r="C63" s="15" t="s">
        <v>547</v>
      </c>
      <c r="D63" s="8" t="s">
        <v>115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548</v>
      </c>
      <c r="C64" s="15" t="s">
        <v>549</v>
      </c>
      <c r="D64" s="13" t="s">
        <v>38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155</v>
      </c>
      <c r="C65" s="2" t="s">
        <v>156</v>
      </c>
      <c r="D65" s="8" t="s">
        <v>199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550</v>
      </c>
      <c r="C66" s="15" t="s">
        <v>158</v>
      </c>
      <c r="D66" s="13" t="s">
        <v>460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551</v>
      </c>
      <c r="C67" s="15" t="s">
        <v>156</v>
      </c>
      <c r="D67" s="13" t="s">
        <v>41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161</v>
      </c>
      <c r="C68" s="2" t="s">
        <v>139</v>
      </c>
      <c r="D68" s="8" t="s">
        <v>68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163</v>
      </c>
      <c r="C69" s="15" t="s">
        <v>70</v>
      </c>
      <c r="D69" s="8" t="s">
        <v>68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164</v>
      </c>
      <c r="C70" s="15" t="s">
        <v>70</v>
      </c>
      <c r="D70" s="8" t="s">
        <v>68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165</v>
      </c>
      <c r="C71" s="2" t="s">
        <v>166</v>
      </c>
      <c r="D71" s="8" t="s">
        <v>162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168</v>
      </c>
      <c r="C72" s="2" t="s">
        <v>139</v>
      </c>
      <c r="D72" s="8" t="s">
        <v>76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111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169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170</v>
      </c>
      <c r="C76" s="2" t="s">
        <v>171</v>
      </c>
      <c r="D76" s="8" t="s">
        <v>115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552</v>
      </c>
      <c r="C77" s="2" t="s">
        <v>553</v>
      </c>
      <c r="D77" s="13" t="s">
        <v>554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172</v>
      </c>
      <c r="C78" s="10" t="s">
        <v>555</v>
      </c>
      <c r="D78" s="8" t="s">
        <v>150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176</v>
      </c>
      <c r="C79" s="2" t="s">
        <v>177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183</v>
      </c>
      <c r="C80" s="2" t="s">
        <v>186</v>
      </c>
      <c r="D80" s="8" t="s">
        <v>119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185</v>
      </c>
      <c r="C81" s="2" t="s">
        <v>186</v>
      </c>
      <c r="D81" s="8" t="s">
        <v>87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187</v>
      </c>
      <c r="C82" s="2" t="s">
        <v>188</v>
      </c>
      <c r="D82" s="8" t="s">
        <v>105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111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189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192</v>
      </c>
      <c r="C86" s="2" t="s">
        <v>130</v>
      </c>
      <c r="D86" s="8" t="s">
        <v>131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190</v>
      </c>
      <c r="C87" s="2" t="s">
        <v>130</v>
      </c>
      <c r="D87" s="8" t="s">
        <v>131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195</v>
      </c>
      <c r="C88" s="2" t="s">
        <v>130</v>
      </c>
      <c r="D88" s="8" t="s">
        <v>49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196</v>
      </c>
      <c r="C89" s="2" t="s">
        <v>556</v>
      </c>
      <c r="D89" s="13" t="s">
        <v>52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197</v>
      </c>
      <c r="C90" s="10" t="s">
        <v>158</v>
      </c>
      <c r="D90" s="13" t="s">
        <v>460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198</v>
      </c>
      <c r="C91" s="10" t="s">
        <v>156</v>
      </c>
      <c r="D91" s="13" t="s">
        <v>230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200</v>
      </c>
      <c r="C92" s="15" t="s">
        <v>70</v>
      </c>
      <c r="D92" s="13" t="s">
        <v>68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201</v>
      </c>
      <c r="C93" s="15" t="s">
        <v>158</v>
      </c>
      <c r="D93" s="13" t="s">
        <v>159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204</v>
      </c>
      <c r="C94" s="2" t="s">
        <v>205</v>
      </c>
      <c r="D94" s="8" t="s">
        <v>76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206</v>
      </c>
      <c r="C95" s="15" t="s">
        <v>207</v>
      </c>
      <c r="D95" s="13" t="s">
        <v>102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111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209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210</v>
      </c>
      <c r="C99" s="2" t="s">
        <v>211</v>
      </c>
      <c r="D99" s="14" t="s">
        <v>154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213</v>
      </c>
      <c r="C100" s="2" t="s">
        <v>214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219</v>
      </c>
      <c r="C101" s="2" t="s">
        <v>220</v>
      </c>
      <c r="D101" s="13" t="s">
        <v>162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221</v>
      </c>
      <c r="C102" s="2" t="s">
        <v>222</v>
      </c>
      <c r="D102" s="13" t="s">
        <v>76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111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223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224</v>
      </c>
      <c r="C106" s="10" t="s">
        <v>225</v>
      </c>
      <c r="D106" s="13" t="s">
        <v>115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226</v>
      </c>
      <c r="C107" s="2" t="s">
        <v>227</v>
      </c>
      <c r="D107" s="14" t="s">
        <v>154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228</v>
      </c>
      <c r="C108" s="2" t="s">
        <v>442</v>
      </c>
      <c r="D108" s="8" t="s">
        <v>52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231</v>
      </c>
      <c r="C109" s="2" t="s">
        <v>442</v>
      </c>
      <c r="D109" s="8" t="s">
        <v>52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232</v>
      </c>
      <c r="C110" s="2" t="s">
        <v>233</v>
      </c>
      <c r="D110" s="13" t="s">
        <v>557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235</v>
      </c>
      <c r="C111" s="2" t="s">
        <v>233</v>
      </c>
      <c r="D111" s="8" t="s">
        <v>558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236</v>
      </c>
      <c r="C112" s="2" t="s">
        <v>233</v>
      </c>
      <c r="D112" s="13" t="s">
        <v>102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111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237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152</v>
      </c>
      <c r="C116" s="2" t="s">
        <v>130</v>
      </c>
      <c r="D116" s="8" t="s">
        <v>38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238</v>
      </c>
      <c r="C117" s="2" t="s">
        <v>239</v>
      </c>
      <c r="D117" s="13" t="s">
        <v>162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179</v>
      </c>
      <c r="C118" s="10" t="s">
        <v>559</v>
      </c>
      <c r="D118" s="13" t="s">
        <v>65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111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252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255</v>
      </c>
      <c r="C123" s="10" t="s">
        <v>256</v>
      </c>
      <c r="D123" s="13" t="s">
        <v>35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560</v>
      </c>
      <c r="C125" s="10" t="s">
        <v>258</v>
      </c>
      <c r="D125" s="13" t="s">
        <v>49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259</v>
      </c>
      <c r="C126" s="10" t="s">
        <v>260</v>
      </c>
      <c r="D126" s="13" t="s">
        <v>178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261</v>
      </c>
      <c r="C127" s="10" t="s">
        <v>495</v>
      </c>
      <c r="D127" s="13" t="s">
        <v>199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262</v>
      </c>
      <c r="C128" s="10" t="s">
        <v>260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265</v>
      </c>
      <c r="C129" s="10" t="s">
        <v>266</v>
      </c>
      <c r="D129" s="8" t="s">
        <v>84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269</v>
      </c>
      <c r="C131" s="10" t="s">
        <v>264</v>
      </c>
      <c r="D131" s="13" t="s">
        <v>105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111</v>
      </c>
      <c r="C132" s="24" t="s">
        <v>496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272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561</v>
      </c>
      <c r="C135" s="10" t="s">
        <v>562</v>
      </c>
      <c r="D135" s="13" t="s">
        <v>115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563</v>
      </c>
      <c r="C136" s="10" t="s">
        <v>564</v>
      </c>
      <c r="D136" s="13" t="s">
        <v>154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276</v>
      </c>
      <c r="C137" s="2" t="s">
        <v>277</v>
      </c>
      <c r="D137" s="14" t="s">
        <v>154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278</v>
      </c>
      <c r="C138" s="10" t="s">
        <v>565</v>
      </c>
      <c r="D138" s="13" t="s">
        <v>41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280</v>
      </c>
      <c r="C139" s="2" t="s">
        <v>566</v>
      </c>
      <c r="D139" s="13" t="s">
        <v>41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282</v>
      </c>
      <c r="C140" s="2" t="s">
        <v>566</v>
      </c>
      <c r="D140" s="13" t="s">
        <v>41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215</v>
      </c>
      <c r="C141" s="10" t="s">
        <v>567</v>
      </c>
      <c r="D141" s="13" t="s">
        <v>65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283</v>
      </c>
      <c r="C142" s="10" t="s">
        <v>567</v>
      </c>
      <c r="D142" s="13" t="s">
        <v>65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284</v>
      </c>
      <c r="C143" s="2" t="s">
        <v>568</v>
      </c>
      <c r="D143" s="13" t="s">
        <v>65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286</v>
      </c>
      <c r="C144" s="10" t="s">
        <v>287</v>
      </c>
      <c r="D144" s="13" t="s">
        <v>162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288</v>
      </c>
      <c r="C145" s="10" t="s">
        <v>289</v>
      </c>
      <c r="D145" s="13" t="s">
        <v>68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60</v>
      </c>
      <c r="C146" s="10" t="s">
        <v>569</v>
      </c>
      <c r="D146" s="13" t="s">
        <v>65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290</v>
      </c>
      <c r="C147" s="2" t="s">
        <v>291</v>
      </c>
      <c r="D147" s="13" t="s">
        <v>137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292</v>
      </c>
      <c r="C148" s="2" t="s">
        <v>570</v>
      </c>
      <c r="D148" s="13" t="s">
        <v>119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293</v>
      </c>
      <c r="C149" s="2" t="s">
        <v>570</v>
      </c>
      <c r="D149" s="13" t="s">
        <v>302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295</v>
      </c>
      <c r="C150" s="2" t="s">
        <v>570</v>
      </c>
      <c r="D150" s="13" t="s">
        <v>302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296</v>
      </c>
      <c r="C151" s="10" t="s">
        <v>297</v>
      </c>
      <c r="D151" s="13" t="s">
        <v>76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298</v>
      </c>
      <c r="C152" s="10" t="s">
        <v>299</v>
      </c>
      <c r="D152" s="8" t="s">
        <v>87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300</v>
      </c>
      <c r="C153" s="10" t="s">
        <v>301</v>
      </c>
      <c r="D153" s="13" t="s">
        <v>119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303</v>
      </c>
      <c r="C154" s="10" t="s">
        <v>304</v>
      </c>
      <c r="D154" s="13" t="s">
        <v>84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305</v>
      </c>
      <c r="C155" s="10" t="s">
        <v>306</v>
      </c>
      <c r="D155" s="13" t="s">
        <v>119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307</v>
      </c>
      <c r="C156" s="10" t="s">
        <v>308</v>
      </c>
      <c r="D156" s="13" t="s">
        <v>84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309</v>
      </c>
      <c r="C157" s="10" t="s">
        <v>310</v>
      </c>
      <c r="D157" s="13" t="s">
        <v>96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314</v>
      </c>
      <c r="C158" s="10" t="s">
        <v>315</v>
      </c>
      <c r="D158" s="13" t="s">
        <v>105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318</v>
      </c>
      <c r="C160" s="10" t="s">
        <v>319</v>
      </c>
      <c r="D160" s="13" t="s">
        <v>105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320</v>
      </c>
      <c r="C161" s="10" t="s">
        <v>321</v>
      </c>
      <c r="D161" s="13" t="s">
        <v>102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322</v>
      </c>
      <c r="C162" s="10" t="s">
        <v>317</v>
      </c>
      <c r="D162" s="13" t="s">
        <v>105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331</v>
      </c>
      <c r="C163" s="10" t="s">
        <v>332</v>
      </c>
      <c r="D163" s="13" t="s">
        <v>339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334</v>
      </c>
      <c r="C164" s="10" t="s">
        <v>332</v>
      </c>
      <c r="D164" s="13" t="s">
        <v>339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335</v>
      </c>
      <c r="C165" s="10" t="s">
        <v>332</v>
      </c>
      <c r="D165" s="13" t="s">
        <v>339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336</v>
      </c>
      <c r="C166" s="10" t="s">
        <v>332</v>
      </c>
      <c r="D166" s="13" t="s">
        <v>339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337</v>
      </c>
      <c r="C167" s="10" t="s">
        <v>332</v>
      </c>
      <c r="D167" s="13" t="s">
        <v>339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338</v>
      </c>
      <c r="C168" s="10" t="s">
        <v>332</v>
      </c>
      <c r="D168" s="13" t="s">
        <v>350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340</v>
      </c>
      <c r="C169" s="10" t="s">
        <v>332</v>
      </c>
      <c r="D169" s="13" t="s">
        <v>350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341</v>
      </c>
      <c r="C170" s="10" t="s">
        <v>332</v>
      </c>
      <c r="D170" s="13" t="s">
        <v>350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342</v>
      </c>
      <c r="C171" s="10" t="s">
        <v>332</v>
      </c>
      <c r="D171" s="13" t="s">
        <v>350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343</v>
      </c>
      <c r="C172" s="10" t="s">
        <v>332</v>
      </c>
      <c r="D172" s="13" t="s">
        <v>350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344</v>
      </c>
      <c r="C173" s="10" t="s">
        <v>332</v>
      </c>
      <c r="D173" s="13" t="s">
        <v>350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345</v>
      </c>
      <c r="C174" s="10" t="s">
        <v>346</v>
      </c>
      <c r="D174" s="13" t="s">
        <v>353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348</v>
      </c>
      <c r="C175" s="10" t="s">
        <v>346</v>
      </c>
      <c r="D175" s="13" t="s">
        <v>353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349</v>
      </c>
      <c r="C176" s="10" t="s">
        <v>346</v>
      </c>
      <c r="D176" s="13" t="s">
        <v>347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351</v>
      </c>
      <c r="C177" s="10" t="s">
        <v>352</v>
      </c>
      <c r="D177" s="13" t="s">
        <v>356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354</v>
      </c>
      <c r="C178" s="10" t="s">
        <v>355</v>
      </c>
      <c r="D178" s="13" t="s">
        <v>366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357</v>
      </c>
      <c r="C179" s="10" t="s">
        <v>355</v>
      </c>
      <c r="D179" s="13" t="s">
        <v>366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358</v>
      </c>
      <c r="C180" s="10" t="s">
        <v>355</v>
      </c>
      <c r="D180" s="13" t="s">
        <v>366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359</v>
      </c>
      <c r="C181" s="10" t="s">
        <v>355</v>
      </c>
      <c r="D181" s="13" t="s">
        <v>366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360</v>
      </c>
      <c r="C182" s="10" t="s">
        <v>355</v>
      </c>
      <c r="D182" s="13" t="s">
        <v>366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361</v>
      </c>
      <c r="C183" s="10" t="s">
        <v>355</v>
      </c>
      <c r="D183" s="13" t="s">
        <v>366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362</v>
      </c>
      <c r="C184" s="10" t="s">
        <v>355</v>
      </c>
      <c r="D184" s="13" t="s">
        <v>366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499</v>
      </c>
      <c r="C185" s="10" t="s">
        <v>352</v>
      </c>
      <c r="D185" s="13" t="s">
        <v>366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363</v>
      </c>
      <c r="C186" s="10" t="s">
        <v>352</v>
      </c>
      <c r="D186" s="13" t="s">
        <v>366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364</v>
      </c>
      <c r="C187" s="10" t="s">
        <v>365</v>
      </c>
      <c r="D187" s="13" t="s">
        <v>378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369</v>
      </c>
      <c r="C188" s="10" t="s">
        <v>355</v>
      </c>
      <c r="D188" s="13" t="s">
        <v>571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371</v>
      </c>
      <c r="C189" s="10" t="s">
        <v>372</v>
      </c>
      <c r="D189" s="13" t="s">
        <v>572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374</v>
      </c>
      <c r="C190" s="10" t="s">
        <v>372</v>
      </c>
      <c r="D190" s="13" t="s">
        <v>572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375</v>
      </c>
      <c r="C191" s="10" t="s">
        <v>372</v>
      </c>
      <c r="D191" s="13" t="s">
        <v>572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376</v>
      </c>
      <c r="C192" s="10" t="s">
        <v>377</v>
      </c>
      <c r="D192" s="13" t="s">
        <v>368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379</v>
      </c>
      <c r="C193" s="10" t="s">
        <v>377</v>
      </c>
      <c r="D193" s="13" t="s">
        <v>368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111</v>
      </c>
      <c r="C194" s="26" t="s">
        <v>573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381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935" t="s">
        <v>0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827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828</v>
      </c>
      <c r="H4" s="22" t="s">
        <v>829</v>
      </c>
      <c r="I4" s="184" t="s">
        <v>830</v>
      </c>
      <c r="J4" s="22" t="s">
        <v>831</v>
      </c>
      <c r="K4" s="22" t="s">
        <v>832</v>
      </c>
      <c r="L4" s="22" t="s">
        <v>833</v>
      </c>
      <c r="M4" s="184" t="s">
        <v>7</v>
      </c>
      <c r="N4" s="184" t="s">
        <v>7</v>
      </c>
      <c r="O4" s="22" t="s">
        <v>834</v>
      </c>
      <c r="P4" s="22" t="s">
        <v>834</v>
      </c>
      <c r="Q4" s="184" t="s">
        <v>8</v>
      </c>
      <c r="R4" s="297" t="s">
        <v>9</v>
      </c>
      <c r="S4" s="184" t="s">
        <v>10</v>
      </c>
      <c r="T4" s="184" t="s">
        <v>449</v>
      </c>
      <c r="U4" s="184" t="s">
        <v>12</v>
      </c>
      <c r="V4" s="184" t="s">
        <v>14</v>
      </c>
      <c r="W4" s="22" t="s">
        <v>15</v>
      </c>
      <c r="X4" s="310" t="s">
        <v>17</v>
      </c>
      <c r="Y4" s="284" t="s">
        <v>440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116</v>
      </c>
      <c r="C7" s="2" t="s">
        <v>802</v>
      </c>
      <c r="D7" s="8" t="s">
        <v>105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835</v>
      </c>
      <c r="C8" s="12" t="s">
        <v>798</v>
      </c>
      <c r="D8" s="8" t="s">
        <v>73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781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509</v>
      </c>
      <c r="Y10" s="415">
        <f>1+(27/31)</f>
        <v>1.87096774193548</v>
      </c>
    </row>
    <row r="11" spans="1:25" ht="18.75">
      <c r="W11" s="413"/>
      <c r="X11" s="414" t="s">
        <v>836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837</v>
      </c>
      <c r="B1" s="345"/>
      <c r="C1" s="344"/>
      <c r="D1" s="344"/>
      <c r="E1" s="346"/>
      <c r="F1" s="346"/>
      <c r="G1" s="347"/>
    </row>
    <row r="2" spans="1:10" ht="22.5">
      <c r="A2" s="344" t="s">
        <v>838</v>
      </c>
      <c r="B2" s="344"/>
      <c r="C2" s="344"/>
      <c r="D2" s="344"/>
      <c r="E2" s="346"/>
      <c r="F2" s="346"/>
      <c r="G2" s="347"/>
    </row>
    <row r="3" spans="1:10" ht="22.5">
      <c r="A3" s="344" t="s">
        <v>839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21</v>
      </c>
      <c r="B4" s="349" t="s">
        <v>840</v>
      </c>
      <c r="C4" s="350" t="s">
        <v>841</v>
      </c>
      <c r="D4" s="351" t="s">
        <v>842</v>
      </c>
      <c r="E4" s="351" t="s">
        <v>843</v>
      </c>
      <c r="F4" s="351" t="s">
        <v>844</v>
      </c>
      <c r="G4" s="351" t="s">
        <v>845</v>
      </c>
      <c r="H4" s="352" t="s">
        <v>111</v>
      </c>
    </row>
    <row r="5" spans="1:10" ht="16.5">
      <c r="A5" s="930" t="s">
        <v>846</v>
      </c>
      <c r="B5" s="353" t="s">
        <v>847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30" t="s">
        <v>848</v>
      </c>
      <c r="B6" s="357" t="s">
        <v>849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30" t="s">
        <v>850</v>
      </c>
      <c r="B7" s="353" t="s">
        <v>851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30" t="s">
        <v>852</v>
      </c>
      <c r="B8" s="353" t="s">
        <v>853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30" t="s">
        <v>854</v>
      </c>
      <c r="B9" s="353" t="s">
        <v>855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30" t="s">
        <v>856</v>
      </c>
      <c r="B10" s="353" t="s">
        <v>857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30" t="s">
        <v>858</v>
      </c>
      <c r="B11" s="353" t="s">
        <v>859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30" t="s">
        <v>860</v>
      </c>
      <c r="B12" s="353" t="s">
        <v>861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30" t="s">
        <v>862</v>
      </c>
      <c r="B13" s="353" t="s">
        <v>863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30" t="s">
        <v>864</v>
      </c>
      <c r="B14" s="353" t="s">
        <v>865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30" t="s">
        <v>866</v>
      </c>
      <c r="B15" s="353" t="s">
        <v>623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30" t="s">
        <v>867</v>
      </c>
      <c r="B16" s="353" t="s">
        <v>255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30" t="s">
        <v>868</v>
      </c>
      <c r="B17" s="353" t="s">
        <v>869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30" t="s">
        <v>870</v>
      </c>
      <c r="B18" s="353" t="s">
        <v>871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30" t="s">
        <v>872</v>
      </c>
      <c r="B19" s="353" t="s">
        <v>873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30" t="s">
        <v>874</v>
      </c>
      <c r="B20" s="353" t="s">
        <v>875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30" t="s">
        <v>876</v>
      </c>
      <c r="B21" s="353" t="s">
        <v>877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30" t="s">
        <v>878</v>
      </c>
      <c r="B22" s="353" t="s">
        <v>879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30" t="s">
        <v>880</v>
      </c>
      <c r="B23" s="353" t="s">
        <v>881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30" t="s">
        <v>882</v>
      </c>
      <c r="B24" s="353" t="s">
        <v>261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30" t="s">
        <v>883</v>
      </c>
      <c r="B25" s="353" t="s">
        <v>884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30" t="s">
        <v>885</v>
      </c>
      <c r="B26" s="353" t="s">
        <v>886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30" t="s">
        <v>887</v>
      </c>
      <c r="B27" s="353" t="s">
        <v>888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30" t="s">
        <v>889</v>
      </c>
      <c r="B28" s="353" t="s">
        <v>890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30" t="s">
        <v>891</v>
      </c>
      <c r="B29" s="353" t="s">
        <v>892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30" t="s">
        <v>893</v>
      </c>
      <c r="B30" s="353" t="s">
        <v>894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30" t="s">
        <v>895</v>
      </c>
      <c r="B31" s="353" t="s">
        <v>176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30" t="s">
        <v>896</v>
      </c>
      <c r="B32" s="353" t="s">
        <v>897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30" t="s">
        <v>898</v>
      </c>
      <c r="B33" s="353" t="s">
        <v>899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30" t="s">
        <v>900</v>
      </c>
      <c r="B34" s="353" t="s">
        <v>901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30" t="s">
        <v>902</v>
      </c>
      <c r="B35" s="353" t="s">
        <v>903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30" t="s">
        <v>904</v>
      </c>
      <c r="B36" s="353" t="s">
        <v>905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30" t="s">
        <v>906</v>
      </c>
      <c r="B37" s="353" t="s">
        <v>907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30" t="s">
        <v>908</v>
      </c>
      <c r="B38" s="353" t="s">
        <v>282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30" t="s">
        <v>909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30" t="s">
        <v>910</v>
      </c>
      <c r="B40" s="353" t="s">
        <v>262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30" t="s">
        <v>911</v>
      </c>
      <c r="B41" s="353" t="s">
        <v>288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30" t="s">
        <v>912</v>
      </c>
      <c r="B42" s="353" t="s">
        <v>913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30" t="s">
        <v>914</v>
      </c>
      <c r="B43" s="353" t="s">
        <v>344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30" t="s">
        <v>915</v>
      </c>
      <c r="B44" s="353" t="s">
        <v>916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30" t="s">
        <v>917</v>
      </c>
      <c r="B45" s="353" t="s">
        <v>918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30" t="s">
        <v>919</v>
      </c>
      <c r="B46" s="353" t="s">
        <v>320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30" t="s">
        <v>920</v>
      </c>
      <c r="B47" s="353" t="s">
        <v>921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30" t="s">
        <v>922</v>
      </c>
      <c r="B48" s="353" t="s">
        <v>923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30" t="s">
        <v>924</v>
      </c>
      <c r="B49" s="353" t="s">
        <v>925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30" t="s">
        <v>926</v>
      </c>
      <c r="B50" s="353" t="s">
        <v>335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30" t="s">
        <v>927</v>
      </c>
      <c r="B51" s="353" t="s">
        <v>928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930" t="s">
        <v>929</v>
      </c>
      <c r="B52" s="353" t="s">
        <v>349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30" t="s">
        <v>930</v>
      </c>
      <c r="B53" s="353" t="s">
        <v>337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30" t="s">
        <v>931</v>
      </c>
      <c r="B54" s="353" t="s">
        <v>932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31" t="s">
        <v>933</v>
      </c>
      <c r="B55" s="366" t="s">
        <v>934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30" t="s">
        <v>935</v>
      </c>
      <c r="B56" s="353" t="s">
        <v>561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30" t="s">
        <v>936</v>
      </c>
      <c r="B57" s="353" t="s">
        <v>937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30" t="s">
        <v>938</v>
      </c>
      <c r="B58" s="353" t="s">
        <v>939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31" t="s">
        <v>940</v>
      </c>
      <c r="B59" s="366" t="s">
        <v>941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30" t="s">
        <v>942</v>
      </c>
      <c r="B60" s="353" t="s">
        <v>943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30" t="s">
        <v>944</v>
      </c>
      <c r="B61" s="353" t="s">
        <v>945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30" t="s">
        <v>946</v>
      </c>
      <c r="B62" s="353" t="s">
        <v>947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30" t="s">
        <v>948</v>
      </c>
      <c r="B63" s="353" t="s">
        <v>949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30" t="s">
        <v>950</v>
      </c>
      <c r="B64" s="353" t="s">
        <v>951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30" t="s">
        <v>952</v>
      </c>
      <c r="B65" s="353" t="s">
        <v>280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30" t="s">
        <v>953</v>
      </c>
      <c r="B66" s="353" t="s">
        <v>954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30" t="s">
        <v>955</v>
      </c>
      <c r="B67" s="353" t="s">
        <v>334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30" t="s">
        <v>956</v>
      </c>
      <c r="B68" s="353" t="s">
        <v>129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30" t="s">
        <v>957</v>
      </c>
      <c r="B69" s="353" t="s">
        <v>958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30" t="s">
        <v>959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30" t="s">
        <v>960</v>
      </c>
      <c r="B71" s="353" t="s">
        <v>961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30" t="s">
        <v>962</v>
      </c>
      <c r="B72" s="353" t="s">
        <v>963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30" t="s">
        <v>964</v>
      </c>
      <c r="B73" s="353" t="s">
        <v>965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30" t="s">
        <v>966</v>
      </c>
      <c r="B74" s="353" t="s">
        <v>343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30" t="s">
        <v>967</v>
      </c>
      <c r="B75" s="353" t="s">
        <v>968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30" t="s">
        <v>969</v>
      </c>
      <c r="B76" s="353" t="s">
        <v>970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930" t="s">
        <v>971</v>
      </c>
      <c r="B77" s="353" t="s">
        <v>972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30" t="s">
        <v>973</v>
      </c>
      <c r="B78" s="353" t="s">
        <v>974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30" t="s">
        <v>975</v>
      </c>
      <c r="B79" s="353" t="s">
        <v>976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30" t="s">
        <v>977</v>
      </c>
      <c r="B80" s="353" t="s">
        <v>978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30" t="s">
        <v>979</v>
      </c>
      <c r="B81" s="353" t="s">
        <v>980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30" t="s">
        <v>981</v>
      </c>
      <c r="B82" s="353" t="s">
        <v>982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30" t="s">
        <v>983</v>
      </c>
      <c r="B83" s="353" t="s">
        <v>984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30" t="s">
        <v>985</v>
      </c>
      <c r="B84" s="353" t="s">
        <v>986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30" t="s">
        <v>987</v>
      </c>
      <c r="B85" s="353" t="s">
        <v>988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30" t="s">
        <v>989</v>
      </c>
      <c r="B86" s="353" t="s">
        <v>990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30" t="s">
        <v>991</v>
      </c>
      <c r="B87" s="353" t="s">
        <v>992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930" t="s">
        <v>993</v>
      </c>
      <c r="B88" s="353" t="s">
        <v>994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30" t="s">
        <v>995</v>
      </c>
      <c r="B89" s="353" t="s">
        <v>996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30" t="s">
        <v>997</v>
      </c>
      <c r="B90" s="353" t="s">
        <v>998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30" t="s">
        <v>999</v>
      </c>
      <c r="B91" s="353" t="s">
        <v>1000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30" t="s">
        <v>1001</v>
      </c>
      <c r="B92" s="353" t="s">
        <v>1002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30" t="s">
        <v>1003</v>
      </c>
      <c r="B93" s="353" t="s">
        <v>1004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30" t="s">
        <v>1005</v>
      </c>
      <c r="B94" s="353" t="s">
        <v>1006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30" t="s">
        <v>1007</v>
      </c>
      <c r="B95" s="353" t="s">
        <v>359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30" t="s">
        <v>1008</v>
      </c>
      <c r="B96" s="353" t="s">
        <v>1009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30" t="s">
        <v>1010</v>
      </c>
      <c r="B97" s="353" t="s">
        <v>1011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30" t="s">
        <v>1012</v>
      </c>
      <c r="B98" s="353" t="s">
        <v>1013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30" t="s">
        <v>1014</v>
      </c>
      <c r="B99" s="353" t="s">
        <v>1015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30" t="s">
        <v>1016</v>
      </c>
      <c r="B100" s="353" t="s">
        <v>1017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30" t="s">
        <v>1018</v>
      </c>
      <c r="B101" s="353" t="s">
        <v>1019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30" t="s">
        <v>1020</v>
      </c>
      <c r="B102" s="353" t="s">
        <v>1021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30" t="s">
        <v>1022</v>
      </c>
      <c r="B103" s="353" t="s">
        <v>1023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30" t="s">
        <v>1024</v>
      </c>
      <c r="B104" s="353" t="s">
        <v>1025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30" t="s">
        <v>1026</v>
      </c>
      <c r="B105" s="353" t="s">
        <v>1027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30" t="s">
        <v>1028</v>
      </c>
      <c r="B106" s="353" t="s">
        <v>1029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932" t="s">
        <v>1030</v>
      </c>
      <c r="B107" s="353" t="s">
        <v>1031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932" t="s">
        <v>1032</v>
      </c>
      <c r="B108" s="353" t="s">
        <v>1033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30" t="s">
        <v>1034</v>
      </c>
      <c r="B109" s="353" t="s">
        <v>1035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30" t="s">
        <v>1036</v>
      </c>
      <c r="B110" s="353" t="s">
        <v>1037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932" t="s">
        <v>1038</v>
      </c>
      <c r="B111" s="353" t="s">
        <v>197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30" t="s">
        <v>1039</v>
      </c>
      <c r="B112" s="353" t="s">
        <v>1040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933" t="s">
        <v>1041</v>
      </c>
      <c r="B113" s="353" t="s">
        <v>198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30" t="s">
        <v>1042</v>
      </c>
      <c r="B114" s="353" t="s">
        <v>1043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30" t="s">
        <v>1044</v>
      </c>
      <c r="B115" s="353" t="s">
        <v>1045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930" t="s">
        <v>1046</v>
      </c>
      <c r="B116" s="353" t="s">
        <v>286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933" t="s">
        <v>1047</v>
      </c>
      <c r="B117" s="353" t="s">
        <v>1048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30" t="s">
        <v>1049</v>
      </c>
      <c r="B118" s="353" t="s">
        <v>1050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30" t="s">
        <v>1051</v>
      </c>
      <c r="B119" s="353" t="s">
        <v>1052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30" t="s">
        <v>1053</v>
      </c>
      <c r="B120" s="353" t="s">
        <v>1054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30" t="s">
        <v>1055</v>
      </c>
      <c r="B121" s="353" t="s">
        <v>1056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30" t="s">
        <v>1057</v>
      </c>
      <c r="B122" s="353" t="s">
        <v>1058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30" t="s">
        <v>1059</v>
      </c>
      <c r="B123" s="353" t="s">
        <v>219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930" t="s">
        <v>1060</v>
      </c>
      <c r="B124" s="353" t="s">
        <v>1061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933" t="s">
        <v>1062</v>
      </c>
      <c r="B125" s="353" t="s">
        <v>1063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933" t="s">
        <v>1064</v>
      </c>
      <c r="B126" s="353" t="s">
        <v>283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933" t="s">
        <v>1065</v>
      </c>
      <c r="B127" s="353" t="s">
        <v>1066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933" t="s">
        <v>1067</v>
      </c>
      <c r="B128" s="353" t="s">
        <v>1068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933" t="s">
        <v>1069</v>
      </c>
      <c r="B129" s="353" t="s">
        <v>1070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933" t="s">
        <v>1069</v>
      </c>
      <c r="B130" s="353" t="s">
        <v>1071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933" t="s">
        <v>1072</v>
      </c>
      <c r="B131" s="353" t="s">
        <v>196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933" t="s">
        <v>1073</v>
      </c>
      <c r="B132" s="353" t="s">
        <v>1074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933" t="s">
        <v>1075</v>
      </c>
      <c r="B133" s="353" t="s">
        <v>1076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933" t="s">
        <v>1077</v>
      </c>
      <c r="B134" s="353" t="s">
        <v>1078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933" t="s">
        <v>1079</v>
      </c>
      <c r="B135" s="353" t="s">
        <v>1080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933" t="s">
        <v>1081</v>
      </c>
      <c r="B136" s="353" t="s">
        <v>1082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933" t="s">
        <v>1083</v>
      </c>
      <c r="B137" s="353" t="s">
        <v>1084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933" t="s">
        <v>1085</v>
      </c>
      <c r="B138" s="353" t="s">
        <v>1086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933" t="s">
        <v>1087</v>
      </c>
      <c r="B139" s="353" t="s">
        <v>305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933" t="s">
        <v>1088</v>
      </c>
      <c r="B140" s="353" t="s">
        <v>183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933" t="s">
        <v>1089</v>
      </c>
      <c r="B141" s="353" t="s">
        <v>1090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933" t="s">
        <v>1091</v>
      </c>
      <c r="B142" s="353" t="s">
        <v>1092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933" t="s">
        <v>1093</v>
      </c>
      <c r="B143" s="353" t="s">
        <v>354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933" t="s">
        <v>1094</v>
      </c>
      <c r="B144" s="353" t="s">
        <v>1095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933" t="s">
        <v>1096</v>
      </c>
      <c r="B145" s="353" t="s">
        <v>1097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933" t="s">
        <v>1098</v>
      </c>
      <c r="B146" s="353" t="s">
        <v>1099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933" t="s">
        <v>1100</v>
      </c>
      <c r="B147" s="353" t="s">
        <v>1101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933" t="s">
        <v>1102</v>
      </c>
      <c r="B148" s="353" t="s">
        <v>1103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933" t="s">
        <v>1104</v>
      </c>
      <c r="B149" s="353" t="s">
        <v>148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933" t="s">
        <v>1105</v>
      </c>
      <c r="B150" s="353" t="s">
        <v>221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933" t="s">
        <v>1106</v>
      </c>
      <c r="B151" s="353" t="s">
        <v>1107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933" t="s">
        <v>1108</v>
      </c>
      <c r="B152" s="353" t="s">
        <v>92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933" t="s">
        <v>1109</v>
      </c>
      <c r="B153" s="353" t="s">
        <v>89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933" t="s">
        <v>1110</v>
      </c>
      <c r="B154" s="353" t="s">
        <v>1111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933" t="s">
        <v>1112</v>
      </c>
      <c r="B155" s="353" t="s">
        <v>1113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933" t="s">
        <v>1114</v>
      </c>
      <c r="B156" s="353" t="s">
        <v>1115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933" t="s">
        <v>1116</v>
      </c>
      <c r="B157" s="353" t="s">
        <v>1117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933" t="s">
        <v>1118</v>
      </c>
      <c r="B158" s="353" t="s">
        <v>1119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933" t="s">
        <v>1120</v>
      </c>
      <c r="B159" s="353" t="s">
        <v>362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933" t="s">
        <v>1121</v>
      </c>
      <c r="B160" s="353" t="s">
        <v>1122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933" t="s">
        <v>1123</v>
      </c>
      <c r="B161" s="353" t="s">
        <v>1124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933" t="s">
        <v>1125</v>
      </c>
      <c r="B162" s="353" t="s">
        <v>1126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933" t="s">
        <v>1127</v>
      </c>
      <c r="B163" s="353" t="s">
        <v>1128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933" t="s">
        <v>1129</v>
      </c>
      <c r="B164" s="353" t="s">
        <v>1130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933" t="s">
        <v>1131</v>
      </c>
      <c r="B165" s="353" t="s">
        <v>1132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933" t="s">
        <v>1133</v>
      </c>
      <c r="B166" s="353" t="s">
        <v>200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933" t="s">
        <v>1134</v>
      </c>
      <c r="B167" s="353" t="s">
        <v>1135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933" t="s">
        <v>1136</v>
      </c>
      <c r="B168" s="353" t="s">
        <v>77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933" t="s">
        <v>1137</v>
      </c>
      <c r="B169" s="353" t="s">
        <v>1138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933" t="s">
        <v>1139</v>
      </c>
      <c r="B170" s="353" t="s">
        <v>1140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933" t="s">
        <v>1141</v>
      </c>
      <c r="B171" s="353" t="s">
        <v>1142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933" t="s">
        <v>1143</v>
      </c>
      <c r="B172" s="353" t="s">
        <v>164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933" t="s">
        <v>1144</v>
      </c>
      <c r="B173" s="353" t="s">
        <v>316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933" t="s">
        <v>1145</v>
      </c>
      <c r="B174" s="353" t="s">
        <v>1146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933" t="s">
        <v>1147</v>
      </c>
      <c r="B175" s="353" t="s">
        <v>1148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933" t="s">
        <v>1149</v>
      </c>
      <c r="B176" s="353" t="s">
        <v>100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933" t="s">
        <v>1150</v>
      </c>
      <c r="B177" s="353" t="s">
        <v>1151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933" t="s">
        <v>1152</v>
      </c>
      <c r="B178" s="353" t="s">
        <v>1153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933" t="s">
        <v>1154</v>
      </c>
      <c r="B179" s="353" t="s">
        <v>1155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933" t="s">
        <v>1156</v>
      </c>
      <c r="B180" s="353" t="s">
        <v>1157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933" t="s">
        <v>1158</v>
      </c>
      <c r="B181" s="353" t="s">
        <v>376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933" t="s">
        <v>1156</v>
      </c>
      <c r="B182" s="353" t="s">
        <v>1159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933" t="s">
        <v>1156</v>
      </c>
      <c r="B183" s="353" t="s">
        <v>371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933" t="s">
        <v>1156</v>
      </c>
      <c r="B184" s="353" t="s">
        <v>1160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111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1161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1162</v>
      </c>
      <c r="D188" s="348" t="s">
        <v>1163</v>
      </c>
      <c r="E188" s="353"/>
      <c r="F188" s="393"/>
      <c r="G188" s="393"/>
      <c r="H188" s="394"/>
      <c r="I188" s="368"/>
    </row>
    <row r="189" spans="1:12" ht="18">
      <c r="A189" s="353"/>
      <c r="B189" s="353" t="s">
        <v>1164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1165</v>
      </c>
      <c r="G189" s="368"/>
      <c r="H189" s="368"/>
      <c r="I189" s="368"/>
      <c r="K189" s="368"/>
    </row>
    <row r="190" spans="1:12" ht="18">
      <c r="A190" s="353"/>
      <c r="B190" s="353" t="s">
        <v>1166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1167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376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1159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371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1160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651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1168</v>
      </c>
      <c r="C198" s="348"/>
      <c r="D198" s="353"/>
      <c r="E198" s="353"/>
      <c r="K198" s="368"/>
    </row>
    <row r="199" spans="1:11" ht="15">
      <c r="A199" s="353"/>
      <c r="B199" s="348"/>
      <c r="C199" s="348" t="s">
        <v>1162</v>
      </c>
      <c r="D199" s="348" t="s">
        <v>1163</v>
      </c>
      <c r="E199" s="353"/>
      <c r="K199" s="368"/>
    </row>
    <row r="200" spans="1:11" ht="18">
      <c r="A200" s="401"/>
      <c r="B200" s="401" t="s">
        <v>1169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1170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1171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933" t="s">
        <v>898</v>
      </c>
      <c r="B208" s="353" t="s">
        <v>899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933" t="s">
        <v>946</v>
      </c>
      <c r="B209" s="353" t="s">
        <v>947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933" t="s">
        <v>981</v>
      </c>
      <c r="B210" s="353" t="s">
        <v>982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933" t="s">
        <v>1055</v>
      </c>
      <c r="B211" s="353" t="s">
        <v>1056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933" t="s">
        <v>1172</v>
      </c>
      <c r="B212" s="353" t="s">
        <v>1173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933" t="s">
        <v>1174</v>
      </c>
      <c r="B213" s="353" t="s">
        <v>1175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933" t="s">
        <v>1176</v>
      </c>
      <c r="B214" s="353" t="s">
        <v>1177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933" t="s">
        <v>1178</v>
      </c>
      <c r="B215" s="353" t="s">
        <v>1179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933" t="s">
        <v>1180</v>
      </c>
      <c r="B216" s="353" t="s">
        <v>1181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933" t="s">
        <v>1182</v>
      </c>
      <c r="B217" s="353" t="s">
        <v>1183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933" t="s">
        <v>1137</v>
      </c>
      <c r="B218" s="353" t="s">
        <v>1138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933" t="s">
        <v>1152</v>
      </c>
      <c r="B219" s="353" t="s">
        <v>1153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933" t="s">
        <v>1184</v>
      </c>
      <c r="B220" s="353" t="s">
        <v>1185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933" t="s">
        <v>1186</v>
      </c>
      <c r="B221" s="353" t="s">
        <v>1187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933" t="s">
        <v>1188</v>
      </c>
      <c r="B222" s="353" t="s">
        <v>103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933" t="s">
        <v>1189</v>
      </c>
      <c r="B223" s="353" t="s">
        <v>1164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970" t="s">
        <v>0</v>
      </c>
      <c r="B1" s="970"/>
      <c r="C1" s="970"/>
      <c r="D1" s="970"/>
      <c r="E1" s="970"/>
    </row>
    <row r="2" spans="1:7" ht="33.75" customHeight="1">
      <c r="A2" s="202" t="s">
        <v>1190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642</v>
      </c>
      <c r="F4" s="65" t="s">
        <v>1191</v>
      </c>
      <c r="G4" s="65" t="s">
        <v>1192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273</v>
      </c>
      <c r="C11" s="2" t="s">
        <v>535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536</v>
      </c>
      <c r="C12" s="8" t="s">
        <v>537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41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178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47</v>
      </c>
      <c r="C17" s="2" t="s">
        <v>539</v>
      </c>
      <c r="D17" s="8" t="s">
        <v>52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460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540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162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84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84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87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102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1193</v>
      </c>
      <c r="C29" s="10" t="s">
        <v>101</v>
      </c>
      <c r="D29" s="8" t="s">
        <v>102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105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111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112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116</v>
      </c>
      <c r="C35" s="2" t="s">
        <v>802</v>
      </c>
      <c r="D35" s="8" t="s">
        <v>105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118</v>
      </c>
      <c r="C36" s="10" t="s">
        <v>799</v>
      </c>
      <c r="D36" s="13" t="s">
        <v>76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125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541</v>
      </c>
      <c r="C40" s="2" t="s">
        <v>542</v>
      </c>
      <c r="D40" s="8" t="s">
        <v>115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543</v>
      </c>
      <c r="C41" s="2" t="s">
        <v>43</v>
      </c>
      <c r="D41" s="8" t="s">
        <v>131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131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76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87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544</v>
      </c>
      <c r="C50" s="2" t="s">
        <v>139</v>
      </c>
      <c r="D50" s="8" t="s">
        <v>87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87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111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145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545</v>
      </c>
      <c r="C55" s="10" t="s">
        <v>147</v>
      </c>
      <c r="D55" s="13" t="s">
        <v>115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150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111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151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546</v>
      </c>
      <c r="C60" s="15" t="s">
        <v>547</v>
      </c>
      <c r="D60" s="8" t="s">
        <v>115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548</v>
      </c>
      <c r="C61" s="15" t="s">
        <v>549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550</v>
      </c>
      <c r="C63" s="15" t="s">
        <v>158</v>
      </c>
      <c r="D63" s="13" t="s">
        <v>460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551</v>
      </c>
      <c r="C64" s="15" t="s">
        <v>156</v>
      </c>
      <c r="D64" s="13" t="s">
        <v>41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68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163</v>
      </c>
      <c r="C66" s="15" t="s">
        <v>70</v>
      </c>
      <c r="D66" s="8" t="s">
        <v>68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164</v>
      </c>
      <c r="C67" s="15" t="s">
        <v>70</v>
      </c>
      <c r="D67" s="8" t="s">
        <v>68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162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76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84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111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169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552</v>
      </c>
      <c r="C75" s="2" t="s">
        <v>553</v>
      </c>
      <c r="D75" s="13" t="s">
        <v>554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172</v>
      </c>
      <c r="C76" s="10" t="s">
        <v>555</v>
      </c>
      <c r="D76" s="8" t="s">
        <v>150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176</v>
      </c>
      <c r="C77" s="2" t="s">
        <v>177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183</v>
      </c>
      <c r="C78" s="2" t="s">
        <v>186</v>
      </c>
      <c r="D78" s="8" t="s">
        <v>119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185</v>
      </c>
      <c r="C79" s="2" t="s">
        <v>186</v>
      </c>
      <c r="D79" s="8" t="s">
        <v>87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187</v>
      </c>
      <c r="C80" s="2" t="s">
        <v>188</v>
      </c>
      <c r="D80" s="8" t="s">
        <v>105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111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189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196</v>
      </c>
      <c r="C88" s="2" t="s">
        <v>556</v>
      </c>
      <c r="D88" s="13" t="s">
        <v>52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197</v>
      </c>
      <c r="C89" s="10" t="s">
        <v>158</v>
      </c>
      <c r="D89" s="13" t="s">
        <v>460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200</v>
      </c>
      <c r="C91" s="15" t="s">
        <v>70</v>
      </c>
      <c r="D91" s="13" t="s">
        <v>68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201</v>
      </c>
      <c r="C92" s="15" t="s">
        <v>70</v>
      </c>
      <c r="D92" s="13" t="s">
        <v>159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204</v>
      </c>
      <c r="C93" s="2" t="s">
        <v>205</v>
      </c>
      <c r="D93" s="8" t="s">
        <v>76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206</v>
      </c>
      <c r="C94" s="15" t="s">
        <v>207</v>
      </c>
      <c r="D94" s="13" t="s">
        <v>102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111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209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210</v>
      </c>
      <c r="C98" s="2" t="s">
        <v>211</v>
      </c>
      <c r="D98" s="14" t="s">
        <v>154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213</v>
      </c>
      <c r="C99" s="2" t="s">
        <v>214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219</v>
      </c>
      <c r="C100" s="2" t="s">
        <v>220</v>
      </c>
      <c r="D100" s="13" t="s">
        <v>162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221</v>
      </c>
      <c r="C101" s="2" t="s">
        <v>222</v>
      </c>
      <c r="D101" s="13" t="s">
        <v>76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111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223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226</v>
      </c>
      <c r="C106" s="2" t="s">
        <v>227</v>
      </c>
      <c r="D106" s="14" t="s">
        <v>154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232</v>
      </c>
      <c r="C109" s="2" t="s">
        <v>233</v>
      </c>
      <c r="D109" s="13" t="s">
        <v>557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235</v>
      </c>
      <c r="C110" s="2" t="s">
        <v>233</v>
      </c>
      <c r="D110" s="8" t="s">
        <v>558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236</v>
      </c>
      <c r="C111" s="2" t="s">
        <v>233</v>
      </c>
      <c r="D111" s="13" t="s">
        <v>102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111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237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238</v>
      </c>
      <c r="C115" s="2" t="s">
        <v>239</v>
      </c>
      <c r="D115" s="13" t="s">
        <v>162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179</v>
      </c>
      <c r="C116" s="10" t="s">
        <v>559</v>
      </c>
      <c r="D116" s="13" t="s">
        <v>65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111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252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255</v>
      </c>
      <c r="C121" s="10" t="s">
        <v>256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560</v>
      </c>
      <c r="C123" s="10" t="s">
        <v>258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259</v>
      </c>
      <c r="C124" s="10" t="s">
        <v>260</v>
      </c>
      <c r="D124" s="13" t="s">
        <v>178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261</v>
      </c>
      <c r="C125" s="10" t="s">
        <v>495</v>
      </c>
      <c r="D125" s="13" t="s">
        <v>199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262</v>
      </c>
      <c r="C126" s="10" t="s">
        <v>260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265</v>
      </c>
      <c r="C127" s="10" t="s">
        <v>266</v>
      </c>
      <c r="D127" s="8" t="s">
        <v>84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267</v>
      </c>
      <c r="C128" s="10" t="s">
        <v>268</v>
      </c>
      <c r="D128" s="13" t="s">
        <v>105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269</v>
      </c>
      <c r="C129" s="10" t="s">
        <v>264</v>
      </c>
      <c r="D129" s="13" t="s">
        <v>105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111</v>
      </c>
      <c r="C130" s="24" t="s">
        <v>496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272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561</v>
      </c>
      <c r="C133" s="10" t="s">
        <v>562</v>
      </c>
      <c r="D133" s="13" t="s">
        <v>115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563</v>
      </c>
      <c r="C134" s="10" t="s">
        <v>564</v>
      </c>
      <c r="D134" s="13" t="s">
        <v>154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276</v>
      </c>
      <c r="C135" s="2" t="s">
        <v>277</v>
      </c>
      <c r="D135" s="14" t="s">
        <v>154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278</v>
      </c>
      <c r="C136" s="10" t="s">
        <v>565</v>
      </c>
      <c r="D136" s="13" t="s">
        <v>41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280</v>
      </c>
      <c r="C137" s="2" t="s">
        <v>566</v>
      </c>
      <c r="D137" s="13" t="s">
        <v>41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282</v>
      </c>
      <c r="C138" s="2" t="s">
        <v>566</v>
      </c>
      <c r="D138" s="13" t="s">
        <v>41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215</v>
      </c>
      <c r="C139" s="10" t="s">
        <v>567</v>
      </c>
      <c r="D139" s="13" t="s">
        <v>65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283</v>
      </c>
      <c r="C140" s="10" t="s">
        <v>567</v>
      </c>
      <c r="D140" s="13" t="s">
        <v>65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284</v>
      </c>
      <c r="C141" s="2" t="s">
        <v>568</v>
      </c>
      <c r="D141" s="13" t="s">
        <v>65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286</v>
      </c>
      <c r="C142" s="10" t="s">
        <v>287</v>
      </c>
      <c r="D142" s="13" t="s">
        <v>162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288</v>
      </c>
      <c r="C143" s="10" t="s">
        <v>289</v>
      </c>
      <c r="D143" s="13" t="s">
        <v>68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60</v>
      </c>
      <c r="C144" s="10" t="s">
        <v>569</v>
      </c>
      <c r="D144" s="13" t="s">
        <v>65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292</v>
      </c>
      <c r="C146" s="2" t="s">
        <v>570</v>
      </c>
      <c r="D146" s="13" t="s">
        <v>119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293</v>
      </c>
      <c r="C147" s="2" t="s">
        <v>570</v>
      </c>
      <c r="D147" s="13" t="s">
        <v>302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295</v>
      </c>
      <c r="C148" s="2" t="s">
        <v>570</v>
      </c>
      <c r="D148" s="13" t="s">
        <v>302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296</v>
      </c>
      <c r="C149" s="10" t="s">
        <v>297</v>
      </c>
      <c r="D149" s="13" t="s">
        <v>76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298</v>
      </c>
      <c r="C150" s="10" t="s">
        <v>299</v>
      </c>
      <c r="D150" s="8" t="s">
        <v>87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300</v>
      </c>
      <c r="C151" s="10" t="s">
        <v>301</v>
      </c>
      <c r="D151" s="13" t="s">
        <v>119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303</v>
      </c>
      <c r="C152" s="10" t="s">
        <v>304</v>
      </c>
      <c r="D152" s="13" t="s">
        <v>84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305</v>
      </c>
      <c r="C153" s="10" t="s">
        <v>306</v>
      </c>
      <c r="D153" s="13" t="s">
        <v>119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307</v>
      </c>
      <c r="C154" s="10" t="s">
        <v>308</v>
      </c>
      <c r="D154" s="13" t="s">
        <v>84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314</v>
      </c>
      <c r="C156" s="10" t="s">
        <v>315</v>
      </c>
      <c r="D156" s="13" t="s">
        <v>105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316</v>
      </c>
      <c r="C157" s="10" t="s">
        <v>317</v>
      </c>
      <c r="D157" s="13" t="s">
        <v>105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318</v>
      </c>
      <c r="C158" s="10" t="s">
        <v>319</v>
      </c>
      <c r="D158" s="13" t="s">
        <v>105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320</v>
      </c>
      <c r="C159" s="10" t="s">
        <v>321</v>
      </c>
      <c r="D159" s="13" t="s">
        <v>102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322</v>
      </c>
      <c r="C160" s="10" t="s">
        <v>317</v>
      </c>
      <c r="D160" s="13" t="s">
        <v>105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331</v>
      </c>
      <c r="C161" s="10" t="s">
        <v>332</v>
      </c>
      <c r="D161" s="13" t="s">
        <v>339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334</v>
      </c>
      <c r="C162" s="10" t="s">
        <v>332</v>
      </c>
      <c r="D162" s="13" t="s">
        <v>339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335</v>
      </c>
      <c r="C163" s="10" t="s">
        <v>332</v>
      </c>
      <c r="D163" s="13" t="s">
        <v>339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336</v>
      </c>
      <c r="C164" s="10" t="s">
        <v>332</v>
      </c>
      <c r="D164" s="13" t="s">
        <v>339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337</v>
      </c>
      <c r="C165" s="10" t="s">
        <v>332</v>
      </c>
      <c r="D165" s="13" t="s">
        <v>339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338</v>
      </c>
      <c r="C166" s="10" t="s">
        <v>332</v>
      </c>
      <c r="D166" s="13" t="s">
        <v>350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340</v>
      </c>
      <c r="C167" s="10" t="s">
        <v>332</v>
      </c>
      <c r="D167" s="13" t="s">
        <v>350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341</v>
      </c>
      <c r="C168" s="10" t="s">
        <v>332</v>
      </c>
      <c r="D168" s="13" t="s">
        <v>350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342</v>
      </c>
      <c r="C169" s="10" t="s">
        <v>332</v>
      </c>
      <c r="D169" s="13" t="s">
        <v>350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343</v>
      </c>
      <c r="C170" s="10" t="s">
        <v>332</v>
      </c>
      <c r="D170" s="13" t="s">
        <v>350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344</v>
      </c>
      <c r="C171" s="10" t="s">
        <v>332</v>
      </c>
      <c r="D171" s="13" t="s">
        <v>350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349</v>
      </c>
      <c r="C174" s="10" t="s">
        <v>346</v>
      </c>
      <c r="D174" s="13" t="s">
        <v>347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351</v>
      </c>
      <c r="C175" s="10" t="s">
        <v>352</v>
      </c>
      <c r="D175" s="13" t="s">
        <v>356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354</v>
      </c>
      <c r="C176" s="10" t="s">
        <v>355</v>
      </c>
      <c r="D176" s="13" t="s">
        <v>366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357</v>
      </c>
      <c r="C177" s="10" t="s">
        <v>355</v>
      </c>
      <c r="D177" s="13" t="s">
        <v>366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358</v>
      </c>
      <c r="C178" s="10" t="s">
        <v>355</v>
      </c>
      <c r="D178" s="13" t="s">
        <v>366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359</v>
      </c>
      <c r="C179" s="10" t="s">
        <v>355</v>
      </c>
      <c r="D179" s="13" t="s">
        <v>366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360</v>
      </c>
      <c r="C180" s="10" t="s">
        <v>355</v>
      </c>
      <c r="D180" s="13" t="s">
        <v>366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361</v>
      </c>
      <c r="C181" s="10" t="s">
        <v>355</v>
      </c>
      <c r="D181" s="13" t="s">
        <v>366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362</v>
      </c>
      <c r="C182" s="10" t="s">
        <v>355</v>
      </c>
      <c r="D182" s="13" t="s">
        <v>366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499</v>
      </c>
      <c r="C183" s="10" t="s">
        <v>352</v>
      </c>
      <c r="D183" s="13" t="s">
        <v>366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363</v>
      </c>
      <c r="C184" s="10" t="s">
        <v>352</v>
      </c>
      <c r="D184" s="13" t="s">
        <v>366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364</v>
      </c>
      <c r="C185" s="10" t="s">
        <v>365</v>
      </c>
      <c r="D185" s="13" t="s">
        <v>378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369</v>
      </c>
      <c r="C186" s="10" t="s">
        <v>355</v>
      </c>
      <c r="D186" s="13" t="s">
        <v>571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371</v>
      </c>
      <c r="C187" s="10" t="s">
        <v>372</v>
      </c>
      <c r="D187" s="13" t="s">
        <v>572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374</v>
      </c>
      <c r="C188" s="10" t="s">
        <v>372</v>
      </c>
      <c r="D188" s="13" t="s">
        <v>572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375</v>
      </c>
      <c r="C189" s="10" t="s">
        <v>372</v>
      </c>
      <c r="D189" s="13" t="s">
        <v>572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376</v>
      </c>
      <c r="C190" s="10" t="s">
        <v>377</v>
      </c>
      <c r="D190" s="13" t="s">
        <v>368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379</v>
      </c>
      <c r="C191" s="10" t="s">
        <v>377</v>
      </c>
      <c r="D191" s="13" t="s">
        <v>368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111</v>
      </c>
      <c r="C192" s="26" t="s">
        <v>573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381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935" t="s">
        <v>0</v>
      </c>
      <c r="B1" s="935"/>
      <c r="C1" s="935"/>
      <c r="D1" s="935"/>
      <c r="E1" s="935"/>
      <c r="F1" s="93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1194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1195</v>
      </c>
      <c r="E4" s="65" t="s">
        <v>5</v>
      </c>
      <c r="F4" s="19" t="s">
        <v>828</v>
      </c>
      <c r="G4" s="19" t="s">
        <v>829</v>
      </c>
      <c r="H4" s="65" t="s">
        <v>830</v>
      </c>
      <c r="I4" s="19" t="s">
        <v>831</v>
      </c>
      <c r="J4" s="19" t="s">
        <v>832</v>
      </c>
      <c r="K4" s="19" t="s">
        <v>833</v>
      </c>
      <c r="L4" s="65" t="s">
        <v>7</v>
      </c>
      <c r="M4" s="65" t="s">
        <v>7</v>
      </c>
      <c r="N4" s="19" t="s">
        <v>834</v>
      </c>
      <c r="O4" s="19" t="s">
        <v>834</v>
      </c>
      <c r="P4" s="65" t="s">
        <v>8</v>
      </c>
      <c r="Q4" s="269" t="s">
        <v>703</v>
      </c>
      <c r="R4" s="5" t="s">
        <v>704</v>
      </c>
      <c r="S4" s="269" t="s">
        <v>705</v>
      </c>
      <c r="T4" s="65" t="s">
        <v>706</v>
      </c>
      <c r="U4" s="65" t="s">
        <v>707</v>
      </c>
      <c r="V4" s="65" t="s">
        <v>471</v>
      </c>
      <c r="W4" s="65" t="s">
        <v>708</v>
      </c>
      <c r="X4" s="65" t="s">
        <v>709</v>
      </c>
      <c r="Y4" s="282" t="s">
        <v>710</v>
      </c>
      <c r="Z4" s="283" t="s">
        <v>711</v>
      </c>
      <c r="AA4" s="65" t="s">
        <v>509</v>
      </c>
      <c r="AB4" s="284" t="s">
        <v>712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1196</v>
      </c>
      <c r="C7" s="1" t="s">
        <v>1197</v>
      </c>
      <c r="D7" s="13" t="s">
        <v>208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96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111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126</v>
      </c>
      <c r="C11" s="2" t="s">
        <v>130</v>
      </c>
      <c r="D11" s="8" t="s">
        <v>131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194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133</v>
      </c>
      <c r="C12" s="2" t="s">
        <v>45</v>
      </c>
      <c r="D12" s="8" t="s">
        <v>178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111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252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255</v>
      </c>
      <c r="C17" s="10" t="s">
        <v>258</v>
      </c>
      <c r="D17" s="13" t="s">
        <v>131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194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261</v>
      </c>
      <c r="C18" s="10" t="s">
        <v>495</v>
      </c>
      <c r="D18" s="13" t="s">
        <v>460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1198</v>
      </c>
      <c r="S18" s="70">
        <f>'AUGUST 2025'!J152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111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252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345</v>
      </c>
      <c r="C22" s="10" t="s">
        <v>352</v>
      </c>
      <c r="D22" s="13" t="s">
        <v>356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353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'[15]October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348</v>
      </c>
      <c r="C23" s="265" t="s">
        <v>352</v>
      </c>
      <c r="D23" s="266" t="s">
        <v>356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353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'[15]October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349</v>
      </c>
      <c r="C24" s="10" t="s">
        <v>352</v>
      </c>
      <c r="D24" s="13" t="s">
        <v>1199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353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'[15]October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381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964" t="s">
        <v>0</v>
      </c>
      <c r="B1" s="964"/>
      <c r="C1" s="964"/>
      <c r="D1" s="964"/>
      <c r="E1" s="964"/>
    </row>
    <row r="2" spans="1:6" ht="33.75" customHeight="1">
      <c r="A2" s="202" t="s">
        <v>1200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642</v>
      </c>
    </row>
    <row r="5" spans="1:6" ht="17.25" customHeight="1">
      <c r="C5" s="6"/>
      <c r="D5" s="6"/>
      <c r="E5" s="320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20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>
      <c r="A11" s="8">
        <v>5</v>
      </c>
      <c r="B11" s="12" t="s">
        <v>273</v>
      </c>
      <c r="C11" s="2" t="s">
        <v>535</v>
      </c>
      <c r="D11" s="14" t="s">
        <v>35</v>
      </c>
      <c r="E11" s="318">
        <v>180000</v>
      </c>
      <c r="F11" s="11"/>
    </row>
    <row r="12" spans="1:6" ht="20.100000000000001" customHeight="1">
      <c r="A12" s="8">
        <v>6</v>
      </c>
      <c r="B12" s="16" t="s">
        <v>536</v>
      </c>
      <c r="C12" s="8" t="s">
        <v>537</v>
      </c>
      <c r="D12" s="13" t="s">
        <v>35</v>
      </c>
      <c r="E12" s="318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318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318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40</v>
      </c>
      <c r="D15" s="13" t="s">
        <v>178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47</v>
      </c>
      <c r="C17" s="2" t="s">
        <v>539</v>
      </c>
      <c r="D17" s="8" t="s">
        <v>52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50</v>
      </c>
      <c r="C18" s="10" t="s">
        <v>51</v>
      </c>
      <c r="D18" s="13" t="s">
        <v>1201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318">
        <v>54000</v>
      </c>
      <c r="F20" s="11"/>
    </row>
    <row r="21" spans="1:6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318">
        <v>54000</v>
      </c>
      <c r="F21" s="11"/>
    </row>
    <row r="22" spans="1:6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318">
        <v>54000</v>
      </c>
      <c r="F22" s="11"/>
    </row>
    <row r="23" spans="1:6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318">
        <v>54000</v>
      </c>
      <c r="F23" s="11"/>
    </row>
    <row r="24" spans="1:6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318">
        <v>54000</v>
      </c>
      <c r="F24" s="11"/>
    </row>
    <row r="25" spans="1:6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318">
        <v>54000</v>
      </c>
      <c r="F25" s="11"/>
    </row>
    <row r="26" spans="1:6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318">
        <v>54000</v>
      </c>
      <c r="F26" s="11"/>
    </row>
    <row r="27" spans="1:6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318">
        <v>54000</v>
      </c>
      <c r="F27" s="11"/>
    </row>
    <row r="28" spans="1:6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318">
        <v>54000</v>
      </c>
      <c r="F28" s="11"/>
    </row>
    <row r="29" spans="1:6" ht="18.75" customHeight="1">
      <c r="A29" s="8">
        <v>23</v>
      </c>
      <c r="B29" s="16" t="s">
        <v>1193</v>
      </c>
      <c r="C29" s="10" t="s">
        <v>101</v>
      </c>
      <c r="D29" s="13" t="s">
        <v>105</v>
      </c>
      <c r="E29" s="318">
        <v>54000</v>
      </c>
      <c r="F29" s="11"/>
    </row>
    <row r="30" spans="1:6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318">
        <v>54000</v>
      </c>
      <c r="F30" s="11"/>
    </row>
    <row r="31" spans="1:6" ht="26.25" customHeight="1">
      <c r="A31" s="8"/>
      <c r="B31" s="18" t="s">
        <v>111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112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318">
        <v>270000</v>
      </c>
      <c r="F34" s="11"/>
    </row>
    <row r="35" spans="1:6" ht="18.75" customHeight="1">
      <c r="A35" s="8">
        <v>2</v>
      </c>
      <c r="B35" s="16" t="s">
        <v>116</v>
      </c>
      <c r="C35" s="2" t="s">
        <v>802</v>
      </c>
      <c r="D35" s="8" t="s">
        <v>108</v>
      </c>
      <c r="E35" s="318">
        <v>54000</v>
      </c>
      <c r="F35" s="11"/>
    </row>
    <row r="36" spans="1:6" ht="18.75" customHeight="1">
      <c r="A36" s="8">
        <v>3</v>
      </c>
      <c r="B36" s="9" t="s">
        <v>118</v>
      </c>
      <c r="C36" s="10" t="s">
        <v>799</v>
      </c>
      <c r="D36" s="13" t="s">
        <v>73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125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541</v>
      </c>
      <c r="C40" s="2" t="s">
        <v>542</v>
      </c>
      <c r="D40" s="8" t="s">
        <v>115</v>
      </c>
      <c r="E40" s="318">
        <v>270000</v>
      </c>
      <c r="F40" s="11"/>
    </row>
    <row r="41" spans="1:6" ht="20.100000000000001" customHeight="1">
      <c r="A41" s="8">
        <v>2</v>
      </c>
      <c r="B41" s="9" t="s">
        <v>126</v>
      </c>
      <c r="C41" s="2" t="s">
        <v>127</v>
      </c>
      <c r="D41" s="8" t="s">
        <v>194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543</v>
      </c>
      <c r="C42" s="2" t="s">
        <v>43</v>
      </c>
      <c r="D42" s="8" t="s">
        <v>131</v>
      </c>
      <c r="E42" s="318">
        <v>126000</v>
      </c>
      <c r="F42" s="11"/>
    </row>
    <row r="43" spans="1:6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318">
        <v>126000</v>
      </c>
      <c r="F43" s="11"/>
    </row>
    <row r="44" spans="1:6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318">
        <v>126000</v>
      </c>
      <c r="F44" s="11"/>
    </row>
    <row r="45" spans="1:6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318">
        <v>126000</v>
      </c>
      <c r="F45" s="11"/>
    </row>
    <row r="46" spans="1:6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318">
        <v>90000</v>
      </c>
      <c r="F46" s="11"/>
    </row>
    <row r="47" spans="1:6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318">
        <v>90000</v>
      </c>
      <c r="F47" s="11"/>
    </row>
    <row r="48" spans="1:6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318">
        <v>54000</v>
      </c>
      <c r="F48" s="11"/>
    </row>
    <row r="49" spans="1:6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318">
        <v>54000</v>
      </c>
      <c r="F49" s="11"/>
    </row>
    <row r="50" spans="1:6" ht="20.100000000000001" customHeight="1">
      <c r="A50" s="8">
        <v>11</v>
      </c>
      <c r="B50" s="9" t="s">
        <v>544</v>
      </c>
      <c r="C50" s="2" t="s">
        <v>139</v>
      </c>
      <c r="D50" s="8" t="s">
        <v>96</v>
      </c>
      <c r="E50" s="318">
        <v>54000</v>
      </c>
      <c r="F50" s="11"/>
    </row>
    <row r="51" spans="1:6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318">
        <v>54000</v>
      </c>
      <c r="F51" s="11"/>
    </row>
    <row r="52" spans="1:6" ht="25.5" customHeight="1">
      <c r="A52" s="8"/>
      <c r="B52" s="18" t="s">
        <v>111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145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545</v>
      </c>
      <c r="C55" s="10" t="s">
        <v>147</v>
      </c>
      <c r="D55" s="13" t="s">
        <v>115</v>
      </c>
      <c r="E55" s="318">
        <v>270000</v>
      </c>
      <c r="F55" s="11"/>
    </row>
    <row r="56" spans="1:6" ht="20.100000000000001" customHeight="1">
      <c r="A56" s="8">
        <v>2</v>
      </c>
      <c r="B56" s="9" t="s">
        <v>148</v>
      </c>
      <c r="C56" s="10" t="s">
        <v>149</v>
      </c>
      <c r="D56" s="13" t="s">
        <v>554</v>
      </c>
      <c r="E56" s="318">
        <v>126000</v>
      </c>
      <c r="F56" s="11"/>
    </row>
    <row r="57" spans="1:6" ht="20.100000000000001" customHeight="1">
      <c r="A57" s="8"/>
      <c r="B57" s="18" t="s">
        <v>111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151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546</v>
      </c>
      <c r="C60" s="15" t="s">
        <v>547</v>
      </c>
      <c r="D60" s="8" t="s">
        <v>115</v>
      </c>
      <c r="E60" s="318">
        <v>270000</v>
      </c>
      <c r="F60" s="11"/>
    </row>
    <row r="61" spans="1:6" ht="20.100000000000001" customHeight="1">
      <c r="A61" s="8">
        <v>2</v>
      </c>
      <c r="B61" s="313" t="s">
        <v>548</v>
      </c>
      <c r="C61" s="15" t="s">
        <v>549</v>
      </c>
      <c r="D61" s="13" t="s">
        <v>1202</v>
      </c>
      <c r="E61" s="318">
        <v>126000</v>
      </c>
      <c r="F61" s="11"/>
    </row>
    <row r="62" spans="1:6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318">
        <v>90000</v>
      </c>
      <c r="F62" s="11"/>
    </row>
    <row r="63" spans="1:6" ht="20.100000000000001" customHeight="1">
      <c r="A63" s="8">
        <v>4</v>
      </c>
      <c r="B63" s="16" t="s">
        <v>550</v>
      </c>
      <c r="C63" s="15" t="s">
        <v>158</v>
      </c>
      <c r="D63" s="13" t="s">
        <v>1201</v>
      </c>
      <c r="E63" s="318">
        <v>90000</v>
      </c>
      <c r="F63" s="11"/>
    </row>
    <row r="64" spans="1:6" ht="20.100000000000001" customHeight="1">
      <c r="A64" s="8">
        <v>5</v>
      </c>
      <c r="B64" s="12" t="s">
        <v>551</v>
      </c>
      <c r="C64" s="15" t="s">
        <v>156</v>
      </c>
      <c r="D64" s="13" t="s">
        <v>178</v>
      </c>
      <c r="E64" s="318">
        <v>90000</v>
      </c>
      <c r="F64" s="11"/>
    </row>
    <row r="65" spans="1:6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318">
        <v>54000</v>
      </c>
      <c r="F65" s="11"/>
    </row>
    <row r="66" spans="1:6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318">
        <v>54000</v>
      </c>
      <c r="F66" s="11"/>
    </row>
    <row r="67" spans="1:6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318">
        <v>54000</v>
      </c>
      <c r="F67" s="11"/>
    </row>
    <row r="68" spans="1:6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318">
        <v>54000</v>
      </c>
      <c r="F68" s="11"/>
    </row>
    <row r="69" spans="1:6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318">
        <v>54000</v>
      </c>
    </row>
    <row r="70" spans="1:6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318">
        <v>54000</v>
      </c>
      <c r="F70" s="11"/>
    </row>
    <row r="71" spans="1:6" ht="27" customHeight="1">
      <c r="A71" s="8"/>
      <c r="B71" s="18" t="s">
        <v>111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169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318">
        <v>270000</v>
      </c>
      <c r="F74" s="11"/>
    </row>
    <row r="75" spans="1:6" ht="20.100000000000001" customHeight="1">
      <c r="A75" s="8">
        <v>2</v>
      </c>
      <c r="B75" s="12" t="s">
        <v>552</v>
      </c>
      <c r="C75" s="2" t="s">
        <v>553</v>
      </c>
      <c r="D75" s="13" t="s">
        <v>1202</v>
      </c>
      <c r="E75" s="318">
        <v>126000</v>
      </c>
      <c r="F75" s="11"/>
    </row>
    <row r="76" spans="1:6" ht="20.100000000000001" customHeight="1">
      <c r="A76" s="8">
        <v>3</v>
      </c>
      <c r="B76" s="16" t="s">
        <v>172</v>
      </c>
      <c r="C76" s="10" t="s">
        <v>555</v>
      </c>
      <c r="D76" s="8" t="s">
        <v>554</v>
      </c>
      <c r="E76" s="318">
        <v>126000</v>
      </c>
      <c r="F76" s="11"/>
    </row>
    <row r="77" spans="1:6" ht="20.100000000000001" customHeight="1">
      <c r="A77" s="8">
        <v>4</v>
      </c>
      <c r="B77" s="9" t="s">
        <v>176</v>
      </c>
      <c r="C77" s="2" t="s">
        <v>177</v>
      </c>
      <c r="D77" s="13" t="s">
        <v>199</v>
      </c>
      <c r="E77" s="318">
        <v>90000</v>
      </c>
      <c r="F77" s="11"/>
    </row>
    <row r="78" spans="1:6" ht="20.100000000000001" customHeight="1">
      <c r="A78" s="8">
        <v>5</v>
      </c>
      <c r="B78" s="9" t="s">
        <v>183</v>
      </c>
      <c r="C78" s="2" t="s">
        <v>186</v>
      </c>
      <c r="D78" s="8" t="s">
        <v>76</v>
      </c>
      <c r="E78" s="318">
        <v>54000</v>
      </c>
      <c r="F78" s="11"/>
    </row>
    <row r="79" spans="1:6" ht="20.100000000000001" customHeight="1">
      <c r="A79" s="8">
        <v>6</v>
      </c>
      <c r="B79" s="9" t="s">
        <v>185</v>
      </c>
      <c r="C79" s="2" t="s">
        <v>186</v>
      </c>
      <c r="D79" s="8" t="s">
        <v>96</v>
      </c>
      <c r="E79" s="318">
        <v>54000</v>
      </c>
      <c r="F79" s="11"/>
    </row>
    <row r="80" spans="1:6" ht="20.100000000000001" customHeight="1">
      <c r="A80" s="8">
        <v>7</v>
      </c>
      <c r="B80" s="9" t="s">
        <v>187</v>
      </c>
      <c r="C80" s="2" t="s">
        <v>188</v>
      </c>
      <c r="D80" s="8" t="s">
        <v>108</v>
      </c>
      <c r="E80" s="318">
        <v>54000</v>
      </c>
      <c r="F80" s="11"/>
    </row>
    <row r="81" spans="1:6" ht="20.100000000000001" customHeight="1">
      <c r="A81" s="8"/>
      <c r="B81" s="18" t="s">
        <v>111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189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318">
        <v>126000</v>
      </c>
      <c r="F84" s="11"/>
    </row>
    <row r="85" spans="1:6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318">
        <v>126000</v>
      </c>
      <c r="F85" s="11"/>
    </row>
    <row r="86" spans="1:6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318">
        <v>126000</v>
      </c>
      <c r="F86" s="11"/>
    </row>
    <row r="87" spans="1:6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318">
        <v>126000</v>
      </c>
      <c r="F87" s="11"/>
    </row>
    <row r="88" spans="1:6" ht="21.6" customHeight="1">
      <c r="A88" s="8">
        <v>5</v>
      </c>
      <c r="B88" s="9" t="s">
        <v>196</v>
      </c>
      <c r="C88" s="2" t="s">
        <v>556</v>
      </c>
      <c r="D88" s="13" t="s">
        <v>460</v>
      </c>
      <c r="E88" s="318">
        <v>90000</v>
      </c>
      <c r="F88" s="11"/>
    </row>
    <row r="89" spans="1:6" ht="21.6" customHeight="1">
      <c r="A89" s="8">
        <v>6</v>
      </c>
      <c r="B89" s="9" t="s">
        <v>197</v>
      </c>
      <c r="C89" s="10" t="s">
        <v>158</v>
      </c>
      <c r="D89" s="13" t="s">
        <v>1201</v>
      </c>
      <c r="E89" s="318">
        <v>90000</v>
      </c>
      <c r="F89" s="11"/>
    </row>
    <row r="90" spans="1:6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318">
        <v>90000</v>
      </c>
      <c r="F90" s="11"/>
    </row>
    <row r="91" spans="1:6" ht="21.6" customHeight="1">
      <c r="A91" s="8">
        <v>8</v>
      </c>
      <c r="B91" s="9" t="s">
        <v>200</v>
      </c>
      <c r="C91" s="15" t="s">
        <v>70</v>
      </c>
      <c r="D91" s="13" t="s">
        <v>137</v>
      </c>
      <c r="E91" s="318">
        <v>54000</v>
      </c>
      <c r="F91" s="11"/>
    </row>
    <row r="92" spans="1:6" ht="21.6" customHeight="1">
      <c r="A92" s="8">
        <v>9</v>
      </c>
      <c r="B92" s="9" t="s">
        <v>201</v>
      </c>
      <c r="C92" s="15" t="s">
        <v>70</v>
      </c>
      <c r="D92" s="13" t="s">
        <v>137</v>
      </c>
      <c r="E92" s="318">
        <v>54000</v>
      </c>
      <c r="F92" s="11"/>
    </row>
    <row r="93" spans="1:6" ht="21.6" customHeight="1">
      <c r="A93" s="8">
        <v>10</v>
      </c>
      <c r="B93" s="9" t="s">
        <v>204</v>
      </c>
      <c r="C93" s="2" t="s">
        <v>205</v>
      </c>
      <c r="D93" s="8" t="s">
        <v>73</v>
      </c>
      <c r="E93" s="318">
        <v>54000</v>
      </c>
      <c r="F93" s="11"/>
    </row>
    <row r="94" spans="1:6" ht="21.6" customHeight="1">
      <c r="A94" s="8">
        <v>11</v>
      </c>
      <c r="B94" s="9" t="s">
        <v>206</v>
      </c>
      <c r="C94" s="15" t="s">
        <v>207</v>
      </c>
      <c r="D94" s="13" t="s">
        <v>105</v>
      </c>
      <c r="E94" s="318">
        <v>54000</v>
      </c>
      <c r="F94" s="11"/>
    </row>
    <row r="95" spans="1:6" ht="20.100000000000001" customHeight="1">
      <c r="A95" s="8"/>
      <c r="B95" s="18" t="s">
        <v>111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209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210</v>
      </c>
      <c r="C98" s="2" t="s">
        <v>211</v>
      </c>
      <c r="D98" s="14" t="s">
        <v>35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213</v>
      </c>
      <c r="C99" s="2" t="s">
        <v>214</v>
      </c>
      <c r="D99" s="13" t="s">
        <v>199</v>
      </c>
      <c r="E99" s="318">
        <v>90000</v>
      </c>
      <c r="F99" s="11"/>
    </row>
    <row r="100" spans="1:6" ht="20.100000000000001" customHeight="1">
      <c r="A100" s="8">
        <v>3</v>
      </c>
      <c r="B100" s="9" t="s">
        <v>219</v>
      </c>
      <c r="C100" s="2" t="s">
        <v>220</v>
      </c>
      <c r="D100" s="13" t="s">
        <v>68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221</v>
      </c>
      <c r="C101" s="2" t="s">
        <v>222</v>
      </c>
      <c r="D101" s="13" t="s">
        <v>73</v>
      </c>
      <c r="E101" s="318">
        <v>54000</v>
      </c>
      <c r="F101" s="11"/>
    </row>
    <row r="102" spans="1:6" ht="20.100000000000001" customHeight="1">
      <c r="A102" s="2"/>
      <c r="B102" s="18" t="s">
        <v>111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223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226</v>
      </c>
      <c r="C106" s="2" t="s">
        <v>227</v>
      </c>
      <c r="D106" s="14" t="s">
        <v>35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232</v>
      </c>
      <c r="C109" s="2" t="s">
        <v>233</v>
      </c>
      <c r="D109" s="13" t="s">
        <v>558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235</v>
      </c>
      <c r="C110" s="2" t="s">
        <v>233</v>
      </c>
      <c r="D110" s="8" t="s">
        <v>208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236</v>
      </c>
      <c r="C111" s="2" t="s">
        <v>233</v>
      </c>
      <c r="D111" s="13" t="s">
        <v>105</v>
      </c>
      <c r="E111" s="325">
        <v>54000</v>
      </c>
      <c r="F111" s="11"/>
    </row>
    <row r="112" spans="1:6" ht="25.5" customHeight="1">
      <c r="A112" s="2"/>
      <c r="B112" s="18" t="s">
        <v>111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237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238</v>
      </c>
      <c r="C115" s="2" t="s">
        <v>239</v>
      </c>
      <c r="D115" s="13" t="s">
        <v>68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179</v>
      </c>
      <c r="C116" s="10" t="s">
        <v>559</v>
      </c>
      <c r="D116" s="13" t="s">
        <v>162</v>
      </c>
      <c r="E116" s="318">
        <v>54000</v>
      </c>
      <c r="F116" s="11"/>
    </row>
    <row r="117" spans="1:6" ht="24.75" customHeight="1">
      <c r="A117" s="2"/>
      <c r="B117" s="18" t="s">
        <v>111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252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255</v>
      </c>
      <c r="C121" s="10" t="s">
        <v>256</v>
      </c>
      <c r="D121" s="13" t="s">
        <v>194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560</v>
      </c>
      <c r="C123" s="10" t="s">
        <v>258</v>
      </c>
      <c r="D123" s="13" t="s">
        <v>49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261</v>
      </c>
      <c r="C125" s="10" t="s">
        <v>495</v>
      </c>
      <c r="D125" s="13" t="s">
        <v>199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262</v>
      </c>
      <c r="C126" s="10" t="s">
        <v>260</v>
      </c>
      <c r="D126" s="13" t="s">
        <v>199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267</v>
      </c>
      <c r="C128" s="10" t="s">
        <v>268</v>
      </c>
      <c r="D128" s="13" t="s">
        <v>108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269</v>
      </c>
      <c r="C129" s="10" t="s">
        <v>264</v>
      </c>
      <c r="D129" s="13" t="s">
        <v>108</v>
      </c>
      <c r="E129" s="318">
        <v>54000</v>
      </c>
      <c r="F129" s="11"/>
    </row>
    <row r="130" spans="1:6" ht="28.5" customHeight="1">
      <c r="A130" s="2"/>
      <c r="B130" s="18" t="s">
        <v>111</v>
      </c>
      <c r="C130" s="24" t="s">
        <v>496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272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561</v>
      </c>
      <c r="C133" s="10" t="s">
        <v>562</v>
      </c>
      <c r="D133" s="13" t="s">
        <v>115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563</v>
      </c>
      <c r="C134" s="10" t="s">
        <v>564</v>
      </c>
      <c r="D134" s="13" t="s">
        <v>154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278</v>
      </c>
      <c r="C136" s="10" t="s">
        <v>565</v>
      </c>
      <c r="D136" s="13" t="s">
        <v>178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280</v>
      </c>
      <c r="C137" s="2" t="s">
        <v>566</v>
      </c>
      <c r="D137" s="13" t="s">
        <v>178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282</v>
      </c>
      <c r="C138" s="2" t="s">
        <v>566</v>
      </c>
      <c r="D138" s="13" t="s">
        <v>178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215</v>
      </c>
      <c r="C139" s="10" t="s">
        <v>567</v>
      </c>
      <c r="D139" s="13" t="s">
        <v>162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283</v>
      </c>
      <c r="C140" s="10" t="s">
        <v>567</v>
      </c>
      <c r="D140" s="13" t="s">
        <v>162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284</v>
      </c>
      <c r="C141" s="2" t="s">
        <v>568</v>
      </c>
      <c r="D141" s="13" t="s">
        <v>162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286</v>
      </c>
      <c r="C142" s="10" t="s">
        <v>287</v>
      </c>
      <c r="D142" s="13" t="s">
        <v>68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288</v>
      </c>
      <c r="C143" s="10" t="s">
        <v>289</v>
      </c>
      <c r="D143" s="13" t="s">
        <v>137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60</v>
      </c>
      <c r="C144" s="10" t="s">
        <v>569</v>
      </c>
      <c r="D144" s="13" t="s">
        <v>162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292</v>
      </c>
      <c r="C146" s="2" t="s">
        <v>570</v>
      </c>
      <c r="D146" s="13" t="s">
        <v>76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293</v>
      </c>
      <c r="C147" s="2" t="s">
        <v>570</v>
      </c>
      <c r="D147" s="13" t="s">
        <v>119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295</v>
      </c>
      <c r="C148" s="2" t="s">
        <v>570</v>
      </c>
      <c r="D148" s="13" t="s">
        <v>119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296</v>
      </c>
      <c r="C149" s="10" t="s">
        <v>297</v>
      </c>
      <c r="D149" s="13" t="s">
        <v>73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1203</v>
      </c>
      <c r="C150" s="10" t="s">
        <v>299</v>
      </c>
      <c r="D150" s="8" t="s">
        <v>96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300</v>
      </c>
      <c r="C151" s="10" t="s">
        <v>301</v>
      </c>
      <c r="D151" s="13" t="s">
        <v>76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303</v>
      </c>
      <c r="C152" s="10" t="s">
        <v>304</v>
      </c>
      <c r="D152" s="13" t="s">
        <v>87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305</v>
      </c>
      <c r="C153" s="10" t="s">
        <v>306</v>
      </c>
      <c r="D153" s="13" t="s">
        <v>76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307</v>
      </c>
      <c r="C154" s="10" t="s">
        <v>308</v>
      </c>
      <c r="D154" s="13" t="s">
        <v>87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314</v>
      </c>
      <c r="C156" s="10" t="s">
        <v>315</v>
      </c>
      <c r="D156" s="13" t="s">
        <v>108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316</v>
      </c>
      <c r="C157" s="10" t="s">
        <v>317</v>
      </c>
      <c r="D157" s="13" t="s">
        <v>108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318</v>
      </c>
      <c r="C158" s="10" t="s">
        <v>319</v>
      </c>
      <c r="D158" s="13" t="s">
        <v>108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320</v>
      </c>
      <c r="C159" s="10" t="s">
        <v>321</v>
      </c>
      <c r="D159" s="13" t="s">
        <v>105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322</v>
      </c>
      <c r="C160" s="10" t="s">
        <v>317</v>
      </c>
      <c r="D160" s="13" t="s">
        <v>108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331</v>
      </c>
      <c r="C161" s="10" t="s">
        <v>332</v>
      </c>
      <c r="D161" s="13" t="s">
        <v>350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334</v>
      </c>
      <c r="C162" s="10" t="s">
        <v>332</v>
      </c>
      <c r="D162" s="13" t="s">
        <v>350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335</v>
      </c>
      <c r="C163" s="10" t="s">
        <v>332</v>
      </c>
      <c r="D163" s="13" t="s">
        <v>350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349</v>
      </c>
      <c r="C174" s="10" t="s">
        <v>346</v>
      </c>
      <c r="D174" s="13" t="s">
        <v>353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351</v>
      </c>
      <c r="C175" s="10" t="s">
        <v>352</v>
      </c>
      <c r="D175" s="13" t="s">
        <v>1204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354</v>
      </c>
      <c r="C176" s="10" t="s">
        <v>355</v>
      </c>
      <c r="D176" s="13" t="s">
        <v>1205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357</v>
      </c>
      <c r="C177" s="10" t="s">
        <v>355</v>
      </c>
      <c r="D177" s="13" t="s">
        <v>1205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358</v>
      </c>
      <c r="C178" s="10" t="s">
        <v>355</v>
      </c>
      <c r="D178" s="13" t="s">
        <v>1205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359</v>
      </c>
      <c r="C179" s="10" t="s">
        <v>355</v>
      </c>
      <c r="D179" s="13" t="s">
        <v>1205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360</v>
      </c>
      <c r="C180" s="10" t="s">
        <v>355</v>
      </c>
      <c r="D180" s="13" t="s">
        <v>1205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361</v>
      </c>
      <c r="C181" s="10" t="s">
        <v>355</v>
      </c>
      <c r="D181" s="13" t="s">
        <v>1205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362</v>
      </c>
      <c r="C182" s="10" t="s">
        <v>355</v>
      </c>
      <c r="D182" s="13" t="s">
        <v>1205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499</v>
      </c>
      <c r="C183" s="10" t="s">
        <v>352</v>
      </c>
      <c r="D183" s="13" t="s">
        <v>1205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363</v>
      </c>
      <c r="C184" s="10" t="s">
        <v>352</v>
      </c>
      <c r="D184" s="13" t="s">
        <v>1205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364</v>
      </c>
      <c r="C185" s="10" t="s">
        <v>365</v>
      </c>
      <c r="D185" s="13" t="s">
        <v>368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369</v>
      </c>
      <c r="C186" s="10" t="s">
        <v>355</v>
      </c>
      <c r="D186" s="13" t="s">
        <v>373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371</v>
      </c>
      <c r="C187" s="10" t="s">
        <v>372</v>
      </c>
      <c r="D187" s="13" t="s">
        <v>1206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374</v>
      </c>
      <c r="C188" s="10" t="s">
        <v>372</v>
      </c>
      <c r="D188" s="13" t="s">
        <v>1206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375</v>
      </c>
      <c r="C189" s="10" t="s">
        <v>372</v>
      </c>
      <c r="D189" s="13" t="s">
        <v>1206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376</v>
      </c>
      <c r="C190" s="10" t="s">
        <v>377</v>
      </c>
      <c r="D190" s="13" t="s">
        <v>370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379</v>
      </c>
      <c r="C191" s="10" t="s">
        <v>377</v>
      </c>
      <c r="D191" s="13" t="s">
        <v>370</v>
      </c>
      <c r="E191" s="328">
        <v>36000</v>
      </c>
      <c r="F191" s="11"/>
    </row>
    <row r="192" spans="1:6" ht="24.75" customHeight="1">
      <c r="A192" s="25"/>
      <c r="B192" s="6" t="s">
        <v>111</v>
      </c>
      <c r="C192" s="26" t="s">
        <v>573</v>
      </c>
      <c r="D192" s="27"/>
      <c r="E192" s="322">
        <f>SUM(E133:E191)</f>
        <v>3204000</v>
      </c>
      <c r="F192" s="11"/>
    </row>
    <row r="193" spans="1:6" ht="20.100000000000001" customHeight="1">
      <c r="A193" s="971"/>
      <c r="B193" s="971"/>
      <c r="C193" s="971"/>
      <c r="D193" s="971"/>
      <c r="E193" s="971"/>
      <c r="F193" s="11"/>
    </row>
    <row r="194" spans="1:6" ht="29.25" customHeight="1">
      <c r="A194" s="2"/>
      <c r="B194" s="28" t="s">
        <v>381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959" t="s">
        <v>1207</v>
      </c>
      <c r="B2" s="959"/>
      <c r="C2" s="959"/>
      <c r="D2" s="959"/>
      <c r="E2" s="959"/>
      <c r="F2" s="959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445</v>
      </c>
      <c r="F4" s="284" t="s">
        <v>730</v>
      </c>
    </row>
    <row r="5" spans="1:7" ht="17.25" customHeight="1">
      <c r="C5" s="6"/>
      <c r="D5" s="6"/>
      <c r="E5" s="270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273</v>
      </c>
      <c r="C11" s="2" t="s">
        <v>535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536</v>
      </c>
      <c r="C12" s="8" t="s">
        <v>537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33</v>
      </c>
      <c r="C13" s="10" t="s">
        <v>538</v>
      </c>
      <c r="D13" s="13" t="s">
        <v>131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39</v>
      </c>
      <c r="C15" s="2" t="s">
        <v>40</v>
      </c>
      <c r="D15" s="13" t="s">
        <v>178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42</v>
      </c>
      <c r="C16" s="15" t="s">
        <v>156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47</v>
      </c>
      <c r="C17" s="2" t="s">
        <v>539</v>
      </c>
      <c r="D17" s="8" t="s">
        <v>52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50</v>
      </c>
      <c r="C18" s="10" t="s">
        <v>51</v>
      </c>
      <c r="D18" s="13" t="s">
        <v>1201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53</v>
      </c>
      <c r="C19" s="2" t="s">
        <v>54</v>
      </c>
      <c r="D19" s="13" t="s">
        <v>58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63</v>
      </c>
      <c r="C20" s="10" t="s">
        <v>64</v>
      </c>
      <c r="D20" s="13" t="s">
        <v>68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66</v>
      </c>
      <c r="C21" s="15" t="s">
        <v>67</v>
      </c>
      <c r="D21" s="8" t="s">
        <v>137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71</v>
      </c>
      <c r="C22" s="15" t="s">
        <v>72</v>
      </c>
      <c r="D22" s="8" t="s">
        <v>73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77</v>
      </c>
      <c r="C23" s="2" t="s">
        <v>78</v>
      </c>
      <c r="D23" s="8" t="s">
        <v>87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80</v>
      </c>
      <c r="C24" s="10" t="s">
        <v>78</v>
      </c>
      <c r="D24" s="13" t="s">
        <v>87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82</v>
      </c>
      <c r="C25" s="10" t="s">
        <v>83</v>
      </c>
      <c r="D25" s="13" t="s">
        <v>96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85</v>
      </c>
      <c r="C26" s="2" t="s">
        <v>86</v>
      </c>
      <c r="D26" s="8" t="s">
        <v>96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89</v>
      </c>
      <c r="C27" s="15" t="s">
        <v>90</v>
      </c>
      <c r="D27" s="13" t="s">
        <v>87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92</v>
      </c>
      <c r="C28" s="2" t="s">
        <v>93</v>
      </c>
      <c r="D28" s="8" t="s">
        <v>105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1193</v>
      </c>
      <c r="C29" s="10" t="s">
        <v>101</v>
      </c>
      <c r="D29" s="13" t="s">
        <v>105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100</v>
      </c>
      <c r="C30" s="10" t="s">
        <v>101</v>
      </c>
      <c r="D30" s="13" t="s">
        <v>108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111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112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113</v>
      </c>
      <c r="C34" s="2" t="s">
        <v>114</v>
      </c>
      <c r="D34" s="8" t="s">
        <v>115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116</v>
      </c>
      <c r="C35" s="2" t="s">
        <v>802</v>
      </c>
      <c r="D35" s="8" t="s">
        <v>108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118</v>
      </c>
      <c r="C36" s="10" t="s">
        <v>799</v>
      </c>
      <c r="D36" s="13" t="s">
        <v>73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125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541</v>
      </c>
      <c r="C40" s="2" t="s">
        <v>542</v>
      </c>
      <c r="D40" s="8" t="s">
        <v>115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543</v>
      </c>
      <c r="C41" s="2" t="s">
        <v>43</v>
      </c>
      <c r="D41" s="8" t="s">
        <v>131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126</v>
      </c>
      <c r="C42" s="2" t="s">
        <v>127</v>
      </c>
      <c r="D42" s="8" t="s">
        <v>194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129</v>
      </c>
      <c r="C43" s="2" t="s">
        <v>130</v>
      </c>
      <c r="D43" s="8" t="s">
        <v>131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132</v>
      </c>
      <c r="C44" s="2" t="s">
        <v>130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133</v>
      </c>
      <c r="C45" s="2" t="s">
        <v>130</v>
      </c>
      <c r="D45" s="8" t="s">
        <v>49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134</v>
      </c>
      <c r="C46" s="2" t="s">
        <v>156</v>
      </c>
      <c r="D46" s="14" t="s">
        <v>178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199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73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142</v>
      </c>
      <c r="C49" s="2" t="s">
        <v>139</v>
      </c>
      <c r="D49" s="8" t="s">
        <v>96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544</v>
      </c>
      <c r="C50" s="2" t="s">
        <v>139</v>
      </c>
      <c r="D50" s="8" t="s">
        <v>96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143</v>
      </c>
      <c r="C51" s="2" t="s">
        <v>139</v>
      </c>
      <c r="D51" s="8" t="s">
        <v>96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111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145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545</v>
      </c>
      <c r="C55" s="10" t="s">
        <v>147</v>
      </c>
      <c r="D55" s="13" t="s">
        <v>115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148</v>
      </c>
      <c r="C56" s="10" t="s">
        <v>149</v>
      </c>
      <c r="D56" s="13" t="s">
        <v>554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111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151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546</v>
      </c>
      <c r="C60" s="15" t="s">
        <v>547</v>
      </c>
      <c r="D60" s="8" t="s">
        <v>115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548</v>
      </c>
      <c r="C61" s="15" t="s">
        <v>549</v>
      </c>
      <c r="D61" s="13" t="s">
        <v>1202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155</v>
      </c>
      <c r="C62" s="2" t="s">
        <v>156</v>
      </c>
      <c r="D62" s="8" t="s">
        <v>199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550</v>
      </c>
      <c r="C63" s="15" t="s">
        <v>158</v>
      </c>
      <c r="D63" s="13" t="s">
        <v>1201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551</v>
      </c>
      <c r="C64" s="15" t="s">
        <v>156</v>
      </c>
      <c r="D64" s="13" t="s">
        <v>178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161</v>
      </c>
      <c r="C65" s="2" t="s">
        <v>139</v>
      </c>
      <c r="D65" s="8" t="s">
        <v>137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163</v>
      </c>
      <c r="C66" s="15" t="s">
        <v>70</v>
      </c>
      <c r="D66" s="13" t="s">
        <v>137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164</v>
      </c>
      <c r="C67" s="15" t="s">
        <v>70</v>
      </c>
      <c r="D67" s="13" t="s">
        <v>137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165</v>
      </c>
      <c r="C68" s="2" t="s">
        <v>166</v>
      </c>
      <c r="D68" s="8" t="s">
        <v>68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168</v>
      </c>
      <c r="C69" s="2" t="s">
        <v>139</v>
      </c>
      <c r="D69" s="8" t="s">
        <v>73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81</v>
      </c>
      <c r="C70" s="15" t="s">
        <v>67</v>
      </c>
      <c r="D70" s="8" t="s">
        <v>87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111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169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170</v>
      </c>
      <c r="C74" s="2" t="s">
        <v>171</v>
      </c>
      <c r="D74" s="8" t="s">
        <v>115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552</v>
      </c>
      <c r="C75" s="2" t="s">
        <v>553</v>
      </c>
      <c r="D75" s="13" t="s">
        <v>1202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172</v>
      </c>
      <c r="C76" s="10" t="s">
        <v>555</v>
      </c>
      <c r="D76" s="8" t="s">
        <v>554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176</v>
      </c>
      <c r="C77" s="2" t="s">
        <v>177</v>
      </c>
      <c r="D77" s="13" t="s">
        <v>199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183</v>
      </c>
      <c r="C78" s="2" t="s">
        <v>186</v>
      </c>
      <c r="D78" s="8" t="s">
        <v>76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185</v>
      </c>
      <c r="C79" s="2" t="s">
        <v>186</v>
      </c>
      <c r="D79" s="8" t="s">
        <v>96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187</v>
      </c>
      <c r="C80" s="2" t="s">
        <v>188</v>
      </c>
      <c r="D80" s="8" t="s">
        <v>108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111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189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192</v>
      </c>
      <c r="C84" s="2" t="s">
        <v>130</v>
      </c>
      <c r="D84" s="8" t="s">
        <v>131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190</v>
      </c>
      <c r="C85" s="2" t="s">
        <v>130</v>
      </c>
      <c r="D85" s="8" t="s">
        <v>131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152</v>
      </c>
      <c r="C86" s="2" t="s">
        <v>130</v>
      </c>
      <c r="D86" s="8" t="s">
        <v>49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195</v>
      </c>
      <c r="C87" s="2" t="s">
        <v>130</v>
      </c>
      <c r="D87" s="8" t="s">
        <v>49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196</v>
      </c>
      <c r="C88" s="2" t="s">
        <v>556</v>
      </c>
      <c r="D88" s="13" t="s">
        <v>460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197</v>
      </c>
      <c r="C89" s="10" t="s">
        <v>158</v>
      </c>
      <c r="D89" s="13" t="s">
        <v>1201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198</v>
      </c>
      <c r="C90" s="10" t="s">
        <v>156</v>
      </c>
      <c r="D90" s="13" t="s">
        <v>230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200</v>
      </c>
      <c r="C91" s="15" t="s">
        <v>70</v>
      </c>
      <c r="D91" s="13" t="s">
        <v>137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201</v>
      </c>
      <c r="C92" s="15" t="s">
        <v>70</v>
      </c>
      <c r="D92" s="13" t="s">
        <v>137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204</v>
      </c>
      <c r="C93" s="2" t="s">
        <v>205</v>
      </c>
      <c r="D93" s="8" t="s">
        <v>73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206</v>
      </c>
      <c r="C94" s="15" t="s">
        <v>207</v>
      </c>
      <c r="D94" s="13" t="s">
        <v>105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111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209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210</v>
      </c>
      <c r="C98" s="2" t="s">
        <v>211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213</v>
      </c>
      <c r="C99" s="2" t="s">
        <v>214</v>
      </c>
      <c r="D99" s="13" t="s">
        <v>199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219</v>
      </c>
      <c r="C100" s="2" t="s">
        <v>220</v>
      </c>
      <c r="D100" s="13" t="s">
        <v>68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221</v>
      </c>
      <c r="C101" s="2" t="s">
        <v>222</v>
      </c>
      <c r="D101" s="13" t="s">
        <v>73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111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223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224</v>
      </c>
      <c r="C105" s="10" t="s">
        <v>225</v>
      </c>
      <c r="D105" s="13" t="s">
        <v>115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226</v>
      </c>
      <c r="C106" s="2" t="s">
        <v>227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228</v>
      </c>
      <c r="C107" s="2" t="s">
        <v>442</v>
      </c>
      <c r="D107" s="8" t="s">
        <v>52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231</v>
      </c>
      <c r="C108" s="2" t="s">
        <v>442</v>
      </c>
      <c r="D108" s="8" t="s">
        <v>52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232</v>
      </c>
      <c r="C109" s="2" t="s">
        <v>233</v>
      </c>
      <c r="D109" s="13" t="s">
        <v>558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235</v>
      </c>
      <c r="C110" s="2" t="s">
        <v>233</v>
      </c>
      <c r="D110" s="8" t="s">
        <v>208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236</v>
      </c>
      <c r="C111" s="2" t="s">
        <v>233</v>
      </c>
      <c r="D111" s="13" t="s">
        <v>105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111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237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238</v>
      </c>
      <c r="C115" s="2" t="s">
        <v>239</v>
      </c>
      <c r="D115" s="13" t="s">
        <v>68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179</v>
      </c>
      <c r="C116" s="10" t="s">
        <v>559</v>
      </c>
      <c r="D116" s="13" t="s">
        <v>162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111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252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255</v>
      </c>
      <c r="C121" s="10" t="s">
        <v>256</v>
      </c>
      <c r="D121" s="13" t="s">
        <v>194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560</v>
      </c>
      <c r="C123" s="10" t="s">
        <v>258</v>
      </c>
      <c r="D123" s="13" t="s">
        <v>49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261</v>
      </c>
      <c r="C125" s="10" t="s">
        <v>495</v>
      </c>
      <c r="D125" s="13" t="s">
        <v>199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262</v>
      </c>
      <c r="C126" s="10" t="s">
        <v>260</v>
      </c>
      <c r="D126" s="13" t="s">
        <v>199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267</v>
      </c>
      <c r="C128" s="10" t="s">
        <v>268</v>
      </c>
      <c r="D128" s="13" t="s">
        <v>108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269</v>
      </c>
      <c r="C129" s="10" t="s">
        <v>264</v>
      </c>
      <c r="D129" s="13" t="s">
        <v>108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111</v>
      </c>
      <c r="C130" s="24" t="s">
        <v>496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272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561</v>
      </c>
      <c r="C133" s="10" t="s">
        <v>562</v>
      </c>
      <c r="D133" s="13" t="s">
        <v>115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563</v>
      </c>
      <c r="C134" s="10" t="s">
        <v>564</v>
      </c>
      <c r="D134" s="13" t="s">
        <v>154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278</v>
      </c>
      <c r="C136" s="10" t="s">
        <v>565</v>
      </c>
      <c r="D136" s="13" t="s">
        <v>178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280</v>
      </c>
      <c r="C137" s="2" t="s">
        <v>566</v>
      </c>
      <c r="D137" s="13" t="s">
        <v>178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282</v>
      </c>
      <c r="C138" s="2" t="s">
        <v>566</v>
      </c>
      <c r="D138" s="13" t="s">
        <v>178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215</v>
      </c>
      <c r="C139" s="10" t="s">
        <v>567</v>
      </c>
      <c r="D139" s="13" t="s">
        <v>162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283</v>
      </c>
      <c r="C140" s="10" t="s">
        <v>567</v>
      </c>
      <c r="D140" s="13" t="s">
        <v>162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284</v>
      </c>
      <c r="C141" s="2" t="s">
        <v>568</v>
      </c>
      <c r="D141" s="13" t="s">
        <v>162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286</v>
      </c>
      <c r="C142" s="10" t="s">
        <v>287</v>
      </c>
      <c r="D142" s="13" t="s">
        <v>68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288</v>
      </c>
      <c r="C143" s="10" t="s">
        <v>289</v>
      </c>
      <c r="D143" s="13" t="s">
        <v>137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60</v>
      </c>
      <c r="C144" s="10" t="s">
        <v>569</v>
      </c>
      <c r="D144" s="13" t="s">
        <v>162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290</v>
      </c>
      <c r="C145" s="2" t="s">
        <v>291</v>
      </c>
      <c r="D145" s="13" t="s">
        <v>137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292</v>
      </c>
      <c r="C146" s="2" t="s">
        <v>570</v>
      </c>
      <c r="D146" s="13" t="s">
        <v>76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293</v>
      </c>
      <c r="C147" s="2" t="s">
        <v>570</v>
      </c>
      <c r="D147" s="13" t="s">
        <v>119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295</v>
      </c>
      <c r="C148" s="2" t="s">
        <v>570</v>
      </c>
      <c r="D148" s="13" t="s">
        <v>119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296</v>
      </c>
      <c r="C149" s="10" t="s">
        <v>297</v>
      </c>
      <c r="D149" s="13" t="s">
        <v>73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1203</v>
      </c>
      <c r="C150" s="10" t="s">
        <v>299</v>
      </c>
      <c r="D150" s="8" t="s">
        <v>96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300</v>
      </c>
      <c r="C151" s="10" t="s">
        <v>301</v>
      </c>
      <c r="D151" s="13" t="s">
        <v>76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303</v>
      </c>
      <c r="C152" s="10" t="s">
        <v>304</v>
      </c>
      <c r="D152" s="13" t="s">
        <v>87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305</v>
      </c>
      <c r="C153" s="10" t="s">
        <v>306</v>
      </c>
      <c r="D153" s="13" t="s">
        <v>76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307</v>
      </c>
      <c r="C154" s="10" t="s">
        <v>308</v>
      </c>
      <c r="D154" s="13" t="s">
        <v>87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309</v>
      </c>
      <c r="C155" s="10" t="s">
        <v>310</v>
      </c>
      <c r="D155" s="13" t="s">
        <v>96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314</v>
      </c>
      <c r="C156" s="10" t="s">
        <v>315</v>
      </c>
      <c r="D156" s="13" t="s">
        <v>108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316</v>
      </c>
      <c r="C157" s="10" t="s">
        <v>317</v>
      </c>
      <c r="D157" s="13" t="s">
        <v>108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318</v>
      </c>
      <c r="C158" s="10" t="s">
        <v>319</v>
      </c>
      <c r="D158" s="13" t="s">
        <v>108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320</v>
      </c>
      <c r="C159" s="10" t="s">
        <v>321</v>
      </c>
      <c r="D159" s="13" t="s">
        <v>105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322</v>
      </c>
      <c r="C160" s="10" t="s">
        <v>317</v>
      </c>
      <c r="D160" s="13" t="s">
        <v>108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331</v>
      </c>
      <c r="C161" s="10" t="s">
        <v>332</v>
      </c>
      <c r="D161" s="13" t="s">
        <v>350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334</v>
      </c>
      <c r="C162" s="10" t="s">
        <v>332</v>
      </c>
      <c r="D162" s="13" t="s">
        <v>350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335</v>
      </c>
      <c r="C163" s="10" t="s">
        <v>332</v>
      </c>
      <c r="D163" s="13" t="s">
        <v>350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345</v>
      </c>
      <c r="C172" s="10" t="s">
        <v>346</v>
      </c>
      <c r="D172" s="13" t="s">
        <v>353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348</v>
      </c>
      <c r="C173" s="10" t="s">
        <v>346</v>
      </c>
      <c r="D173" s="13" t="s">
        <v>353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349</v>
      </c>
      <c r="C174" s="10" t="s">
        <v>346</v>
      </c>
      <c r="D174" s="13" t="s">
        <v>353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351</v>
      </c>
      <c r="C175" s="10" t="s">
        <v>352</v>
      </c>
      <c r="D175" s="13" t="s">
        <v>1204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354</v>
      </c>
      <c r="C176" s="10" t="s">
        <v>355</v>
      </c>
      <c r="D176" s="13" t="s">
        <v>1205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357</v>
      </c>
      <c r="C177" s="10" t="s">
        <v>355</v>
      </c>
      <c r="D177" s="13" t="s">
        <v>1205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358</v>
      </c>
      <c r="C178" s="10" t="s">
        <v>355</v>
      </c>
      <c r="D178" s="13" t="s">
        <v>1205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359</v>
      </c>
      <c r="C179" s="10" t="s">
        <v>355</v>
      </c>
      <c r="D179" s="13" t="s">
        <v>1205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360</v>
      </c>
      <c r="C180" s="10" t="s">
        <v>355</v>
      </c>
      <c r="D180" s="13" t="s">
        <v>1205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361</v>
      </c>
      <c r="C181" s="10" t="s">
        <v>355</v>
      </c>
      <c r="D181" s="13" t="s">
        <v>1205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362</v>
      </c>
      <c r="C182" s="10" t="s">
        <v>355</v>
      </c>
      <c r="D182" s="13" t="s">
        <v>1205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499</v>
      </c>
      <c r="C183" s="10" t="s">
        <v>352</v>
      </c>
      <c r="D183" s="13" t="s">
        <v>1205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363</v>
      </c>
      <c r="C184" s="10" t="s">
        <v>352</v>
      </c>
      <c r="D184" s="13" t="s">
        <v>1205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364</v>
      </c>
      <c r="C185" s="10" t="s">
        <v>365</v>
      </c>
      <c r="D185" s="13" t="s">
        <v>368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369</v>
      </c>
      <c r="C186" s="10" t="s">
        <v>355</v>
      </c>
      <c r="D186" s="13" t="s">
        <v>373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371</v>
      </c>
      <c r="C187" s="10" t="s">
        <v>372</v>
      </c>
      <c r="D187" s="13" t="s">
        <v>1206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374</v>
      </c>
      <c r="C188" s="10" t="s">
        <v>372</v>
      </c>
      <c r="D188" s="13" t="s">
        <v>1206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375</v>
      </c>
      <c r="C189" s="10" t="s">
        <v>372</v>
      </c>
      <c r="D189" s="13" t="s">
        <v>1206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376</v>
      </c>
      <c r="C190" s="10" t="s">
        <v>377</v>
      </c>
      <c r="D190" s="13" t="s">
        <v>370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379</v>
      </c>
      <c r="C191" s="10" t="s">
        <v>377</v>
      </c>
      <c r="D191" s="13" t="s">
        <v>370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111</v>
      </c>
      <c r="C192" s="26" t="s">
        <v>573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381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935" t="s">
        <v>0</v>
      </c>
      <c r="B1" s="935"/>
      <c r="C1" s="935"/>
      <c r="D1" s="935"/>
      <c r="E1" s="935"/>
      <c r="F1" s="93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1194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828</v>
      </c>
      <c r="H4" s="22" t="s">
        <v>829</v>
      </c>
      <c r="I4" s="184" t="s">
        <v>830</v>
      </c>
      <c r="J4" s="22" t="s">
        <v>831</v>
      </c>
      <c r="K4" s="22" t="s">
        <v>832</v>
      </c>
      <c r="L4" s="22" t="s">
        <v>833</v>
      </c>
      <c r="M4" s="184" t="s">
        <v>7</v>
      </c>
      <c r="N4" s="184" t="s">
        <v>7</v>
      </c>
      <c r="O4" s="22" t="s">
        <v>834</v>
      </c>
      <c r="P4" s="22" t="s">
        <v>834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1208</v>
      </c>
      <c r="V4" s="284" t="s">
        <v>1209</v>
      </c>
      <c r="W4" s="65" t="s">
        <v>509</v>
      </c>
      <c r="X4" s="284" t="s">
        <v>712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47</v>
      </c>
      <c r="C7" s="2" t="s">
        <v>539</v>
      </c>
      <c r="D7" s="8" t="s">
        <v>52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111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1210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168</v>
      </c>
      <c r="C11" s="2" t="s">
        <v>139</v>
      </c>
      <c r="D11" s="8" t="s">
        <v>73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111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381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935" t="s">
        <v>0</v>
      </c>
      <c r="B1" s="935"/>
      <c r="C1" s="935"/>
      <c r="D1" s="935"/>
      <c r="E1" s="935"/>
      <c r="F1" s="93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1194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828</v>
      </c>
      <c r="H4" s="22" t="s">
        <v>829</v>
      </c>
      <c r="I4" s="184" t="s">
        <v>830</v>
      </c>
      <c r="J4" s="22" t="s">
        <v>831</v>
      </c>
      <c r="K4" s="22" t="s">
        <v>832</v>
      </c>
      <c r="L4" s="22" t="s">
        <v>833</v>
      </c>
      <c r="M4" s="184" t="s">
        <v>7</v>
      </c>
      <c r="N4" s="184" t="s">
        <v>7</v>
      </c>
      <c r="O4" s="22" t="s">
        <v>834</v>
      </c>
      <c r="P4" s="22" t="s">
        <v>834</v>
      </c>
      <c r="Q4" s="184" t="s">
        <v>8</v>
      </c>
      <c r="R4" s="297" t="s">
        <v>9</v>
      </c>
      <c r="S4" s="5" t="s">
        <v>704</v>
      </c>
      <c r="T4" s="269" t="s">
        <v>705</v>
      </c>
      <c r="U4" s="65" t="s">
        <v>706</v>
      </c>
      <c r="V4" s="65" t="s">
        <v>707</v>
      </c>
      <c r="W4" s="65" t="s">
        <v>471</v>
      </c>
      <c r="X4" s="65" t="s">
        <v>708</v>
      </c>
      <c r="Y4" s="65" t="s">
        <v>709</v>
      </c>
      <c r="Z4" s="282" t="s">
        <v>710</v>
      </c>
      <c r="AA4" s="283" t="s">
        <v>711</v>
      </c>
      <c r="AB4" s="65" t="s">
        <v>509</v>
      </c>
      <c r="AC4" s="284" t="s">
        <v>712</v>
      </c>
      <c r="AD4" s="284" t="s">
        <v>1211</v>
      </c>
      <c r="AE4" s="284" t="s">
        <v>1212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1213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345</v>
      </c>
      <c r="C8" s="292" t="s">
        <v>346</v>
      </c>
      <c r="D8" s="293" t="s">
        <v>353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353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348</v>
      </c>
      <c r="C9" s="292" t="s">
        <v>346</v>
      </c>
      <c r="D9" s="293" t="s">
        <v>353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353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349</v>
      </c>
      <c r="C10" s="292" t="s">
        <v>346</v>
      </c>
      <c r="D10" s="293" t="s">
        <v>353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353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345</v>
      </c>
      <c r="C13" s="292" t="s">
        <v>346</v>
      </c>
      <c r="D13" s="293" t="s">
        <v>353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[16]PROMOTIONS!$X$42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348</v>
      </c>
      <c r="C14" s="292" t="s">
        <v>346</v>
      </c>
      <c r="D14" s="293" t="s">
        <v>353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[16]PROMOTIONS!$X$42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349</v>
      </c>
      <c r="C15" s="292" t="s">
        <v>346</v>
      </c>
      <c r="D15" s="293" t="s">
        <v>353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[16]PROMOTIONS!$X$42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381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935" t="s">
        <v>0</v>
      </c>
      <c r="B1" s="935"/>
      <c r="C1" s="935"/>
      <c r="D1" s="935"/>
      <c r="E1" s="935"/>
      <c r="F1" s="935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1214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1195</v>
      </c>
      <c r="E4" s="65" t="s">
        <v>5</v>
      </c>
      <c r="F4" s="19" t="s">
        <v>828</v>
      </c>
      <c r="G4" s="19" t="s">
        <v>829</v>
      </c>
      <c r="H4" s="65" t="s">
        <v>830</v>
      </c>
      <c r="I4" s="19" t="s">
        <v>831</v>
      </c>
      <c r="J4" s="19" t="s">
        <v>832</v>
      </c>
      <c r="K4" s="19" t="s">
        <v>833</v>
      </c>
      <c r="L4" s="65" t="s">
        <v>7</v>
      </c>
      <c r="M4" s="65" t="s">
        <v>7</v>
      </c>
      <c r="N4" s="19" t="s">
        <v>834</v>
      </c>
      <c r="O4" s="19" t="s">
        <v>834</v>
      </c>
      <c r="P4" s="65" t="s">
        <v>8</v>
      </c>
      <c r="Q4" s="269" t="s">
        <v>703</v>
      </c>
      <c r="R4" s="5" t="s">
        <v>704</v>
      </c>
      <c r="S4" s="269" t="s">
        <v>705</v>
      </c>
      <c r="T4" s="65" t="s">
        <v>706</v>
      </c>
      <c r="U4" s="65" t="s">
        <v>707</v>
      </c>
      <c r="V4" s="65" t="s">
        <v>471</v>
      </c>
      <c r="W4" s="65" t="s">
        <v>708</v>
      </c>
      <c r="X4" s="65" t="s">
        <v>709</v>
      </c>
      <c r="Y4" s="282" t="s">
        <v>710</v>
      </c>
      <c r="Z4" s="283" t="s">
        <v>711</v>
      </c>
      <c r="AA4" s="65" t="s">
        <v>509</v>
      </c>
      <c r="AB4" s="284" t="s">
        <v>712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82</v>
      </c>
      <c r="C7" s="10" t="s">
        <v>1215</v>
      </c>
      <c r="D7" s="13" t="s">
        <v>208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96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'[15]October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111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44</v>
      </c>
      <c r="C11" s="2" t="s">
        <v>556</v>
      </c>
      <c r="D11" s="8" t="s">
        <v>460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199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'[15]October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111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151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152</v>
      </c>
      <c r="C15" s="2" t="s">
        <v>156</v>
      </c>
      <c r="D15" s="8" t="s">
        <v>41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49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'[15]October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155</v>
      </c>
      <c r="C16" s="2" t="s">
        <v>158</v>
      </c>
      <c r="D16" s="8" t="s">
        <v>460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199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'[15]October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111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169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176</v>
      </c>
      <c r="C20" s="2" t="s">
        <v>1216</v>
      </c>
      <c r="D20" s="13" t="s">
        <v>460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199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'[15]October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111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189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195</v>
      </c>
      <c r="C24" s="2" t="s">
        <v>45</v>
      </c>
      <c r="D24" s="8" t="s">
        <v>178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49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'[15]October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198</v>
      </c>
      <c r="C25" s="10" t="s">
        <v>158</v>
      </c>
      <c r="D25" s="13" t="s">
        <v>1201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230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'[15]October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111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209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36</v>
      </c>
      <c r="C29" s="2" t="s">
        <v>214</v>
      </c>
      <c r="D29" s="8" t="s">
        <v>178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49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'[15]October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213</v>
      </c>
      <c r="C30" s="2" t="s">
        <v>568</v>
      </c>
      <c r="D30" s="13" t="s">
        <v>460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199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'[15]October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221</v>
      </c>
      <c r="C31" s="2" t="s">
        <v>1217</v>
      </c>
      <c r="D31" s="13" t="s">
        <v>208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73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'[15]October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111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252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262</v>
      </c>
      <c r="C35" s="10" t="s">
        <v>1218</v>
      </c>
      <c r="D35" s="13" t="s">
        <v>460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199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'[15]October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111</v>
      </c>
      <c r="C36" s="24" t="s">
        <v>1219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272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288</v>
      </c>
      <c r="C39" s="10" t="s">
        <v>1220</v>
      </c>
      <c r="D39" s="13" t="s">
        <v>302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137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'[15]October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290</v>
      </c>
      <c r="C40" s="2" t="s">
        <v>299</v>
      </c>
      <c r="D40" s="13" t="s">
        <v>302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137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'[15]October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309</v>
      </c>
      <c r="C41" s="10" t="s">
        <v>317</v>
      </c>
      <c r="D41" s="13" t="s">
        <v>208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96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'[15]October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345</v>
      </c>
      <c r="C42" s="10" t="s">
        <v>352</v>
      </c>
      <c r="D42" s="13" t="s">
        <v>356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353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'[15]October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348</v>
      </c>
      <c r="C43" s="265" t="s">
        <v>352</v>
      </c>
      <c r="D43" s="266" t="s">
        <v>356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353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'[15]October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349</v>
      </c>
      <c r="C44" s="10" t="s">
        <v>352</v>
      </c>
      <c r="D44" s="13" t="s">
        <v>1199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353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'[15]October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364</v>
      </c>
      <c r="C45" s="10" t="s">
        <v>355</v>
      </c>
      <c r="D45" s="13" t="s">
        <v>1221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368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'[15]October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111</v>
      </c>
      <c r="C46" s="26" t="s">
        <v>1222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381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1223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1224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1225</v>
      </c>
      <c r="C3" s="236" t="s">
        <v>1226</v>
      </c>
      <c r="D3" s="236" t="s">
        <v>1227</v>
      </c>
      <c r="E3" s="236" t="s">
        <v>1228</v>
      </c>
      <c r="F3" s="236" t="s">
        <v>1229</v>
      </c>
      <c r="G3" s="236" t="s">
        <v>1230</v>
      </c>
      <c r="H3" s="254" t="s">
        <v>1231</v>
      </c>
      <c r="I3" s="236" t="s">
        <v>1232</v>
      </c>
      <c r="J3" s="236" t="s">
        <v>1233</v>
      </c>
      <c r="K3" s="236" t="s">
        <v>1234</v>
      </c>
      <c r="L3" s="236" t="s">
        <v>1235</v>
      </c>
      <c r="M3" s="236" t="s">
        <v>1236</v>
      </c>
      <c r="N3" s="236" t="s">
        <v>1237</v>
      </c>
      <c r="O3" s="236" t="s">
        <v>1238</v>
      </c>
      <c r="P3" s="236" t="s">
        <v>1239</v>
      </c>
      <c r="Q3" s="257"/>
      <c r="R3" s="257"/>
    </row>
    <row r="4" spans="1:18">
      <c r="A4" s="236" t="s">
        <v>1240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4.25">
      <c r="A5" s="255" t="s">
        <v>1241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1242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1243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1244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1245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1246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1247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1248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1249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1250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1251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1252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1253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1254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1255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1256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972" t="s">
        <v>0</v>
      </c>
      <c r="B1" s="972"/>
      <c r="C1" s="972"/>
      <c r="D1" s="972"/>
      <c r="E1" s="972"/>
      <c r="F1" s="972"/>
      <c r="G1" s="972"/>
      <c r="H1" s="972"/>
      <c r="I1" s="972"/>
      <c r="J1" s="238"/>
      <c r="K1" s="238"/>
    </row>
    <row r="2" spans="1:11" ht="14.25">
      <c r="A2" s="972" t="s">
        <v>532</v>
      </c>
      <c r="B2" s="972"/>
      <c r="C2" s="972"/>
      <c r="D2" s="972"/>
      <c r="E2" s="972"/>
      <c r="F2" s="972"/>
      <c r="G2" s="972"/>
      <c r="H2" s="972"/>
      <c r="I2" s="972"/>
      <c r="J2" s="239"/>
      <c r="K2" s="239"/>
    </row>
    <row r="3" spans="1:11" ht="23.25" customHeight="1">
      <c r="A3" s="973" t="s">
        <v>1257</v>
      </c>
      <c r="B3" s="973"/>
      <c r="C3" s="973"/>
      <c r="D3" s="973"/>
      <c r="E3" s="973"/>
      <c r="F3" s="973"/>
      <c r="G3" s="973"/>
      <c r="H3" s="973"/>
      <c r="I3" s="973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1258</v>
      </c>
      <c r="F5" s="241" t="s">
        <v>1259</v>
      </c>
      <c r="G5" s="241" t="s">
        <v>1260</v>
      </c>
      <c r="H5" s="241" t="s">
        <v>1261</v>
      </c>
      <c r="I5" s="248" t="s">
        <v>1262</v>
      </c>
    </row>
    <row r="6" spans="1:11">
      <c r="B6" s="236" t="s">
        <v>22</v>
      </c>
    </row>
    <row r="7" spans="1:11">
      <c r="A7" s="242">
        <v>1</v>
      </c>
      <c r="B7" s="242" t="s">
        <v>23</v>
      </c>
      <c r="C7" s="242" t="s">
        <v>24</v>
      </c>
      <c r="D7" s="242" t="s">
        <v>577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1263</v>
      </c>
      <c r="C8" s="242" t="s">
        <v>1264</v>
      </c>
      <c r="D8" s="242" t="s">
        <v>154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210</v>
      </c>
      <c r="C11" s="242" t="s">
        <v>1265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273</v>
      </c>
      <c r="C13" s="242" t="s">
        <v>535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33</v>
      </c>
      <c r="C14" s="242" t="s">
        <v>538</v>
      </c>
      <c r="D14" s="242" t="s">
        <v>131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1266</v>
      </c>
      <c r="C15" s="242" t="s">
        <v>40</v>
      </c>
      <c r="D15" s="242" t="s">
        <v>178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39</v>
      </c>
      <c r="C16" s="242" t="s">
        <v>40</v>
      </c>
      <c r="D16" s="242" t="s">
        <v>178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50</v>
      </c>
      <c r="C17" s="242" t="s">
        <v>51</v>
      </c>
      <c r="D17" s="242" t="s">
        <v>1201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53</v>
      </c>
      <c r="C18" s="242" t="s">
        <v>54</v>
      </c>
      <c r="D18" s="242" t="s">
        <v>58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63</v>
      </c>
      <c r="C19" s="242" t="s">
        <v>64</v>
      </c>
      <c r="D19" s="242" t="s">
        <v>68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80</v>
      </c>
      <c r="C20" s="242" t="s">
        <v>78</v>
      </c>
      <c r="D20" s="242" t="s">
        <v>87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1267</v>
      </c>
      <c r="C21" s="242" t="s">
        <v>1268</v>
      </c>
      <c r="D21" s="242" t="s">
        <v>87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82</v>
      </c>
      <c r="C22" s="242" t="s">
        <v>1215</v>
      </c>
      <c r="D22" s="242" t="s">
        <v>208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85</v>
      </c>
      <c r="C23" s="242" t="s">
        <v>1269</v>
      </c>
      <c r="D23" s="242" t="s">
        <v>208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89</v>
      </c>
      <c r="C24" s="242" t="s">
        <v>90</v>
      </c>
      <c r="D24" s="242" t="s">
        <v>87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92</v>
      </c>
      <c r="C25" s="242" t="s">
        <v>93</v>
      </c>
      <c r="D25" s="242" t="s">
        <v>105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1193</v>
      </c>
      <c r="C26" s="242" t="s">
        <v>101</v>
      </c>
      <c r="D26" s="242" t="s">
        <v>105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100</v>
      </c>
      <c r="C27" s="242" t="s">
        <v>101</v>
      </c>
      <c r="D27" s="242" t="s">
        <v>108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1270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112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113</v>
      </c>
      <c r="C31" s="242" t="s">
        <v>114</v>
      </c>
      <c r="D31" s="242" t="s">
        <v>115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116</v>
      </c>
      <c r="C32" s="242" t="s">
        <v>802</v>
      </c>
      <c r="D32" s="242" t="s">
        <v>108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1271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125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541</v>
      </c>
      <c r="C36" s="242" t="s">
        <v>542</v>
      </c>
      <c r="D36" s="242" t="s">
        <v>115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543</v>
      </c>
      <c r="C37" s="242" t="s">
        <v>43</v>
      </c>
      <c r="D37" s="242" t="s">
        <v>131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126</v>
      </c>
      <c r="C38" s="242" t="s">
        <v>130</v>
      </c>
      <c r="D38" s="242" t="s">
        <v>131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129</v>
      </c>
      <c r="C39" s="242" t="s">
        <v>130</v>
      </c>
      <c r="D39" s="242" t="s">
        <v>131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132</v>
      </c>
      <c r="C40" s="242" t="s">
        <v>130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133</v>
      </c>
      <c r="C41" s="242" t="s">
        <v>45</v>
      </c>
      <c r="D41" s="242" t="s">
        <v>178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134</v>
      </c>
      <c r="C42" s="242" t="s">
        <v>156</v>
      </c>
      <c r="D42" s="242" t="s">
        <v>178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1272</v>
      </c>
      <c r="C43" s="242" t="s">
        <v>156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44</v>
      </c>
      <c r="C44" s="242" t="s">
        <v>556</v>
      </c>
      <c r="D44" s="242" t="s">
        <v>460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138</v>
      </c>
      <c r="C45" s="242" t="s">
        <v>139</v>
      </c>
      <c r="D45" s="242" t="s">
        <v>73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142</v>
      </c>
      <c r="C46" s="242" t="s">
        <v>139</v>
      </c>
      <c r="D46" s="242" t="s">
        <v>96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544</v>
      </c>
      <c r="C47" s="242" t="s">
        <v>139</v>
      </c>
      <c r="D47" s="242" t="s">
        <v>96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143</v>
      </c>
      <c r="C48" s="242" t="s">
        <v>139</v>
      </c>
      <c r="D48" s="242" t="s">
        <v>96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1273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145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545</v>
      </c>
      <c r="C52" s="242" t="s">
        <v>147</v>
      </c>
      <c r="D52" s="242" t="s">
        <v>115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148</v>
      </c>
      <c r="C53" s="242" t="s">
        <v>149</v>
      </c>
      <c r="D53" s="242" t="s">
        <v>554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1274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151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546</v>
      </c>
      <c r="C57" s="242" t="s">
        <v>547</v>
      </c>
      <c r="D57" s="242" t="s">
        <v>115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548</v>
      </c>
      <c r="C58" s="242" t="s">
        <v>549</v>
      </c>
      <c r="D58" s="242" t="s">
        <v>1202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155</v>
      </c>
      <c r="C59" s="242" t="s">
        <v>158</v>
      </c>
      <c r="D59" s="242" t="s">
        <v>460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550</v>
      </c>
      <c r="C60" s="242" t="s">
        <v>158</v>
      </c>
      <c r="D60" s="242" t="s">
        <v>1201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551</v>
      </c>
      <c r="C61" s="242" t="s">
        <v>156</v>
      </c>
      <c r="D61" s="242" t="s">
        <v>178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42</v>
      </c>
      <c r="C62" s="242" t="s">
        <v>156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161</v>
      </c>
      <c r="C63" s="242" t="s">
        <v>139</v>
      </c>
      <c r="D63" s="242" t="s">
        <v>137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163</v>
      </c>
      <c r="C64" s="242" t="s">
        <v>70</v>
      </c>
      <c r="D64" s="242" t="s">
        <v>137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164</v>
      </c>
      <c r="C65" s="242" t="s">
        <v>70</v>
      </c>
      <c r="D65" s="242" t="s">
        <v>137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165</v>
      </c>
      <c r="C66" s="242" t="s">
        <v>166</v>
      </c>
      <c r="D66" s="242" t="s">
        <v>68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81</v>
      </c>
      <c r="C67" s="242" t="s">
        <v>67</v>
      </c>
      <c r="D67" s="242" t="s">
        <v>87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66</v>
      </c>
      <c r="C68" s="242" t="s">
        <v>67</v>
      </c>
      <c r="D68" s="242" t="s">
        <v>105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1275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169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170</v>
      </c>
      <c r="C72" s="242" t="s">
        <v>171</v>
      </c>
      <c r="D72" s="242" t="s">
        <v>115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552</v>
      </c>
      <c r="C73" s="242" t="s">
        <v>553</v>
      </c>
      <c r="D73" s="242" t="s">
        <v>1202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172</v>
      </c>
      <c r="C74" s="242" t="s">
        <v>555</v>
      </c>
      <c r="D74" s="242" t="s">
        <v>554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176</v>
      </c>
      <c r="C75" s="242" t="s">
        <v>1216</v>
      </c>
      <c r="D75" s="242" t="s">
        <v>460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183</v>
      </c>
      <c r="C76" s="242" t="s">
        <v>186</v>
      </c>
      <c r="D76" s="242" t="s">
        <v>76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185</v>
      </c>
      <c r="C77" s="242" t="s">
        <v>186</v>
      </c>
      <c r="D77" s="242" t="s">
        <v>96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187</v>
      </c>
      <c r="C78" s="242" t="s">
        <v>188</v>
      </c>
      <c r="D78" s="242" t="s">
        <v>108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1276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189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192</v>
      </c>
      <c r="C82" s="242" t="s">
        <v>130</v>
      </c>
      <c r="D82" s="242" t="s">
        <v>131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190</v>
      </c>
      <c r="C83" s="242" t="s">
        <v>130</v>
      </c>
      <c r="D83" s="242" t="s">
        <v>131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152</v>
      </c>
      <c r="C84" s="242" t="s">
        <v>156</v>
      </c>
      <c r="D84" s="242" t="s">
        <v>41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195</v>
      </c>
      <c r="C85" s="242" t="s">
        <v>45</v>
      </c>
      <c r="D85" s="242" t="s">
        <v>178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196</v>
      </c>
      <c r="C86" s="242" t="s">
        <v>556</v>
      </c>
      <c r="D86" s="242" t="s">
        <v>460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197</v>
      </c>
      <c r="C87" s="242" t="s">
        <v>158</v>
      </c>
      <c r="D87" s="242" t="s">
        <v>1201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198</v>
      </c>
      <c r="C88" s="242" t="s">
        <v>158</v>
      </c>
      <c r="D88" s="242" t="s">
        <v>1201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200</v>
      </c>
      <c r="C89" s="242" t="s">
        <v>70</v>
      </c>
      <c r="D89" s="242" t="s">
        <v>137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201</v>
      </c>
      <c r="C90" s="242" t="s">
        <v>70</v>
      </c>
      <c r="D90" s="242" t="s">
        <v>137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204</v>
      </c>
      <c r="C91" s="242" t="s">
        <v>205</v>
      </c>
      <c r="D91" s="242" t="s">
        <v>73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206</v>
      </c>
      <c r="C92" s="242" t="s">
        <v>207</v>
      </c>
      <c r="D92" s="242" t="s">
        <v>105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1277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209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536</v>
      </c>
      <c r="C96" s="242" t="s">
        <v>537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36</v>
      </c>
      <c r="C97" s="242" t="s">
        <v>214</v>
      </c>
      <c r="D97" s="242" t="s">
        <v>178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219</v>
      </c>
      <c r="C98" s="242" t="s">
        <v>220</v>
      </c>
      <c r="D98" s="242" t="s">
        <v>68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221</v>
      </c>
      <c r="C99" s="242" t="s">
        <v>1217</v>
      </c>
      <c r="D99" s="242" t="s">
        <v>208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1278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223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224</v>
      </c>
      <c r="C103" s="242" t="s">
        <v>225</v>
      </c>
      <c r="D103" s="242" t="s">
        <v>115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226</v>
      </c>
      <c r="C104" s="242" t="s">
        <v>227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228</v>
      </c>
      <c r="C105" s="242" t="s">
        <v>442</v>
      </c>
      <c r="D105" s="242" t="s">
        <v>52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231</v>
      </c>
      <c r="C106" s="242" t="s">
        <v>442</v>
      </c>
      <c r="D106" s="242" t="s">
        <v>52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232</v>
      </c>
      <c r="C107" s="242" t="s">
        <v>233</v>
      </c>
      <c r="D107" s="242" t="s">
        <v>558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235</v>
      </c>
      <c r="C108" s="242" t="s">
        <v>233</v>
      </c>
      <c r="D108" s="242" t="s">
        <v>208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236</v>
      </c>
      <c r="C109" s="242" t="s">
        <v>233</v>
      </c>
      <c r="D109" s="242" t="s">
        <v>105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1279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237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1280</v>
      </c>
      <c r="C113" s="242" t="s">
        <v>70</v>
      </c>
      <c r="D113" s="242" t="s">
        <v>162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238</v>
      </c>
      <c r="C114" s="242" t="s">
        <v>239</v>
      </c>
      <c r="D114" s="242" t="s">
        <v>68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179</v>
      </c>
      <c r="C115" s="242" t="s">
        <v>559</v>
      </c>
      <c r="D115" s="242" t="s">
        <v>162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1281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252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253</v>
      </c>
      <c r="C119" s="242" t="s">
        <v>254</v>
      </c>
      <c r="D119" s="242" t="s">
        <v>115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255</v>
      </c>
      <c r="C120" s="242" t="s">
        <v>258</v>
      </c>
      <c r="D120" s="242" t="s">
        <v>131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257</v>
      </c>
      <c r="C121" s="242" t="s">
        <v>258</v>
      </c>
      <c r="D121" s="242" t="s">
        <v>131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259</v>
      </c>
      <c r="C122" s="242" t="s">
        <v>260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261</v>
      </c>
      <c r="C123" s="242" t="s">
        <v>495</v>
      </c>
      <c r="D123" s="242" t="s">
        <v>460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262</v>
      </c>
      <c r="C124" s="242" t="s">
        <v>1218</v>
      </c>
      <c r="D124" s="242" t="s">
        <v>460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265</v>
      </c>
      <c r="C125" s="242" t="s">
        <v>266</v>
      </c>
      <c r="D125" s="242" t="s">
        <v>87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267</v>
      </c>
      <c r="C126" s="242" t="s">
        <v>268</v>
      </c>
      <c r="D126" s="242" t="s">
        <v>108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269</v>
      </c>
      <c r="C127" s="242" t="s">
        <v>264</v>
      </c>
      <c r="D127" s="242" t="s">
        <v>108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1282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272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561</v>
      </c>
      <c r="C131" s="242" t="s">
        <v>562</v>
      </c>
      <c r="D131" s="242" t="s">
        <v>115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276</v>
      </c>
      <c r="C132" s="242" t="s">
        <v>277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278</v>
      </c>
      <c r="C133" s="242" t="s">
        <v>565</v>
      </c>
      <c r="D133" s="242" t="s">
        <v>178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280</v>
      </c>
      <c r="C134" s="242" t="s">
        <v>566</v>
      </c>
      <c r="D134" s="242" t="s">
        <v>178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282</v>
      </c>
      <c r="C135" s="242" t="s">
        <v>566</v>
      </c>
      <c r="D135" s="242" t="s">
        <v>178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213</v>
      </c>
      <c r="C136" s="242" t="s">
        <v>568</v>
      </c>
      <c r="D136" s="242" t="s">
        <v>460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215</v>
      </c>
      <c r="C137" s="242" t="s">
        <v>567</v>
      </c>
      <c r="D137" s="242" t="s">
        <v>162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283</v>
      </c>
      <c r="C138" s="242" t="s">
        <v>567</v>
      </c>
      <c r="D138" s="242" t="s">
        <v>162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284</v>
      </c>
      <c r="C139" s="242" t="s">
        <v>568</v>
      </c>
      <c r="D139" s="242" t="s">
        <v>162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286</v>
      </c>
      <c r="C140" s="242" t="s">
        <v>287</v>
      </c>
      <c r="D140" s="242" t="s">
        <v>68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288</v>
      </c>
      <c r="C141" s="242" t="s">
        <v>1220</v>
      </c>
      <c r="D141" s="242" t="s">
        <v>302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60</v>
      </c>
      <c r="C142" s="242" t="s">
        <v>569</v>
      </c>
      <c r="D142" s="242" t="s">
        <v>162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290</v>
      </c>
      <c r="C143" s="242" t="s">
        <v>299</v>
      </c>
      <c r="D143" s="242" t="s">
        <v>302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292</v>
      </c>
      <c r="C144" s="242" t="s">
        <v>570</v>
      </c>
      <c r="D144" s="242" t="s">
        <v>76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293</v>
      </c>
      <c r="C145" s="242" t="s">
        <v>570</v>
      </c>
      <c r="D145" s="242" t="s">
        <v>119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295</v>
      </c>
      <c r="C146" s="242" t="s">
        <v>570</v>
      </c>
      <c r="D146" s="242" t="s">
        <v>119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296</v>
      </c>
      <c r="C147" s="242" t="s">
        <v>297</v>
      </c>
      <c r="D147" s="242" t="s">
        <v>73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1203</v>
      </c>
      <c r="C148" s="242" t="s">
        <v>299</v>
      </c>
      <c r="D148" s="242" t="s">
        <v>96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300</v>
      </c>
      <c r="C149" s="242" t="s">
        <v>301</v>
      </c>
      <c r="D149" s="242" t="s">
        <v>76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303</v>
      </c>
      <c r="C150" s="242" t="s">
        <v>304</v>
      </c>
      <c r="D150" s="242" t="s">
        <v>87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305</v>
      </c>
      <c r="C151" s="242" t="s">
        <v>306</v>
      </c>
      <c r="D151" s="242" t="s">
        <v>76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307</v>
      </c>
      <c r="C152" s="242" t="s">
        <v>308</v>
      </c>
      <c r="D152" s="242" t="s">
        <v>87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309</v>
      </c>
      <c r="C153" s="242" t="s">
        <v>317</v>
      </c>
      <c r="D153" s="242" t="s">
        <v>208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314</v>
      </c>
      <c r="C154" s="242" t="s">
        <v>315</v>
      </c>
      <c r="D154" s="242" t="s">
        <v>108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316</v>
      </c>
      <c r="C155" s="242" t="s">
        <v>317</v>
      </c>
      <c r="D155" s="242" t="s">
        <v>108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318</v>
      </c>
      <c r="C156" s="242" t="s">
        <v>319</v>
      </c>
      <c r="D156" s="242" t="s">
        <v>108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320</v>
      </c>
      <c r="C157" s="242" t="s">
        <v>321</v>
      </c>
      <c r="D157" s="242" t="s">
        <v>105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322</v>
      </c>
      <c r="C158" s="242" t="s">
        <v>317</v>
      </c>
      <c r="D158" s="242" t="s">
        <v>108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331</v>
      </c>
      <c r="C159" s="242" t="s">
        <v>332</v>
      </c>
      <c r="D159" s="242" t="s">
        <v>350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334</v>
      </c>
      <c r="C160" s="242" t="s">
        <v>332</v>
      </c>
      <c r="D160" s="242" t="s">
        <v>350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335</v>
      </c>
      <c r="C161" s="242" t="s">
        <v>332</v>
      </c>
      <c r="D161" s="242" t="s">
        <v>350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336</v>
      </c>
      <c r="C162" s="242" t="s">
        <v>332</v>
      </c>
      <c r="D162" s="242" t="s">
        <v>350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337</v>
      </c>
      <c r="C163" s="242" t="s">
        <v>332</v>
      </c>
      <c r="D163" s="242" t="s">
        <v>350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338</v>
      </c>
      <c r="C164" s="242" t="s">
        <v>332</v>
      </c>
      <c r="D164" s="242" t="s">
        <v>347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340</v>
      </c>
      <c r="C165" s="242" t="s">
        <v>332</v>
      </c>
      <c r="D165" s="242" t="s">
        <v>347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341</v>
      </c>
      <c r="C166" s="242" t="s">
        <v>332</v>
      </c>
      <c r="D166" s="242" t="s">
        <v>347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342</v>
      </c>
      <c r="C167" s="242" t="s">
        <v>332</v>
      </c>
      <c r="D167" s="242" t="s">
        <v>347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343</v>
      </c>
      <c r="C168" s="242" t="s">
        <v>332</v>
      </c>
      <c r="D168" s="242" t="s">
        <v>347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344</v>
      </c>
      <c r="C169" s="242" t="s">
        <v>332</v>
      </c>
      <c r="D169" s="242" t="s">
        <v>347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345</v>
      </c>
      <c r="C170" s="242" t="s">
        <v>352</v>
      </c>
      <c r="D170" s="242" t="s">
        <v>356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348</v>
      </c>
      <c r="C171" s="242" t="s">
        <v>352</v>
      </c>
      <c r="D171" s="242" t="s">
        <v>356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349</v>
      </c>
      <c r="C172" s="242" t="s">
        <v>352</v>
      </c>
      <c r="D172" s="242" t="s">
        <v>1199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351</v>
      </c>
      <c r="C173" s="242" t="s">
        <v>352</v>
      </c>
      <c r="D173" s="242" t="s">
        <v>1204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354</v>
      </c>
      <c r="C174" s="242" t="s">
        <v>355</v>
      </c>
      <c r="D174" s="242" t="s">
        <v>1205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357</v>
      </c>
      <c r="C175" s="242" t="s">
        <v>355</v>
      </c>
      <c r="D175" s="242" t="s">
        <v>1205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358</v>
      </c>
      <c r="C176" s="242" t="s">
        <v>355</v>
      </c>
      <c r="D176" s="242" t="s">
        <v>1205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359</v>
      </c>
      <c r="C177" s="242" t="s">
        <v>355</v>
      </c>
      <c r="D177" s="242" t="s">
        <v>1205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360</v>
      </c>
      <c r="C178" s="242" t="s">
        <v>355</v>
      </c>
      <c r="D178" s="242" t="s">
        <v>1205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361</v>
      </c>
      <c r="C179" s="242" t="s">
        <v>355</v>
      </c>
      <c r="D179" s="242" t="s">
        <v>1205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362</v>
      </c>
      <c r="C180" s="242" t="s">
        <v>355</v>
      </c>
      <c r="D180" s="242" t="s">
        <v>1205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499</v>
      </c>
      <c r="C181" s="242" t="s">
        <v>352</v>
      </c>
      <c r="D181" s="242" t="s">
        <v>1205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363</v>
      </c>
      <c r="C182" s="242" t="s">
        <v>352</v>
      </c>
      <c r="D182" s="242" t="s">
        <v>1205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364</v>
      </c>
      <c r="C183" s="242" t="s">
        <v>355</v>
      </c>
      <c r="D183" s="242" t="s">
        <v>1221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369</v>
      </c>
      <c r="C184" s="242" t="s">
        <v>355</v>
      </c>
      <c r="D184" s="242" t="s">
        <v>373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371</v>
      </c>
      <c r="C185" s="242" t="s">
        <v>372</v>
      </c>
      <c r="D185" s="242" t="s">
        <v>1206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374</v>
      </c>
      <c r="C186" s="242" t="s">
        <v>372</v>
      </c>
      <c r="D186" s="242" t="s">
        <v>1206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375</v>
      </c>
      <c r="C187" s="242" t="s">
        <v>372</v>
      </c>
      <c r="D187" s="242" t="s">
        <v>1206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376</v>
      </c>
      <c r="C188" s="242" t="s">
        <v>377</v>
      </c>
      <c r="D188" s="242" t="s">
        <v>370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379</v>
      </c>
      <c r="C189" s="242" t="s">
        <v>377</v>
      </c>
      <c r="D189" s="242" t="s">
        <v>370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1283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974" t="s">
        <v>1284</v>
      </c>
      <c r="C192" s="974"/>
      <c r="D192" s="974"/>
      <c r="E192" s="974"/>
      <c r="F192" s="974"/>
      <c r="G192" s="974"/>
      <c r="H192" s="974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965" t="s">
        <v>0</v>
      </c>
      <c r="B1" s="965"/>
      <c r="C1" s="965"/>
      <c r="D1" s="965"/>
      <c r="E1" s="965"/>
      <c r="F1" s="965"/>
      <c r="G1" s="965"/>
      <c r="H1" s="965"/>
      <c r="I1" s="238"/>
      <c r="J1" s="238"/>
    </row>
    <row r="2" spans="1:10" ht="18.75">
      <c r="A2" s="975" t="s">
        <v>532</v>
      </c>
      <c r="B2" s="975"/>
      <c r="C2" s="975"/>
      <c r="D2" s="975"/>
      <c r="E2" s="975"/>
      <c r="F2" s="975"/>
      <c r="G2" s="975"/>
      <c r="H2" s="975"/>
      <c r="I2" s="239"/>
      <c r="J2" s="239"/>
    </row>
    <row r="3" spans="1:10" ht="37.5" customHeight="1">
      <c r="A3" s="976" t="s">
        <v>1257</v>
      </c>
      <c r="B3" s="976"/>
      <c r="C3" s="976"/>
      <c r="D3" s="976"/>
      <c r="E3" s="976"/>
      <c r="F3" s="976"/>
      <c r="G3" s="976"/>
      <c r="H3" s="976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1285</v>
      </c>
      <c r="E5" s="231" t="s">
        <v>1208</v>
      </c>
      <c r="F5" s="231" t="s">
        <v>1209</v>
      </c>
      <c r="G5" s="231" t="s">
        <v>1286</v>
      </c>
      <c r="H5" s="232" t="s">
        <v>1262</v>
      </c>
      <c r="I5" s="44"/>
    </row>
    <row r="6" spans="1:10" ht="18.75">
      <c r="A6" s="41">
        <v>1</v>
      </c>
      <c r="B6" s="41" t="s">
        <v>1287</v>
      </c>
      <c r="C6" s="41" t="s">
        <v>1288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1289</v>
      </c>
      <c r="C7" s="41" t="s">
        <v>1288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1290</v>
      </c>
      <c r="C8" s="41" t="s">
        <v>1291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1289</v>
      </c>
      <c r="C9" s="41" t="s">
        <v>1288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1292</v>
      </c>
      <c r="C10" s="41" t="s">
        <v>1293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1294</v>
      </c>
      <c r="C11" s="41" t="s">
        <v>1295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1296</v>
      </c>
      <c r="C12" s="41" t="s">
        <v>1297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1298</v>
      </c>
      <c r="C13" s="41" t="s">
        <v>1299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1300</v>
      </c>
      <c r="C14" s="41" t="s">
        <v>1299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1301</v>
      </c>
      <c r="C15" s="41" t="s">
        <v>1297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1302</v>
      </c>
      <c r="C16" s="41" t="s">
        <v>1303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1304</v>
      </c>
      <c r="C17" s="41" t="s">
        <v>1291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1305</v>
      </c>
      <c r="C18" s="41" t="s">
        <v>1306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1307</v>
      </c>
      <c r="C19" s="41" t="s">
        <v>1293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1308</v>
      </c>
      <c r="C20" s="41" t="s">
        <v>611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1309</v>
      </c>
      <c r="C21" s="41" t="s">
        <v>1310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1311</v>
      </c>
      <c r="C22" s="41" t="s">
        <v>1293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1312</v>
      </c>
      <c r="C23" s="41" t="s">
        <v>646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1313</v>
      </c>
      <c r="C24" s="41" t="s">
        <v>646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1314</v>
      </c>
      <c r="C25" s="41" t="s">
        <v>646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1315</v>
      </c>
      <c r="C26" s="41" t="s">
        <v>646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1316</v>
      </c>
      <c r="C27" s="41" t="s">
        <v>1317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1318</v>
      </c>
      <c r="C28" s="41" t="s">
        <v>1319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1320</v>
      </c>
      <c r="C29" s="41" t="s">
        <v>1321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1322</v>
      </c>
      <c r="C30" s="41" t="s">
        <v>1303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768</v>
      </c>
      <c r="C31" s="41" t="s">
        <v>646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1323</v>
      </c>
      <c r="C32" s="41" t="s">
        <v>1291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1324</v>
      </c>
      <c r="C33" s="41" t="s">
        <v>1291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742</v>
      </c>
      <c r="C34" s="41" t="s">
        <v>646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769</v>
      </c>
      <c r="C35" s="41" t="s">
        <v>646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1325</v>
      </c>
      <c r="C36" s="41" t="s">
        <v>1326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770</v>
      </c>
      <c r="C37" s="41" t="s">
        <v>646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771</v>
      </c>
      <c r="C38" s="41" t="s">
        <v>1327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1328</v>
      </c>
      <c r="C39" s="41" t="s">
        <v>646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772</v>
      </c>
      <c r="C40" s="41" t="s">
        <v>646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1329</v>
      </c>
      <c r="C41" s="41" t="s">
        <v>1293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1330</v>
      </c>
      <c r="C42" s="41" t="s">
        <v>1293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1331</v>
      </c>
      <c r="C43" s="41" t="s">
        <v>1293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1332</v>
      </c>
      <c r="C44" s="41" t="s">
        <v>1293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1333</v>
      </c>
      <c r="C45" s="41" t="s">
        <v>1293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1334</v>
      </c>
      <c r="C46" s="41" t="s">
        <v>1293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1335</v>
      </c>
      <c r="C47" s="41" t="s">
        <v>646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1336</v>
      </c>
      <c r="C48" s="41" t="s">
        <v>1293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1337</v>
      </c>
      <c r="C49" s="41" t="s">
        <v>1293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1338</v>
      </c>
      <c r="C50" s="41" t="s">
        <v>646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1339</v>
      </c>
      <c r="C51" s="41" t="s">
        <v>1293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1340</v>
      </c>
      <c r="C52" s="41" t="s">
        <v>1293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1341</v>
      </c>
      <c r="C53" s="41" t="s">
        <v>646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1342</v>
      </c>
      <c r="C54" s="41" t="s">
        <v>646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1343</v>
      </c>
      <c r="C55" s="41" t="s">
        <v>646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1344</v>
      </c>
      <c r="C56" s="41" t="s">
        <v>646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1345</v>
      </c>
      <c r="C57" s="41" t="s">
        <v>1293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1346</v>
      </c>
      <c r="C58" s="41" t="s">
        <v>1293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737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507</v>
      </c>
      <c r="C2" s="40" t="s">
        <v>3</v>
      </c>
      <c r="D2" s="225" t="s">
        <v>1347</v>
      </c>
      <c r="E2" s="225" t="s">
        <v>15</v>
      </c>
      <c r="F2" s="225" t="s">
        <v>1348</v>
      </c>
      <c r="G2" s="44"/>
      <c r="H2" s="44"/>
      <c r="I2" s="44"/>
      <c r="J2" s="44"/>
    </row>
    <row r="3" spans="1:10" ht="35.1" customHeight="1">
      <c r="A3" s="45">
        <v>1</v>
      </c>
      <c r="B3" s="41" t="s">
        <v>168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1349</v>
      </c>
      <c r="C4" s="41" t="s">
        <v>1350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111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1351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642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1263</v>
      </c>
      <c r="C8" s="2" t="s">
        <v>1352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1353</v>
      </c>
      <c r="C9" s="2" t="s">
        <v>1354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210</v>
      </c>
      <c r="C12" s="2" t="s">
        <v>1265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273</v>
      </c>
      <c r="C14" s="2" t="s">
        <v>535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538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172</v>
      </c>
      <c r="C16" s="10" t="s">
        <v>555</v>
      </c>
      <c r="D16" s="8" t="s">
        <v>554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1355</v>
      </c>
      <c r="C17" s="2" t="s">
        <v>1356</v>
      </c>
      <c r="D17" s="14" t="s">
        <v>178</v>
      </c>
      <c r="E17" s="208">
        <v>75000</v>
      </c>
      <c r="F17" s="11"/>
    </row>
    <row r="18" spans="1:6" ht="19.5" customHeight="1">
      <c r="A18" s="8">
        <v>12</v>
      </c>
      <c r="B18" s="12" t="s">
        <v>1266</v>
      </c>
      <c r="C18" s="2" t="s">
        <v>40</v>
      </c>
      <c r="D18" s="8" t="s">
        <v>178</v>
      </c>
      <c r="E18" s="208">
        <v>75000</v>
      </c>
      <c r="F18" s="11"/>
    </row>
    <row r="19" spans="1:6" ht="19.5" customHeight="1">
      <c r="A19" s="8">
        <v>13</v>
      </c>
      <c r="B19" s="12" t="s">
        <v>1357</v>
      </c>
      <c r="C19" s="2" t="s">
        <v>1358</v>
      </c>
      <c r="D19" s="8" t="s">
        <v>178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178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1201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179</v>
      </c>
      <c r="C23" s="10" t="s">
        <v>559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9" t="s">
        <v>238</v>
      </c>
      <c r="C25" s="2" t="s">
        <v>239</v>
      </c>
      <c r="D25" s="13" t="s">
        <v>68</v>
      </c>
      <c r="E25" s="208">
        <v>45000</v>
      </c>
      <c r="F25" s="11"/>
    </row>
    <row r="26" spans="1:6" ht="18.75" customHeight="1">
      <c r="A26" s="8">
        <v>20</v>
      </c>
      <c r="B26" s="16" t="s">
        <v>1359</v>
      </c>
      <c r="C26" s="10" t="s">
        <v>101</v>
      </c>
      <c r="D26" s="13" t="s">
        <v>119</v>
      </c>
      <c r="E26" s="208">
        <v>45000</v>
      </c>
      <c r="F26" s="11"/>
    </row>
    <row r="27" spans="1:6" ht="18.75" customHeight="1">
      <c r="A27" s="8">
        <v>21</v>
      </c>
      <c r="B27" s="2" t="s">
        <v>77</v>
      </c>
      <c r="C27" s="2" t="s">
        <v>78</v>
      </c>
      <c r="D27" s="8" t="s">
        <v>87</v>
      </c>
      <c r="E27" s="208">
        <v>45000</v>
      </c>
      <c r="F27" s="11"/>
    </row>
    <row r="28" spans="1:6" ht="18.75" customHeight="1">
      <c r="A28" s="8">
        <v>22</v>
      </c>
      <c r="B28" s="16" t="s">
        <v>80</v>
      </c>
      <c r="C28" s="10" t="s">
        <v>78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9" t="s">
        <v>1267</v>
      </c>
      <c r="C29" s="10" t="s">
        <v>1268</v>
      </c>
      <c r="D29" s="13" t="s">
        <v>87</v>
      </c>
      <c r="E29" s="208">
        <v>45000</v>
      </c>
      <c r="F29" s="11"/>
    </row>
    <row r="30" spans="1:6" ht="18.75" customHeight="1">
      <c r="A30" s="8">
        <v>24</v>
      </c>
      <c r="B30" s="16" t="s">
        <v>82</v>
      </c>
      <c r="C30" s="10" t="s">
        <v>1215</v>
      </c>
      <c r="D30" s="13" t="s">
        <v>208</v>
      </c>
      <c r="E30" s="208">
        <v>45000</v>
      </c>
      <c r="F30" s="11"/>
    </row>
    <row r="31" spans="1:6" ht="18.75" customHeight="1">
      <c r="A31" s="8">
        <v>25</v>
      </c>
      <c r="B31" s="16" t="s">
        <v>85</v>
      </c>
      <c r="C31" s="2" t="s">
        <v>1269</v>
      </c>
      <c r="D31" s="8" t="s">
        <v>208</v>
      </c>
      <c r="E31" s="208">
        <v>45000</v>
      </c>
      <c r="F31" s="11"/>
    </row>
    <row r="32" spans="1:6" ht="18.75" customHeight="1">
      <c r="A32" s="8">
        <v>26</v>
      </c>
      <c r="B32" s="16" t="s">
        <v>89</v>
      </c>
      <c r="C32" s="15" t="s">
        <v>90</v>
      </c>
      <c r="D32" s="13" t="s">
        <v>87</v>
      </c>
      <c r="E32" s="208">
        <v>45000</v>
      </c>
      <c r="F32" s="11"/>
    </row>
    <row r="33" spans="1:6" ht="18.75" customHeight="1">
      <c r="A33" s="8">
        <v>27</v>
      </c>
      <c r="B33" s="16" t="s">
        <v>92</v>
      </c>
      <c r="C33" s="2" t="s">
        <v>93</v>
      </c>
      <c r="D33" s="8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1193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1360</v>
      </c>
      <c r="C35" s="10" t="s">
        <v>101</v>
      </c>
      <c r="D35" s="13" t="s">
        <v>105</v>
      </c>
      <c r="E35" s="208">
        <v>45000</v>
      </c>
      <c r="F35" s="11"/>
    </row>
    <row r="36" spans="1:6" ht="18.75" customHeight="1">
      <c r="A36" s="8">
        <v>30</v>
      </c>
      <c r="B36" s="16" t="s">
        <v>269</v>
      </c>
      <c r="C36" s="10" t="s">
        <v>264</v>
      </c>
      <c r="D36" s="13" t="s">
        <v>108</v>
      </c>
      <c r="E36" s="208">
        <v>45000</v>
      </c>
      <c r="F36" s="11"/>
    </row>
    <row r="37" spans="1:6" ht="26.25" customHeight="1">
      <c r="A37" s="8"/>
      <c r="B37" s="18" t="s">
        <v>111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112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208">
        <v>225000</v>
      </c>
      <c r="F40" s="11"/>
    </row>
    <row r="41" spans="1:6" ht="18.75" customHeight="1">
      <c r="A41" s="8">
        <v>2</v>
      </c>
      <c r="B41" s="16" t="s">
        <v>116</v>
      </c>
      <c r="C41" s="2" t="s">
        <v>802</v>
      </c>
      <c r="D41" s="8" t="s">
        <v>108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125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541</v>
      </c>
      <c r="C45" s="2" t="s">
        <v>542</v>
      </c>
      <c r="D45" s="8" t="s">
        <v>115</v>
      </c>
      <c r="E45" s="208">
        <v>225000</v>
      </c>
      <c r="F45" s="11"/>
    </row>
    <row r="46" spans="1:6" ht="20.100000000000001" customHeight="1">
      <c r="A46" s="8">
        <v>2</v>
      </c>
      <c r="B46" s="9" t="s">
        <v>543</v>
      </c>
      <c r="C46" s="2" t="s">
        <v>43</v>
      </c>
      <c r="D46" s="8" t="s">
        <v>131</v>
      </c>
      <c r="E46" s="208">
        <v>105000</v>
      </c>
      <c r="F46" s="11"/>
    </row>
    <row r="47" spans="1:6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208">
        <v>105000</v>
      </c>
      <c r="F48" s="11"/>
    </row>
    <row r="49" spans="1:6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208">
        <v>105000</v>
      </c>
      <c r="F49" s="11"/>
    </row>
    <row r="50" spans="1:6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208">
        <v>75000</v>
      </c>
      <c r="F50" s="11"/>
    </row>
    <row r="51" spans="1:6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208">
        <v>75000</v>
      </c>
      <c r="F51" s="11"/>
    </row>
    <row r="52" spans="1:6" ht="20.100000000000001" customHeight="1">
      <c r="A52" s="8">
        <v>8</v>
      </c>
      <c r="B52" s="9" t="s">
        <v>1272</v>
      </c>
      <c r="C52" s="2" t="s">
        <v>156</v>
      </c>
      <c r="D52" s="8" t="s">
        <v>46</v>
      </c>
      <c r="E52" s="208">
        <v>75000</v>
      </c>
      <c r="F52" s="11"/>
    </row>
    <row r="53" spans="1:6" ht="20.100000000000001" customHeight="1">
      <c r="A53" s="8">
        <v>9</v>
      </c>
      <c r="B53" s="9" t="s">
        <v>44</v>
      </c>
      <c r="C53" s="2" t="s">
        <v>556</v>
      </c>
      <c r="D53" s="8" t="s">
        <v>460</v>
      </c>
      <c r="E53" s="208">
        <v>75000</v>
      </c>
      <c r="F53" s="11"/>
    </row>
    <row r="54" spans="1:6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11</v>
      </c>
      <c r="B55" s="9" t="s">
        <v>544</v>
      </c>
      <c r="C55" s="2" t="s">
        <v>139</v>
      </c>
      <c r="D55" s="8" t="s">
        <v>96</v>
      </c>
      <c r="E55" s="208">
        <v>45000</v>
      </c>
      <c r="F55" s="11"/>
    </row>
    <row r="56" spans="1:6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208">
        <v>45000</v>
      </c>
      <c r="F56" s="11"/>
    </row>
    <row r="57" spans="1:6" ht="25.5" customHeight="1">
      <c r="A57" s="8"/>
      <c r="B57" s="18" t="s">
        <v>111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145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545</v>
      </c>
      <c r="C60" s="10" t="s">
        <v>147</v>
      </c>
      <c r="D60" s="13" t="s">
        <v>115</v>
      </c>
      <c r="E60" s="208">
        <v>225000</v>
      </c>
      <c r="F60" s="11"/>
    </row>
    <row r="61" spans="1:6" ht="20.100000000000001" customHeight="1">
      <c r="A61" s="8">
        <v>2</v>
      </c>
      <c r="B61" s="9" t="s">
        <v>148</v>
      </c>
      <c r="C61" s="10" t="s">
        <v>149</v>
      </c>
      <c r="D61" s="13" t="s">
        <v>554</v>
      </c>
      <c r="E61" s="208">
        <v>105000</v>
      </c>
      <c r="F61" s="11"/>
    </row>
    <row r="62" spans="1:6" ht="20.100000000000001" customHeight="1">
      <c r="A62" s="8"/>
      <c r="B62" s="18" t="s">
        <v>111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151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546</v>
      </c>
      <c r="C65" s="15" t="s">
        <v>547</v>
      </c>
      <c r="D65" s="8" t="s">
        <v>115</v>
      </c>
      <c r="E65" s="208">
        <v>225000</v>
      </c>
      <c r="F65" s="11"/>
    </row>
    <row r="66" spans="1:6" ht="20.100000000000001" customHeight="1">
      <c r="A66" s="8">
        <v>2</v>
      </c>
      <c r="B66" s="16" t="s">
        <v>548</v>
      </c>
      <c r="C66" s="15" t="s">
        <v>549</v>
      </c>
      <c r="D66" s="13" t="s">
        <v>1202</v>
      </c>
      <c r="E66" s="208">
        <v>105000</v>
      </c>
      <c r="F66" s="11"/>
    </row>
    <row r="67" spans="1:6" ht="20.100000000000001" customHeight="1">
      <c r="A67" s="8">
        <v>3</v>
      </c>
      <c r="B67" s="9" t="s">
        <v>155</v>
      </c>
      <c r="C67" s="2" t="s">
        <v>158</v>
      </c>
      <c r="D67" s="8" t="s">
        <v>460</v>
      </c>
      <c r="E67" s="208">
        <v>75000</v>
      </c>
      <c r="F67" s="11"/>
    </row>
    <row r="68" spans="1:6" ht="20.100000000000001" customHeight="1">
      <c r="A68" s="8">
        <v>4</v>
      </c>
      <c r="B68" s="16" t="s">
        <v>550</v>
      </c>
      <c r="C68" s="15" t="s">
        <v>158</v>
      </c>
      <c r="D68" s="13" t="s">
        <v>1201</v>
      </c>
      <c r="E68" s="208">
        <v>75000</v>
      </c>
      <c r="F68" s="11"/>
    </row>
    <row r="69" spans="1:6" ht="20.100000000000001" customHeight="1">
      <c r="A69" s="8">
        <v>5</v>
      </c>
      <c r="B69" s="12" t="s">
        <v>551</v>
      </c>
      <c r="C69" s="15" t="s">
        <v>156</v>
      </c>
      <c r="D69" s="13" t="s">
        <v>178</v>
      </c>
      <c r="E69" s="208">
        <v>75000</v>
      </c>
      <c r="F69" s="11"/>
    </row>
    <row r="70" spans="1:6" ht="20.100000000000001" customHeight="1">
      <c r="A70" s="8">
        <v>6</v>
      </c>
      <c r="B70" s="12" t="s">
        <v>42</v>
      </c>
      <c r="C70" s="15" t="s">
        <v>156</v>
      </c>
      <c r="D70" s="13" t="s">
        <v>46</v>
      </c>
      <c r="E70" s="208">
        <v>75000</v>
      </c>
      <c r="F70" s="11"/>
    </row>
    <row r="71" spans="1:6" ht="20.100000000000001" customHeight="1">
      <c r="A71" s="8">
        <v>7</v>
      </c>
      <c r="B71" s="9" t="s">
        <v>161</v>
      </c>
      <c r="C71" s="2" t="s">
        <v>139</v>
      </c>
      <c r="D71" s="8" t="s">
        <v>137</v>
      </c>
      <c r="E71" s="208">
        <v>45000</v>
      </c>
      <c r="F71" s="11"/>
    </row>
    <row r="72" spans="1:6" ht="20.100000000000001" customHeight="1">
      <c r="A72" s="8">
        <v>8</v>
      </c>
      <c r="B72" s="9" t="s">
        <v>1280</v>
      </c>
      <c r="C72" s="15" t="s">
        <v>70</v>
      </c>
      <c r="D72" s="13" t="s">
        <v>162</v>
      </c>
      <c r="E72" s="208">
        <v>45000</v>
      </c>
      <c r="F72" s="11"/>
    </row>
    <row r="73" spans="1:6" ht="20.100000000000001" customHeight="1">
      <c r="A73" s="8">
        <v>9</v>
      </c>
      <c r="B73" s="9" t="s">
        <v>163</v>
      </c>
      <c r="C73" s="15" t="s">
        <v>70</v>
      </c>
      <c r="D73" s="13" t="s">
        <v>137</v>
      </c>
      <c r="E73" s="208">
        <v>45000</v>
      </c>
      <c r="F73" s="11"/>
    </row>
    <row r="74" spans="1:6" ht="20.100000000000001" customHeight="1">
      <c r="A74" s="8">
        <v>10</v>
      </c>
      <c r="B74" s="9" t="s">
        <v>164</v>
      </c>
      <c r="C74" s="15" t="s">
        <v>70</v>
      </c>
      <c r="D74" s="13" t="s">
        <v>137</v>
      </c>
      <c r="E74" s="208">
        <v>45000</v>
      </c>
      <c r="F74" s="11"/>
    </row>
    <row r="75" spans="1:6" ht="20.100000000000001" customHeight="1">
      <c r="A75" s="8">
        <v>11</v>
      </c>
      <c r="B75" s="9" t="s">
        <v>165</v>
      </c>
      <c r="C75" s="2" t="s">
        <v>166</v>
      </c>
      <c r="D75" s="8" t="s">
        <v>68</v>
      </c>
      <c r="E75" s="208">
        <v>45000</v>
      </c>
      <c r="F75" s="11"/>
    </row>
    <row r="76" spans="1:6" ht="20.100000000000001" customHeight="1">
      <c r="A76" s="8">
        <v>12</v>
      </c>
      <c r="B76" s="9" t="s">
        <v>1361</v>
      </c>
      <c r="C76" s="15" t="s">
        <v>139</v>
      </c>
      <c r="D76" s="8" t="s">
        <v>76</v>
      </c>
      <c r="E76" s="208">
        <v>45000</v>
      </c>
      <c r="F76" s="11"/>
    </row>
    <row r="77" spans="1:6" ht="20.100000000000001" customHeight="1">
      <c r="A77" s="8">
        <v>13</v>
      </c>
      <c r="B77" s="9" t="s">
        <v>81</v>
      </c>
      <c r="C77" s="15" t="s">
        <v>67</v>
      </c>
      <c r="D77" s="8" t="s">
        <v>87</v>
      </c>
      <c r="E77" s="208">
        <v>45000</v>
      </c>
      <c r="F77" s="11"/>
    </row>
    <row r="78" spans="1:6" ht="20.100000000000001" customHeight="1">
      <c r="A78" s="8">
        <v>14</v>
      </c>
      <c r="B78" s="12" t="s">
        <v>66</v>
      </c>
      <c r="C78" s="15" t="s">
        <v>67</v>
      </c>
      <c r="D78" s="8" t="s">
        <v>105</v>
      </c>
      <c r="E78" s="208">
        <v>45000</v>
      </c>
      <c r="F78" s="11"/>
    </row>
    <row r="79" spans="1:6" ht="20.100000000000001" customHeight="1">
      <c r="A79" s="8"/>
      <c r="B79" s="18" t="s">
        <v>111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169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170</v>
      </c>
      <c r="C82" s="2" t="s">
        <v>171</v>
      </c>
      <c r="D82" s="8" t="s">
        <v>115</v>
      </c>
      <c r="E82" s="208">
        <v>225000</v>
      </c>
      <c r="F82" s="11"/>
    </row>
    <row r="83" spans="1:6" ht="20.100000000000001" customHeight="1">
      <c r="A83" s="8">
        <v>2</v>
      </c>
      <c r="B83" s="12" t="s">
        <v>552</v>
      </c>
      <c r="C83" s="2" t="s">
        <v>553</v>
      </c>
      <c r="D83" s="13" t="s">
        <v>1202</v>
      </c>
      <c r="E83" s="208">
        <v>105000</v>
      </c>
      <c r="F83" s="11"/>
    </row>
    <row r="84" spans="1:6" ht="20.100000000000001" customHeight="1">
      <c r="A84" s="8">
        <v>3</v>
      </c>
      <c r="B84" s="12" t="s">
        <v>1362</v>
      </c>
      <c r="C84" s="2" t="s">
        <v>1363</v>
      </c>
      <c r="D84" s="13" t="s">
        <v>1202</v>
      </c>
      <c r="E84" s="208">
        <v>105000</v>
      </c>
      <c r="F84" s="11"/>
    </row>
    <row r="85" spans="1:6" ht="20.100000000000001" customHeight="1">
      <c r="A85" s="8">
        <v>4</v>
      </c>
      <c r="B85" s="9" t="s">
        <v>176</v>
      </c>
      <c r="C85" s="2" t="s">
        <v>1216</v>
      </c>
      <c r="D85" s="13" t="s">
        <v>460</v>
      </c>
      <c r="E85" s="208">
        <v>75000</v>
      </c>
      <c r="F85" s="11"/>
    </row>
    <row r="86" spans="1:6" ht="20.100000000000001" customHeight="1">
      <c r="A86" s="8">
        <v>5</v>
      </c>
      <c r="B86" s="9" t="s">
        <v>183</v>
      </c>
      <c r="C86" s="2" t="s">
        <v>186</v>
      </c>
      <c r="D86" s="8" t="s">
        <v>76</v>
      </c>
      <c r="E86" s="208">
        <v>45000</v>
      </c>
      <c r="F86" s="11"/>
    </row>
    <row r="87" spans="1:6" ht="20.100000000000001" customHeight="1">
      <c r="A87" s="8"/>
      <c r="B87" s="18" t="s">
        <v>111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189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192</v>
      </c>
      <c r="C90" s="2" t="s">
        <v>130</v>
      </c>
      <c r="D90" s="8" t="s">
        <v>131</v>
      </c>
      <c r="E90" s="208">
        <v>105000</v>
      </c>
      <c r="F90" s="11"/>
    </row>
    <row r="91" spans="1:6" ht="20.100000000000001" customHeight="1">
      <c r="A91" s="8">
        <v>2</v>
      </c>
      <c r="B91" s="9" t="s">
        <v>190</v>
      </c>
      <c r="C91" s="2" t="s">
        <v>130</v>
      </c>
      <c r="D91" s="8" t="s">
        <v>131</v>
      </c>
      <c r="E91" s="208">
        <v>105000</v>
      </c>
      <c r="F91" s="11"/>
    </row>
    <row r="92" spans="1:6" ht="20.100000000000001" customHeight="1">
      <c r="A92" s="8">
        <v>3</v>
      </c>
      <c r="B92" s="12" t="s">
        <v>152</v>
      </c>
      <c r="C92" s="2" t="s">
        <v>156</v>
      </c>
      <c r="D92" s="8" t="s">
        <v>41</v>
      </c>
      <c r="E92" s="208">
        <v>75000</v>
      </c>
      <c r="F92" s="11"/>
    </row>
    <row r="93" spans="1:6" ht="20.100000000000001" customHeight="1">
      <c r="A93" s="8">
        <v>4</v>
      </c>
      <c r="B93" s="9" t="s">
        <v>195</v>
      </c>
      <c r="C93" s="2" t="s">
        <v>45</v>
      </c>
      <c r="D93" s="8" t="s">
        <v>178</v>
      </c>
      <c r="E93" s="208">
        <v>75000</v>
      </c>
      <c r="F93" s="11"/>
    </row>
    <row r="94" spans="1:6" ht="21.6" customHeight="1">
      <c r="A94" s="8">
        <v>5</v>
      </c>
      <c r="B94" s="9" t="s">
        <v>196</v>
      </c>
      <c r="C94" s="2" t="s">
        <v>556</v>
      </c>
      <c r="D94" s="13" t="s">
        <v>460</v>
      </c>
      <c r="E94" s="208">
        <v>75000</v>
      </c>
      <c r="F94" s="11"/>
    </row>
    <row r="95" spans="1:6" ht="21.6" customHeight="1">
      <c r="A95" s="8">
        <v>6</v>
      </c>
      <c r="B95" s="9" t="s">
        <v>197</v>
      </c>
      <c r="C95" s="10" t="s">
        <v>158</v>
      </c>
      <c r="D95" s="13" t="s">
        <v>1201</v>
      </c>
      <c r="E95" s="208">
        <v>75000</v>
      </c>
      <c r="F95" s="11"/>
    </row>
    <row r="96" spans="1:6" ht="21.6" customHeight="1">
      <c r="A96" s="8">
        <v>7</v>
      </c>
      <c r="B96" s="9" t="s">
        <v>198</v>
      </c>
      <c r="C96" s="10" t="s">
        <v>158</v>
      </c>
      <c r="D96" s="13" t="s">
        <v>1201</v>
      </c>
      <c r="E96" s="208">
        <v>75000</v>
      </c>
      <c r="F96" s="11"/>
    </row>
    <row r="97" spans="1:6" ht="21.6" customHeight="1">
      <c r="A97" s="8">
        <v>8</v>
      </c>
      <c r="B97" s="9" t="s">
        <v>200</v>
      </c>
      <c r="C97" s="15" t="s">
        <v>70</v>
      </c>
      <c r="D97" s="13" t="s">
        <v>137</v>
      </c>
      <c r="E97" s="208">
        <v>45000</v>
      </c>
      <c r="F97" s="11"/>
    </row>
    <row r="98" spans="1:6" ht="21.6" customHeight="1">
      <c r="A98" s="8">
        <v>9</v>
      </c>
      <c r="B98" s="9" t="s">
        <v>204</v>
      </c>
      <c r="C98" s="2" t="s">
        <v>205</v>
      </c>
      <c r="D98" s="8" t="s">
        <v>73</v>
      </c>
      <c r="E98" s="208">
        <v>45000</v>
      </c>
      <c r="F98" s="11"/>
    </row>
    <row r="99" spans="1:6" ht="21.6" customHeight="1">
      <c r="A99" s="8">
        <v>10</v>
      </c>
      <c r="B99" s="9" t="s">
        <v>206</v>
      </c>
      <c r="C99" s="15" t="s">
        <v>207</v>
      </c>
      <c r="D99" s="13" t="s">
        <v>105</v>
      </c>
      <c r="E99" s="208">
        <v>45000</v>
      </c>
      <c r="F99" s="11"/>
    </row>
    <row r="100" spans="1:6" ht="20.100000000000001" customHeight="1">
      <c r="A100" s="8"/>
      <c r="B100" s="18" t="s">
        <v>111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209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536</v>
      </c>
      <c r="C103" s="8" t="s">
        <v>537</v>
      </c>
      <c r="D103" s="13" t="s">
        <v>35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36</v>
      </c>
      <c r="C104" s="2" t="s">
        <v>214</v>
      </c>
      <c r="D104" s="8" t="s">
        <v>178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219</v>
      </c>
      <c r="C105" s="2" t="s">
        <v>220</v>
      </c>
      <c r="D105" s="13" t="s">
        <v>68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1364</v>
      </c>
      <c r="C106" s="2" t="s">
        <v>1365</v>
      </c>
      <c r="D106" s="13" t="s">
        <v>208</v>
      </c>
      <c r="E106" s="208">
        <v>45000</v>
      </c>
      <c r="F106" s="11"/>
    </row>
    <row r="107" spans="1:6" ht="20.100000000000001" customHeight="1">
      <c r="A107" s="2"/>
      <c r="B107" s="18" t="s">
        <v>111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223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224</v>
      </c>
      <c r="C110" s="10" t="s">
        <v>225</v>
      </c>
      <c r="D110" s="13" t="s">
        <v>115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226</v>
      </c>
      <c r="C111" s="2" t="s">
        <v>227</v>
      </c>
      <c r="D111" s="14" t="s">
        <v>35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228</v>
      </c>
      <c r="C112" s="2" t="s">
        <v>442</v>
      </c>
      <c r="D112" s="8" t="s">
        <v>52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231</v>
      </c>
      <c r="C113" s="2" t="s">
        <v>442</v>
      </c>
      <c r="D113" s="8" t="s">
        <v>52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232</v>
      </c>
      <c r="C114" s="2" t="s">
        <v>233</v>
      </c>
      <c r="D114" s="13" t="s">
        <v>558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235</v>
      </c>
      <c r="C115" s="2" t="s">
        <v>233</v>
      </c>
      <c r="D115" s="8" t="s">
        <v>208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236</v>
      </c>
      <c r="C116" s="2" t="s">
        <v>233</v>
      </c>
      <c r="D116" s="13" t="s">
        <v>105</v>
      </c>
      <c r="E116" s="208">
        <v>45000</v>
      </c>
      <c r="F116" s="11"/>
    </row>
    <row r="117" spans="1:6" ht="20.100000000000001" customHeight="1">
      <c r="A117" s="2"/>
      <c r="B117" s="18" t="s">
        <v>111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252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253</v>
      </c>
      <c r="C120" s="10" t="s">
        <v>254</v>
      </c>
      <c r="D120" s="13" t="s">
        <v>115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255</v>
      </c>
      <c r="C121" s="10" t="s">
        <v>258</v>
      </c>
      <c r="D121" s="13" t="s">
        <v>131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257</v>
      </c>
      <c r="C122" s="10" t="s">
        <v>258</v>
      </c>
      <c r="D122" s="13" t="s">
        <v>131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560</v>
      </c>
      <c r="C123" s="10" t="s">
        <v>258</v>
      </c>
      <c r="D123" s="13" t="s">
        <v>49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259</v>
      </c>
      <c r="C124" s="10" t="s">
        <v>260</v>
      </c>
      <c r="D124" s="13" t="s">
        <v>46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261</v>
      </c>
      <c r="C125" s="10" t="s">
        <v>495</v>
      </c>
      <c r="D125" s="13" t="s">
        <v>460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262</v>
      </c>
      <c r="C126" s="10" t="s">
        <v>1218</v>
      </c>
      <c r="D126" s="13" t="s">
        <v>460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265</v>
      </c>
      <c r="C127" s="10" t="s">
        <v>266</v>
      </c>
      <c r="D127" s="8" t="s">
        <v>87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267</v>
      </c>
      <c r="C128" s="10" t="s">
        <v>268</v>
      </c>
      <c r="D128" s="13" t="s">
        <v>105</v>
      </c>
      <c r="E128" s="208">
        <v>45000</v>
      </c>
      <c r="F128" s="11"/>
    </row>
    <row r="129" spans="1:6" ht="20.100000000000001" customHeight="1">
      <c r="A129" s="2"/>
      <c r="B129" s="18" t="s">
        <v>111</v>
      </c>
      <c r="C129" s="24" t="s">
        <v>1366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272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561</v>
      </c>
      <c r="C132" s="10" t="s">
        <v>562</v>
      </c>
      <c r="D132" s="13" t="s">
        <v>115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563</v>
      </c>
      <c r="C133" s="10" t="s">
        <v>564</v>
      </c>
      <c r="D133" s="13" t="s">
        <v>154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276</v>
      </c>
      <c r="C134" s="2" t="s">
        <v>277</v>
      </c>
      <c r="D134" s="14" t="s">
        <v>35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278</v>
      </c>
      <c r="C135" s="10" t="s">
        <v>565</v>
      </c>
      <c r="D135" s="13" t="s">
        <v>178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280</v>
      </c>
      <c r="C136" s="2" t="s">
        <v>566</v>
      </c>
      <c r="D136" s="13" t="s">
        <v>178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213</v>
      </c>
      <c r="C137" s="2" t="s">
        <v>568</v>
      </c>
      <c r="D137" s="13" t="s">
        <v>460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215</v>
      </c>
      <c r="C138" s="10" t="s">
        <v>567</v>
      </c>
      <c r="D138" s="13" t="s">
        <v>162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283</v>
      </c>
      <c r="C139" s="10" t="s">
        <v>567</v>
      </c>
      <c r="D139" s="13" t="s">
        <v>162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284</v>
      </c>
      <c r="C140" s="2" t="s">
        <v>568</v>
      </c>
      <c r="D140" s="13" t="s">
        <v>162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286</v>
      </c>
      <c r="C141" s="10" t="s">
        <v>569</v>
      </c>
      <c r="D141" s="13" t="s">
        <v>68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288</v>
      </c>
      <c r="C142" s="10" t="s">
        <v>1220</v>
      </c>
      <c r="D142" s="13" t="s">
        <v>302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60</v>
      </c>
      <c r="C143" s="10" t="s">
        <v>569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290</v>
      </c>
      <c r="C144" s="2" t="s">
        <v>299</v>
      </c>
      <c r="D144" s="13" t="s">
        <v>302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292</v>
      </c>
      <c r="C145" s="2" t="s">
        <v>570</v>
      </c>
      <c r="D145" s="13" t="s">
        <v>76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293</v>
      </c>
      <c r="C146" s="2" t="s">
        <v>570</v>
      </c>
      <c r="D146" s="13" t="s">
        <v>119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295</v>
      </c>
      <c r="C147" s="2" t="s">
        <v>570</v>
      </c>
      <c r="D147" s="13" t="s">
        <v>119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296</v>
      </c>
      <c r="C148" s="10" t="s">
        <v>297</v>
      </c>
      <c r="D148" s="13" t="s">
        <v>73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1203</v>
      </c>
      <c r="C149" s="10" t="s">
        <v>299</v>
      </c>
      <c r="D149" s="8" t="s">
        <v>96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300</v>
      </c>
      <c r="C150" s="10" t="s">
        <v>301</v>
      </c>
      <c r="D150" s="13" t="s">
        <v>76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303</v>
      </c>
      <c r="C151" s="10" t="s">
        <v>304</v>
      </c>
      <c r="D151" s="13" t="s">
        <v>87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305</v>
      </c>
      <c r="C152" s="10" t="s">
        <v>306</v>
      </c>
      <c r="D152" s="13" t="s">
        <v>76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307</v>
      </c>
      <c r="C153" s="10" t="s">
        <v>308</v>
      </c>
      <c r="D153" s="13" t="s">
        <v>87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309</v>
      </c>
      <c r="C154" s="10" t="s">
        <v>317</v>
      </c>
      <c r="D154" s="13" t="s">
        <v>208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314</v>
      </c>
      <c r="C155" s="10" t="s">
        <v>315</v>
      </c>
      <c r="D155" s="13" t="s">
        <v>108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316</v>
      </c>
      <c r="C156" s="10" t="s">
        <v>317</v>
      </c>
      <c r="D156" s="13" t="s">
        <v>108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318</v>
      </c>
      <c r="C157" s="10" t="s">
        <v>319</v>
      </c>
      <c r="D157" s="13" t="s">
        <v>105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320</v>
      </c>
      <c r="C158" s="10" t="s">
        <v>321</v>
      </c>
      <c r="D158" s="13" t="s">
        <v>105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331</v>
      </c>
      <c r="C159" s="10" t="s">
        <v>332</v>
      </c>
      <c r="D159" s="13" t="s">
        <v>350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334</v>
      </c>
      <c r="C160" s="10" t="s">
        <v>332</v>
      </c>
      <c r="D160" s="13" t="s">
        <v>350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335</v>
      </c>
      <c r="C161" s="10" t="s">
        <v>332</v>
      </c>
      <c r="D161" s="13" t="s">
        <v>350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336</v>
      </c>
      <c r="C162" s="10" t="s">
        <v>332</v>
      </c>
      <c r="D162" s="13" t="s">
        <v>350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337</v>
      </c>
      <c r="C163" s="10" t="s">
        <v>332</v>
      </c>
      <c r="D163" s="13" t="s">
        <v>350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338</v>
      </c>
      <c r="C164" s="10" t="s">
        <v>332</v>
      </c>
      <c r="D164" s="13" t="s">
        <v>347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340</v>
      </c>
      <c r="C165" s="10" t="s">
        <v>332</v>
      </c>
      <c r="D165" s="13" t="s">
        <v>347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1367</v>
      </c>
      <c r="C166" s="10" t="s">
        <v>332</v>
      </c>
      <c r="D166" s="13" t="s">
        <v>347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341</v>
      </c>
      <c r="C167" s="10" t="s">
        <v>332</v>
      </c>
      <c r="D167" s="13" t="s">
        <v>347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342</v>
      </c>
      <c r="C168" s="10" t="s">
        <v>332</v>
      </c>
      <c r="D168" s="13" t="s">
        <v>347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343</v>
      </c>
      <c r="C169" s="10" t="s">
        <v>332</v>
      </c>
      <c r="D169" s="13" t="s">
        <v>347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344</v>
      </c>
      <c r="C170" s="10" t="s">
        <v>332</v>
      </c>
      <c r="D170" s="13" t="s">
        <v>347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345</v>
      </c>
      <c r="C171" s="10" t="s">
        <v>352</v>
      </c>
      <c r="D171" s="13" t="s">
        <v>356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348</v>
      </c>
      <c r="C172" s="10" t="s">
        <v>352</v>
      </c>
      <c r="D172" s="13" t="s">
        <v>356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349</v>
      </c>
      <c r="C173" s="10" t="s">
        <v>352</v>
      </c>
      <c r="D173" s="13" t="s">
        <v>1199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351</v>
      </c>
      <c r="C174" s="10" t="s">
        <v>352</v>
      </c>
      <c r="D174" s="13" t="s">
        <v>1204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354</v>
      </c>
      <c r="C175" s="10" t="s">
        <v>355</v>
      </c>
      <c r="D175" s="13" t="s">
        <v>1205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357</v>
      </c>
      <c r="C176" s="10" t="s">
        <v>355</v>
      </c>
      <c r="D176" s="13" t="s">
        <v>1205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358</v>
      </c>
      <c r="C177" s="10" t="s">
        <v>355</v>
      </c>
      <c r="D177" s="13" t="s">
        <v>1205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359</v>
      </c>
      <c r="C178" s="10" t="s">
        <v>355</v>
      </c>
      <c r="D178" s="13" t="s">
        <v>1205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360</v>
      </c>
      <c r="C179" s="10" t="s">
        <v>355</v>
      </c>
      <c r="D179" s="13" t="s">
        <v>1205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361</v>
      </c>
      <c r="C180" s="10" t="s">
        <v>355</v>
      </c>
      <c r="D180" s="13" t="s">
        <v>1205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362</v>
      </c>
      <c r="C181" s="10" t="s">
        <v>355</v>
      </c>
      <c r="D181" s="13" t="s">
        <v>1205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499</v>
      </c>
      <c r="C182" s="10" t="s">
        <v>352</v>
      </c>
      <c r="D182" s="13" t="s">
        <v>1205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363</v>
      </c>
      <c r="C183" s="10" t="s">
        <v>352</v>
      </c>
      <c r="D183" s="13" t="s">
        <v>1205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364</v>
      </c>
      <c r="C184" s="10" t="s">
        <v>355</v>
      </c>
      <c r="D184" s="13" t="s">
        <v>1221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369</v>
      </c>
      <c r="C185" s="10" t="s">
        <v>355</v>
      </c>
      <c r="D185" s="13" t="s">
        <v>373</v>
      </c>
      <c r="E185" s="208">
        <v>30000</v>
      </c>
      <c r="F185" s="11"/>
    </row>
    <row r="186" spans="1:6" ht="20.100000000000001" customHeight="1">
      <c r="A186" s="25"/>
      <c r="B186" s="6" t="s">
        <v>111</v>
      </c>
      <c r="C186" s="26" t="s">
        <v>1368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381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1351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642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1263</v>
      </c>
      <c r="C8" s="2" t="s">
        <v>1352</v>
      </c>
      <c r="D8" s="8" t="s">
        <v>154</v>
      </c>
      <c r="E8" s="208">
        <v>150000</v>
      </c>
      <c r="F8" s="11"/>
    </row>
    <row r="9" spans="1:6" ht="20.100000000000001" customHeight="1">
      <c r="A9" s="8">
        <v>3</v>
      </c>
      <c r="B9" s="12" t="s">
        <v>1353</v>
      </c>
      <c r="C9" s="2" t="s">
        <v>1354</v>
      </c>
      <c r="D9" s="8" t="s">
        <v>154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210</v>
      </c>
      <c r="C12" s="2" t="s">
        <v>1265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273</v>
      </c>
      <c r="C14" s="2" t="s">
        <v>535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538</v>
      </c>
      <c r="D15" s="13" t="s">
        <v>131</v>
      </c>
      <c r="E15" s="208">
        <v>105000</v>
      </c>
      <c r="F15" s="11"/>
    </row>
    <row r="16" spans="1:6" ht="20.100000000000001" customHeight="1">
      <c r="A16" s="8">
        <v>10</v>
      </c>
      <c r="B16" s="16" t="s">
        <v>172</v>
      </c>
      <c r="C16" s="10" t="s">
        <v>555</v>
      </c>
      <c r="D16" s="8" t="s">
        <v>554</v>
      </c>
      <c r="E16" s="208">
        <v>105000</v>
      </c>
      <c r="F16" s="11"/>
    </row>
    <row r="17" spans="1:6" ht="20.100000000000001" customHeight="1">
      <c r="A17" s="8">
        <v>11</v>
      </c>
      <c r="B17" s="17" t="s">
        <v>1355</v>
      </c>
      <c r="C17" s="2" t="s">
        <v>1356</v>
      </c>
      <c r="D17" s="14" t="s">
        <v>178</v>
      </c>
      <c r="E17" s="208">
        <v>75000</v>
      </c>
      <c r="F17" s="11"/>
    </row>
    <row r="18" spans="1:6" ht="19.5" customHeight="1">
      <c r="A18" s="8">
        <v>12</v>
      </c>
      <c r="B18" s="12" t="s">
        <v>1266</v>
      </c>
      <c r="C18" s="2" t="s">
        <v>40</v>
      </c>
      <c r="D18" s="8" t="s">
        <v>178</v>
      </c>
      <c r="E18" s="208">
        <v>75000</v>
      </c>
      <c r="F18" s="11"/>
    </row>
    <row r="19" spans="1:6" ht="19.5" customHeight="1">
      <c r="A19" s="8">
        <v>13</v>
      </c>
      <c r="B19" s="12" t="s">
        <v>1357</v>
      </c>
      <c r="C19" s="2" t="s">
        <v>1358</v>
      </c>
      <c r="D19" s="8" t="s">
        <v>178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40</v>
      </c>
      <c r="D20" s="13" t="s">
        <v>178</v>
      </c>
      <c r="E20" s="208">
        <v>75000</v>
      </c>
      <c r="F20" s="11"/>
    </row>
    <row r="21" spans="1:6" ht="20.100000000000001" customHeight="1">
      <c r="A21" s="8">
        <v>15</v>
      </c>
      <c r="B21" s="9" t="s">
        <v>50</v>
      </c>
      <c r="C21" s="10" t="s">
        <v>51</v>
      </c>
      <c r="D21" s="13" t="s">
        <v>1201</v>
      </c>
      <c r="E21" s="208">
        <v>75000</v>
      </c>
      <c r="F21" s="11"/>
    </row>
    <row r="22" spans="1:6" ht="20.100000000000001" customHeight="1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>
      <c r="A23" s="8">
        <v>17</v>
      </c>
      <c r="B23" s="9" t="s">
        <v>179</v>
      </c>
      <c r="C23" s="10" t="s">
        <v>559</v>
      </c>
      <c r="D23" s="13" t="s">
        <v>162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>
      <c r="A25" s="8">
        <v>19</v>
      </c>
      <c r="B25" s="16" t="s">
        <v>1359</v>
      </c>
      <c r="C25" s="10" t="s">
        <v>101</v>
      </c>
      <c r="D25" s="13" t="s">
        <v>119</v>
      </c>
      <c r="E25" s="208">
        <v>45000</v>
      </c>
      <c r="F25" s="11"/>
    </row>
    <row r="26" spans="1:6" ht="18.75" customHeight="1">
      <c r="A26" s="8">
        <v>20</v>
      </c>
      <c r="B26" s="2" t="s">
        <v>77</v>
      </c>
      <c r="C26" s="2" t="s">
        <v>78</v>
      </c>
      <c r="D26" s="8" t="s">
        <v>87</v>
      </c>
      <c r="E26" s="208">
        <v>45000</v>
      </c>
      <c r="F26" s="11"/>
    </row>
    <row r="27" spans="1:6" ht="18.75" customHeight="1">
      <c r="A27" s="8">
        <v>21</v>
      </c>
      <c r="B27" s="16" t="s">
        <v>80</v>
      </c>
      <c r="C27" s="10" t="s">
        <v>78</v>
      </c>
      <c r="D27" s="13" t="s">
        <v>87</v>
      </c>
      <c r="E27" s="208">
        <v>45000</v>
      </c>
      <c r="F27" s="11"/>
    </row>
    <row r="28" spans="1:6" ht="18.75" customHeight="1">
      <c r="A28" s="8">
        <v>22</v>
      </c>
      <c r="B28" s="9" t="s">
        <v>1267</v>
      </c>
      <c r="C28" s="10" t="s">
        <v>1268</v>
      </c>
      <c r="D28" s="13" t="s">
        <v>87</v>
      </c>
      <c r="E28" s="208">
        <v>45000</v>
      </c>
      <c r="F28" s="11"/>
    </row>
    <row r="29" spans="1:6" ht="18.75" customHeight="1">
      <c r="A29" s="8">
        <v>23</v>
      </c>
      <c r="B29" s="16" t="s">
        <v>82</v>
      </c>
      <c r="C29" s="10" t="s">
        <v>1215</v>
      </c>
      <c r="D29" s="13" t="s">
        <v>208</v>
      </c>
      <c r="E29" s="208">
        <v>45000</v>
      </c>
      <c r="F29" s="11"/>
    </row>
    <row r="30" spans="1:6" ht="18.75" customHeight="1">
      <c r="A30" s="8">
        <v>24</v>
      </c>
      <c r="B30" s="16" t="s">
        <v>85</v>
      </c>
      <c r="C30" s="2" t="s">
        <v>1269</v>
      </c>
      <c r="D30" s="8" t="s">
        <v>208</v>
      </c>
      <c r="E30" s="208">
        <v>45000</v>
      </c>
      <c r="F30" s="11"/>
    </row>
    <row r="31" spans="1:6" ht="18.75" customHeight="1">
      <c r="A31" s="8">
        <v>25</v>
      </c>
      <c r="B31" s="16" t="s">
        <v>89</v>
      </c>
      <c r="C31" s="15" t="s">
        <v>90</v>
      </c>
      <c r="D31" s="13" t="s">
        <v>87</v>
      </c>
      <c r="E31" s="208">
        <v>45000</v>
      </c>
      <c r="F31" s="11"/>
    </row>
    <row r="32" spans="1:6" ht="18.75" customHeight="1">
      <c r="A32" s="8">
        <v>26</v>
      </c>
      <c r="B32" s="16" t="s">
        <v>92</v>
      </c>
      <c r="C32" s="2" t="s">
        <v>93</v>
      </c>
      <c r="D32" s="8" t="s">
        <v>105</v>
      </c>
      <c r="E32" s="208">
        <v>45000</v>
      </c>
      <c r="F32" s="11"/>
    </row>
    <row r="33" spans="1:6" ht="18.75" customHeight="1">
      <c r="A33" s="8">
        <v>27</v>
      </c>
      <c r="B33" s="16" t="s">
        <v>1193</v>
      </c>
      <c r="C33" s="10" t="s">
        <v>101</v>
      </c>
      <c r="D33" s="13" t="s">
        <v>105</v>
      </c>
      <c r="E33" s="208">
        <v>45000</v>
      </c>
      <c r="F33" s="11"/>
    </row>
    <row r="34" spans="1:6" ht="18.75" customHeight="1">
      <c r="A34" s="8">
        <v>28</v>
      </c>
      <c r="B34" s="16" t="s">
        <v>1360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>
      <c r="A35" s="8">
        <v>29</v>
      </c>
      <c r="B35" s="16" t="s">
        <v>269</v>
      </c>
      <c r="C35" s="10" t="s">
        <v>264</v>
      </c>
      <c r="D35" s="13" t="s">
        <v>108</v>
      </c>
      <c r="E35" s="208">
        <v>45000</v>
      </c>
      <c r="F35" s="11"/>
    </row>
    <row r="36" spans="1:6" ht="26.25" customHeight="1">
      <c r="A36" s="8"/>
      <c r="B36" s="18" t="s">
        <v>111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112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113</v>
      </c>
      <c r="C39" s="2" t="s">
        <v>114</v>
      </c>
      <c r="D39" s="8" t="s">
        <v>115</v>
      </c>
      <c r="E39" s="208">
        <v>225000</v>
      </c>
      <c r="F39" s="11"/>
    </row>
    <row r="40" spans="1:6" ht="18.75" customHeight="1">
      <c r="A40" s="8">
        <v>2</v>
      </c>
      <c r="B40" s="16" t="s">
        <v>116</v>
      </c>
      <c r="C40" s="2" t="s">
        <v>802</v>
      </c>
      <c r="D40" s="8" t="s">
        <v>108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125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541</v>
      </c>
      <c r="C44" s="2" t="s">
        <v>542</v>
      </c>
      <c r="D44" s="8" t="s">
        <v>115</v>
      </c>
      <c r="E44" s="208">
        <v>225000</v>
      </c>
      <c r="F44" s="11"/>
    </row>
    <row r="45" spans="1:6" ht="20.100000000000001" customHeight="1">
      <c r="A45" s="8">
        <v>2</v>
      </c>
      <c r="B45" s="9" t="s">
        <v>543</v>
      </c>
      <c r="C45" s="2" t="s">
        <v>43</v>
      </c>
      <c r="D45" s="8" t="s">
        <v>131</v>
      </c>
      <c r="E45" s="208">
        <v>105000</v>
      </c>
      <c r="F45" s="11"/>
    </row>
    <row r="46" spans="1:6" ht="20.100000000000001" customHeight="1">
      <c r="A46" s="8">
        <v>3</v>
      </c>
      <c r="B46" s="9" t="s">
        <v>126</v>
      </c>
      <c r="C46" s="2" t="s">
        <v>130</v>
      </c>
      <c r="D46" s="8" t="s">
        <v>131</v>
      </c>
      <c r="E46" s="208">
        <v>105000</v>
      </c>
      <c r="F46" s="11"/>
    </row>
    <row r="47" spans="1:6" ht="20.100000000000001" customHeight="1">
      <c r="A47" s="8">
        <v>4</v>
      </c>
      <c r="B47" s="9" t="s">
        <v>129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>
      <c r="A48" s="8">
        <v>5</v>
      </c>
      <c r="B48" s="9" t="s">
        <v>132</v>
      </c>
      <c r="C48" s="2" t="s">
        <v>130</v>
      </c>
      <c r="D48" s="8" t="s">
        <v>38</v>
      </c>
      <c r="E48" s="208">
        <v>105000</v>
      </c>
      <c r="F48" s="11"/>
    </row>
    <row r="49" spans="1:6" ht="20.100000000000001" customHeight="1">
      <c r="A49" s="8">
        <v>6</v>
      </c>
      <c r="B49" s="9" t="s">
        <v>133</v>
      </c>
      <c r="C49" s="2" t="s">
        <v>45</v>
      </c>
      <c r="D49" s="8" t="s">
        <v>178</v>
      </c>
      <c r="E49" s="208">
        <v>75000</v>
      </c>
      <c r="F49" s="11"/>
    </row>
    <row r="50" spans="1:6" ht="20.100000000000001" customHeight="1">
      <c r="A50" s="8">
        <v>7</v>
      </c>
      <c r="B50" s="12" t="s">
        <v>134</v>
      </c>
      <c r="C50" s="2" t="s">
        <v>156</v>
      </c>
      <c r="D50" s="14" t="s">
        <v>178</v>
      </c>
      <c r="E50" s="208">
        <v>75000</v>
      </c>
      <c r="F50" s="11"/>
    </row>
    <row r="51" spans="1:6" ht="20.100000000000001" customHeight="1">
      <c r="A51" s="8">
        <v>8</v>
      </c>
      <c r="B51" s="9" t="s">
        <v>1272</v>
      </c>
      <c r="C51" s="2" t="s">
        <v>156</v>
      </c>
      <c r="D51" s="8" t="s">
        <v>46</v>
      </c>
      <c r="E51" s="208">
        <v>75000</v>
      </c>
      <c r="F51" s="11"/>
    </row>
    <row r="52" spans="1:6" ht="20.100000000000001" customHeight="1">
      <c r="A52" s="8">
        <v>9</v>
      </c>
      <c r="B52" s="9" t="s">
        <v>44</v>
      </c>
      <c r="C52" s="2" t="s">
        <v>556</v>
      </c>
      <c r="D52" s="8" t="s">
        <v>460</v>
      </c>
      <c r="E52" s="208">
        <v>75000</v>
      </c>
      <c r="F52" s="11"/>
    </row>
    <row r="53" spans="1:6" ht="20.100000000000001" customHeight="1">
      <c r="A53" s="8">
        <v>10</v>
      </c>
      <c r="B53" s="9" t="s">
        <v>142</v>
      </c>
      <c r="C53" s="2" t="s">
        <v>139</v>
      </c>
      <c r="D53" s="8" t="s">
        <v>96</v>
      </c>
      <c r="E53" s="208">
        <v>45000</v>
      </c>
      <c r="F53" s="11"/>
    </row>
    <row r="54" spans="1:6" ht="20.100000000000001" customHeight="1">
      <c r="A54" s="8">
        <v>11</v>
      </c>
      <c r="B54" s="9" t="s">
        <v>544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>
      <c r="A55" s="8">
        <v>12</v>
      </c>
      <c r="B55" s="9" t="s">
        <v>143</v>
      </c>
      <c r="C55" s="2" t="s">
        <v>139</v>
      </c>
      <c r="D55" s="8" t="s">
        <v>96</v>
      </c>
      <c r="E55" s="208">
        <v>45000</v>
      </c>
      <c r="F55" s="11"/>
    </row>
    <row r="56" spans="1:6" ht="25.5" customHeight="1">
      <c r="A56" s="8"/>
      <c r="B56" s="18" t="s">
        <v>111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145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545</v>
      </c>
      <c r="C59" s="10" t="s">
        <v>147</v>
      </c>
      <c r="D59" s="13" t="s">
        <v>115</v>
      </c>
      <c r="E59" s="208">
        <v>225000</v>
      </c>
      <c r="F59" s="11"/>
    </row>
    <row r="60" spans="1:6" ht="20.100000000000001" customHeight="1">
      <c r="A60" s="8">
        <v>2</v>
      </c>
      <c r="B60" s="9" t="s">
        <v>148</v>
      </c>
      <c r="C60" s="10" t="s">
        <v>149</v>
      </c>
      <c r="D60" s="13" t="s">
        <v>554</v>
      </c>
      <c r="E60" s="208">
        <v>105000</v>
      </c>
      <c r="F60" s="11"/>
    </row>
    <row r="61" spans="1:6" ht="20.100000000000001" customHeight="1">
      <c r="A61" s="8"/>
      <c r="B61" s="18" t="s">
        <v>111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151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546</v>
      </c>
      <c r="C64" s="15" t="s">
        <v>547</v>
      </c>
      <c r="D64" s="8" t="s">
        <v>115</v>
      </c>
      <c r="E64" s="208">
        <v>225000</v>
      </c>
      <c r="F64" s="11"/>
    </row>
    <row r="65" spans="1:6" ht="20.100000000000001" customHeight="1">
      <c r="A65" s="8">
        <v>2</v>
      </c>
      <c r="B65" s="16" t="s">
        <v>548</v>
      </c>
      <c r="C65" s="15" t="s">
        <v>549</v>
      </c>
      <c r="D65" s="13" t="s">
        <v>1202</v>
      </c>
      <c r="E65" s="208">
        <v>105000</v>
      </c>
      <c r="F65" s="11"/>
    </row>
    <row r="66" spans="1:6" ht="20.100000000000001" customHeight="1">
      <c r="A66" s="8">
        <v>3</v>
      </c>
      <c r="B66" s="9" t="s">
        <v>155</v>
      </c>
      <c r="C66" s="2" t="s">
        <v>158</v>
      </c>
      <c r="D66" s="8" t="s">
        <v>460</v>
      </c>
      <c r="E66" s="208">
        <v>75000</v>
      </c>
      <c r="F66" s="11"/>
    </row>
    <row r="67" spans="1:6" ht="20.100000000000001" customHeight="1">
      <c r="A67" s="8">
        <v>4</v>
      </c>
      <c r="B67" s="16" t="s">
        <v>550</v>
      </c>
      <c r="C67" s="15" t="s">
        <v>158</v>
      </c>
      <c r="D67" s="13" t="s">
        <v>1201</v>
      </c>
      <c r="E67" s="208">
        <v>75000</v>
      </c>
      <c r="F67" s="11"/>
    </row>
    <row r="68" spans="1:6" ht="20.100000000000001" customHeight="1">
      <c r="A68" s="8">
        <v>5</v>
      </c>
      <c r="B68" s="12" t="s">
        <v>551</v>
      </c>
      <c r="C68" s="15" t="s">
        <v>156</v>
      </c>
      <c r="D68" s="13" t="s">
        <v>178</v>
      </c>
      <c r="E68" s="208">
        <v>75000</v>
      </c>
      <c r="F68" s="11"/>
    </row>
    <row r="69" spans="1:6" ht="20.100000000000001" customHeight="1">
      <c r="A69" s="8">
        <v>6</v>
      </c>
      <c r="B69" s="12" t="s">
        <v>42</v>
      </c>
      <c r="C69" s="15" t="s">
        <v>156</v>
      </c>
      <c r="D69" s="13" t="s">
        <v>46</v>
      </c>
      <c r="E69" s="208">
        <v>75000</v>
      </c>
      <c r="F69" s="11"/>
    </row>
    <row r="70" spans="1:6" ht="20.100000000000001" customHeight="1">
      <c r="A70" s="8">
        <v>7</v>
      </c>
      <c r="B70" s="9" t="s">
        <v>161</v>
      </c>
      <c r="C70" s="2" t="s">
        <v>139</v>
      </c>
      <c r="D70" s="8" t="s">
        <v>137</v>
      </c>
      <c r="E70" s="208">
        <v>45000</v>
      </c>
      <c r="F70" s="11"/>
    </row>
    <row r="71" spans="1:6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208">
        <v>45000</v>
      </c>
      <c r="F71" s="11"/>
    </row>
    <row r="72" spans="1:6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208">
        <v>45000</v>
      </c>
      <c r="F72" s="11"/>
    </row>
    <row r="73" spans="1:6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208">
        <v>45000</v>
      </c>
      <c r="F73" s="11"/>
    </row>
    <row r="74" spans="1:6" ht="20.100000000000001" customHeight="1">
      <c r="A74" s="8">
        <v>11</v>
      </c>
      <c r="B74" s="9" t="s">
        <v>1361</v>
      </c>
      <c r="C74" s="15" t="s">
        <v>139</v>
      </c>
      <c r="D74" s="8" t="s">
        <v>76</v>
      </c>
      <c r="E74" s="208">
        <v>45000</v>
      </c>
      <c r="F74" s="11"/>
    </row>
    <row r="75" spans="1:6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208">
        <v>45000</v>
      </c>
      <c r="F75" s="11"/>
    </row>
    <row r="76" spans="1:6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208">
        <v>45000</v>
      </c>
      <c r="F76" s="11"/>
    </row>
    <row r="77" spans="1:6" ht="20.100000000000001" customHeight="1">
      <c r="A77" s="8"/>
      <c r="B77" s="18" t="s">
        <v>111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169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208">
        <v>225000</v>
      </c>
      <c r="F80" s="11"/>
    </row>
    <row r="81" spans="1:6" ht="20.100000000000001" customHeight="1">
      <c r="A81" s="8">
        <v>2</v>
      </c>
      <c r="B81" s="12" t="s">
        <v>552</v>
      </c>
      <c r="C81" s="2" t="s">
        <v>553</v>
      </c>
      <c r="D81" s="13" t="s">
        <v>1202</v>
      </c>
      <c r="E81" s="208">
        <v>105000</v>
      </c>
      <c r="F81" s="11"/>
    </row>
    <row r="82" spans="1:6" ht="20.100000000000001" customHeight="1">
      <c r="A82" s="8">
        <v>3</v>
      </c>
      <c r="B82" s="12" t="s">
        <v>1362</v>
      </c>
      <c r="C82" s="2" t="s">
        <v>1363</v>
      </c>
      <c r="D82" s="13" t="s">
        <v>1202</v>
      </c>
      <c r="E82" s="208">
        <v>105000</v>
      </c>
      <c r="F82" s="11"/>
    </row>
    <row r="83" spans="1:6" ht="20.100000000000001" customHeight="1">
      <c r="A83" s="8">
        <v>4</v>
      </c>
      <c r="B83" s="9" t="s">
        <v>176</v>
      </c>
      <c r="C83" s="2" t="s">
        <v>1216</v>
      </c>
      <c r="D83" s="13" t="s">
        <v>460</v>
      </c>
      <c r="E83" s="208">
        <v>75000</v>
      </c>
      <c r="F83" s="11"/>
    </row>
    <row r="84" spans="1:6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208">
        <v>45000</v>
      </c>
      <c r="F84" s="11"/>
    </row>
    <row r="85" spans="1:6" ht="20.100000000000001" customHeight="1">
      <c r="A85" s="8"/>
      <c r="B85" s="18" t="s">
        <v>111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189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192</v>
      </c>
      <c r="C88" s="2" t="s">
        <v>130</v>
      </c>
      <c r="D88" s="8" t="s">
        <v>131</v>
      </c>
      <c r="E88" s="208">
        <v>105000</v>
      </c>
      <c r="F88" s="11"/>
    </row>
    <row r="89" spans="1:6" ht="20.100000000000001" customHeight="1">
      <c r="A89" s="8">
        <v>2</v>
      </c>
      <c r="B89" s="9" t="s">
        <v>190</v>
      </c>
      <c r="C89" s="2" t="s">
        <v>130</v>
      </c>
      <c r="D89" s="8" t="s">
        <v>131</v>
      </c>
      <c r="E89" s="208">
        <v>105000</v>
      </c>
      <c r="F89" s="11"/>
    </row>
    <row r="90" spans="1:6" ht="20.100000000000001" customHeight="1">
      <c r="A90" s="8">
        <v>3</v>
      </c>
      <c r="B90" s="12" t="s">
        <v>152</v>
      </c>
      <c r="C90" s="2" t="s">
        <v>156</v>
      </c>
      <c r="D90" s="8" t="s">
        <v>41</v>
      </c>
      <c r="E90" s="208">
        <v>75000</v>
      </c>
      <c r="F90" s="11"/>
    </row>
    <row r="91" spans="1:6" ht="20.100000000000001" customHeight="1">
      <c r="A91" s="8">
        <v>4</v>
      </c>
      <c r="B91" s="9" t="s">
        <v>195</v>
      </c>
      <c r="C91" s="2" t="s">
        <v>45</v>
      </c>
      <c r="D91" s="8" t="s">
        <v>178</v>
      </c>
      <c r="E91" s="208">
        <v>75000</v>
      </c>
      <c r="F91" s="11"/>
    </row>
    <row r="92" spans="1:6" ht="21.6" customHeight="1">
      <c r="A92" s="8">
        <v>5</v>
      </c>
      <c r="B92" s="9" t="s">
        <v>196</v>
      </c>
      <c r="C92" s="2" t="s">
        <v>556</v>
      </c>
      <c r="D92" s="13" t="s">
        <v>460</v>
      </c>
      <c r="E92" s="208">
        <v>75000</v>
      </c>
      <c r="F92" s="11"/>
    </row>
    <row r="93" spans="1:6" ht="21.6" customHeight="1">
      <c r="A93" s="8">
        <v>6</v>
      </c>
      <c r="B93" s="9" t="s">
        <v>197</v>
      </c>
      <c r="C93" s="10" t="s">
        <v>158</v>
      </c>
      <c r="D93" s="13" t="s">
        <v>1201</v>
      </c>
      <c r="E93" s="208">
        <v>75000</v>
      </c>
      <c r="F93" s="11"/>
    </row>
    <row r="94" spans="1:6" ht="21.6" customHeight="1">
      <c r="A94" s="8">
        <v>7</v>
      </c>
      <c r="B94" s="9" t="s">
        <v>198</v>
      </c>
      <c r="C94" s="10" t="s">
        <v>158</v>
      </c>
      <c r="D94" s="13" t="s">
        <v>1201</v>
      </c>
      <c r="E94" s="208">
        <v>75000</v>
      </c>
      <c r="F94" s="11"/>
    </row>
    <row r="95" spans="1:6" ht="21.6" customHeight="1">
      <c r="A95" s="8">
        <v>8</v>
      </c>
      <c r="B95" s="9" t="s">
        <v>200</v>
      </c>
      <c r="C95" s="15" t="s">
        <v>70</v>
      </c>
      <c r="D95" s="13" t="s">
        <v>137</v>
      </c>
      <c r="E95" s="208">
        <v>45000</v>
      </c>
      <c r="F95" s="11"/>
    </row>
    <row r="96" spans="1:6" ht="21.6" customHeight="1">
      <c r="A96" s="8">
        <v>9</v>
      </c>
      <c r="B96" s="9" t="s">
        <v>204</v>
      </c>
      <c r="C96" s="2" t="s">
        <v>205</v>
      </c>
      <c r="D96" s="8" t="s">
        <v>73</v>
      </c>
      <c r="E96" s="208">
        <v>45000</v>
      </c>
      <c r="F96" s="11"/>
    </row>
    <row r="97" spans="1:6" ht="21.6" customHeight="1">
      <c r="A97" s="8">
        <v>10</v>
      </c>
      <c r="B97" s="9" t="s">
        <v>206</v>
      </c>
      <c r="C97" s="15" t="s">
        <v>207</v>
      </c>
      <c r="D97" s="13" t="s">
        <v>105</v>
      </c>
      <c r="E97" s="208">
        <v>45000</v>
      </c>
      <c r="F97" s="11"/>
    </row>
    <row r="98" spans="1:6" ht="20.100000000000001" customHeight="1">
      <c r="A98" s="8"/>
      <c r="B98" s="18" t="s">
        <v>111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209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536</v>
      </c>
      <c r="C101" s="8" t="s">
        <v>537</v>
      </c>
      <c r="D101" s="13" t="s">
        <v>35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36</v>
      </c>
      <c r="C102" s="2" t="s">
        <v>214</v>
      </c>
      <c r="D102" s="8" t="s">
        <v>178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219</v>
      </c>
      <c r="C103" s="2" t="s">
        <v>220</v>
      </c>
      <c r="D103" s="13" t="s">
        <v>68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1364</v>
      </c>
      <c r="C104" s="2" t="s">
        <v>1365</v>
      </c>
      <c r="D104" s="13" t="s">
        <v>208</v>
      </c>
      <c r="E104" s="208">
        <v>45000</v>
      </c>
      <c r="F104" s="11"/>
    </row>
    <row r="105" spans="1:6" ht="20.100000000000001" customHeight="1">
      <c r="A105" s="2"/>
      <c r="B105" s="18" t="s">
        <v>111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223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224</v>
      </c>
      <c r="C108" s="10" t="s">
        <v>225</v>
      </c>
      <c r="D108" s="13" t="s">
        <v>115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226</v>
      </c>
      <c r="C109" s="2" t="s">
        <v>227</v>
      </c>
      <c r="D109" s="14" t="s">
        <v>35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228</v>
      </c>
      <c r="C110" s="2" t="s">
        <v>442</v>
      </c>
      <c r="D110" s="8" t="s">
        <v>52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231</v>
      </c>
      <c r="C111" s="2" t="s">
        <v>442</v>
      </c>
      <c r="D111" s="8" t="s">
        <v>52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232</v>
      </c>
      <c r="C112" s="2" t="s">
        <v>233</v>
      </c>
      <c r="D112" s="13" t="s">
        <v>558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235</v>
      </c>
      <c r="C113" s="2" t="s">
        <v>233</v>
      </c>
      <c r="D113" s="8" t="s">
        <v>208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236</v>
      </c>
      <c r="C114" s="2" t="s">
        <v>233</v>
      </c>
      <c r="D114" s="13" t="s">
        <v>105</v>
      </c>
      <c r="E114" s="208">
        <v>45000</v>
      </c>
      <c r="F114" s="11"/>
    </row>
    <row r="115" spans="1:6" ht="20.100000000000001" customHeight="1">
      <c r="A115" s="2"/>
      <c r="B115" s="18" t="s">
        <v>111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1369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1280</v>
      </c>
      <c r="C118" s="15" t="s">
        <v>70</v>
      </c>
      <c r="D118" s="13" t="s">
        <v>162</v>
      </c>
      <c r="E118" s="208">
        <v>45000</v>
      </c>
      <c r="F118" s="11"/>
    </row>
    <row r="119" spans="1:6" ht="27" customHeight="1">
      <c r="A119" s="8">
        <v>2</v>
      </c>
      <c r="B119" s="9" t="s">
        <v>238</v>
      </c>
      <c r="C119" s="2" t="s">
        <v>239</v>
      </c>
      <c r="D119" s="13" t="s">
        <v>68</v>
      </c>
      <c r="E119" s="208">
        <v>45000</v>
      </c>
      <c r="F119" s="11"/>
    </row>
    <row r="120" spans="1:6" ht="27" customHeight="1">
      <c r="A120" s="2"/>
      <c r="B120" s="18" t="s">
        <v>111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252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253</v>
      </c>
      <c r="C123" s="10" t="s">
        <v>254</v>
      </c>
      <c r="D123" s="13" t="s">
        <v>115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255</v>
      </c>
      <c r="C124" s="10" t="s">
        <v>258</v>
      </c>
      <c r="D124" s="13" t="s">
        <v>131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257</v>
      </c>
      <c r="C125" s="10" t="s">
        <v>258</v>
      </c>
      <c r="D125" s="13" t="s">
        <v>131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560</v>
      </c>
      <c r="C126" s="10" t="s">
        <v>258</v>
      </c>
      <c r="D126" s="13" t="s">
        <v>49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259</v>
      </c>
      <c r="C127" s="10" t="s">
        <v>260</v>
      </c>
      <c r="D127" s="13" t="s">
        <v>46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261</v>
      </c>
      <c r="C128" s="10" t="s">
        <v>495</v>
      </c>
      <c r="D128" s="13" t="s">
        <v>460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262</v>
      </c>
      <c r="C129" s="10" t="s">
        <v>1218</v>
      </c>
      <c r="D129" s="13" t="s">
        <v>460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265</v>
      </c>
      <c r="C130" s="10" t="s">
        <v>266</v>
      </c>
      <c r="D130" s="8" t="s">
        <v>87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267</v>
      </c>
      <c r="C131" s="10" t="s">
        <v>268</v>
      </c>
      <c r="D131" s="13" t="s">
        <v>105</v>
      </c>
      <c r="E131" s="208">
        <v>45000</v>
      </c>
      <c r="F131" s="11"/>
    </row>
    <row r="132" spans="1:6" ht="20.100000000000001" customHeight="1">
      <c r="A132" s="2"/>
      <c r="B132" s="18" t="s">
        <v>111</v>
      </c>
      <c r="C132" s="24" t="s">
        <v>1366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272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561</v>
      </c>
      <c r="C135" s="10" t="s">
        <v>562</v>
      </c>
      <c r="D135" s="13" t="s">
        <v>115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563</v>
      </c>
      <c r="C136" s="10" t="s">
        <v>564</v>
      </c>
      <c r="D136" s="13" t="s">
        <v>154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276</v>
      </c>
      <c r="C137" s="2" t="s">
        <v>277</v>
      </c>
      <c r="D137" s="14" t="s">
        <v>35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278</v>
      </c>
      <c r="C138" s="10" t="s">
        <v>565</v>
      </c>
      <c r="D138" s="13" t="s">
        <v>178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280</v>
      </c>
      <c r="C139" s="2" t="s">
        <v>566</v>
      </c>
      <c r="D139" s="13" t="s">
        <v>178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213</v>
      </c>
      <c r="C140" s="2" t="s">
        <v>568</v>
      </c>
      <c r="D140" s="13" t="s">
        <v>460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215</v>
      </c>
      <c r="C141" s="10" t="s">
        <v>567</v>
      </c>
      <c r="D141" s="13" t="s">
        <v>162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283</v>
      </c>
      <c r="C142" s="10" t="s">
        <v>567</v>
      </c>
      <c r="D142" s="13" t="s">
        <v>162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284</v>
      </c>
      <c r="C143" s="2" t="s">
        <v>568</v>
      </c>
      <c r="D143" s="13" t="s">
        <v>162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286</v>
      </c>
      <c r="C144" s="10" t="s">
        <v>569</v>
      </c>
      <c r="D144" s="13" t="s">
        <v>68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288</v>
      </c>
      <c r="C145" s="10" t="s">
        <v>1220</v>
      </c>
      <c r="D145" s="13" t="s">
        <v>302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60</v>
      </c>
      <c r="C146" s="10" t="s">
        <v>569</v>
      </c>
      <c r="D146" s="13" t="s">
        <v>162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290</v>
      </c>
      <c r="C147" s="2" t="s">
        <v>299</v>
      </c>
      <c r="D147" s="13" t="s">
        <v>302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292</v>
      </c>
      <c r="C148" s="2" t="s">
        <v>570</v>
      </c>
      <c r="D148" s="13" t="s">
        <v>76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293</v>
      </c>
      <c r="C149" s="2" t="s">
        <v>570</v>
      </c>
      <c r="D149" s="13" t="s">
        <v>119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295</v>
      </c>
      <c r="C150" s="2" t="s">
        <v>570</v>
      </c>
      <c r="D150" s="13" t="s">
        <v>119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296</v>
      </c>
      <c r="C151" s="10" t="s">
        <v>297</v>
      </c>
      <c r="D151" s="13" t="s">
        <v>73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1203</v>
      </c>
      <c r="C152" s="10" t="s">
        <v>299</v>
      </c>
      <c r="D152" s="8" t="s">
        <v>96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300</v>
      </c>
      <c r="C153" s="10" t="s">
        <v>301</v>
      </c>
      <c r="D153" s="13" t="s">
        <v>76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303</v>
      </c>
      <c r="C154" s="10" t="s">
        <v>304</v>
      </c>
      <c r="D154" s="13" t="s">
        <v>87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305</v>
      </c>
      <c r="C155" s="10" t="s">
        <v>306</v>
      </c>
      <c r="D155" s="13" t="s">
        <v>76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307</v>
      </c>
      <c r="C156" s="10" t="s">
        <v>308</v>
      </c>
      <c r="D156" s="13" t="s">
        <v>87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309</v>
      </c>
      <c r="C157" s="10" t="s">
        <v>317</v>
      </c>
      <c r="D157" s="13" t="s">
        <v>208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314</v>
      </c>
      <c r="C158" s="10" t="s">
        <v>315</v>
      </c>
      <c r="D158" s="13" t="s">
        <v>108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316</v>
      </c>
      <c r="C159" s="10" t="s">
        <v>317</v>
      </c>
      <c r="D159" s="13" t="s">
        <v>108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318</v>
      </c>
      <c r="C160" s="10" t="s">
        <v>319</v>
      </c>
      <c r="D160" s="13" t="s">
        <v>105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320</v>
      </c>
      <c r="C161" s="10" t="s">
        <v>321</v>
      </c>
      <c r="D161" s="13" t="s">
        <v>105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331</v>
      </c>
      <c r="C162" s="10" t="s">
        <v>332</v>
      </c>
      <c r="D162" s="13" t="s">
        <v>350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334</v>
      </c>
      <c r="C163" s="10" t="s">
        <v>332</v>
      </c>
      <c r="D163" s="13" t="s">
        <v>350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335</v>
      </c>
      <c r="C164" s="10" t="s">
        <v>332</v>
      </c>
      <c r="D164" s="13" t="s">
        <v>350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336</v>
      </c>
      <c r="C165" s="10" t="s">
        <v>332</v>
      </c>
      <c r="D165" s="13" t="s">
        <v>350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337</v>
      </c>
      <c r="C166" s="10" t="s">
        <v>332</v>
      </c>
      <c r="D166" s="13" t="s">
        <v>350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338</v>
      </c>
      <c r="C167" s="10" t="s">
        <v>332</v>
      </c>
      <c r="D167" s="13" t="s">
        <v>347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340</v>
      </c>
      <c r="C168" s="10" t="s">
        <v>332</v>
      </c>
      <c r="D168" s="13" t="s">
        <v>347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341</v>
      </c>
      <c r="C169" s="10" t="s">
        <v>332</v>
      </c>
      <c r="D169" s="13" t="s">
        <v>347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342</v>
      </c>
      <c r="C170" s="10" t="s">
        <v>332</v>
      </c>
      <c r="D170" s="13" t="s">
        <v>347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343</v>
      </c>
      <c r="C171" s="10" t="s">
        <v>332</v>
      </c>
      <c r="D171" s="13" t="s">
        <v>347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344</v>
      </c>
      <c r="C172" s="10" t="s">
        <v>332</v>
      </c>
      <c r="D172" s="13" t="s">
        <v>347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345</v>
      </c>
      <c r="C173" s="10" t="s">
        <v>352</v>
      </c>
      <c r="D173" s="13" t="s">
        <v>356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348</v>
      </c>
      <c r="C174" s="10" t="s">
        <v>352</v>
      </c>
      <c r="D174" s="13" t="s">
        <v>356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349</v>
      </c>
      <c r="C175" s="10" t="s">
        <v>352</v>
      </c>
      <c r="D175" s="13" t="s">
        <v>1199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351</v>
      </c>
      <c r="C176" s="10" t="s">
        <v>352</v>
      </c>
      <c r="D176" s="13" t="s">
        <v>1204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354</v>
      </c>
      <c r="C177" s="10" t="s">
        <v>355</v>
      </c>
      <c r="D177" s="13" t="s">
        <v>1205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357</v>
      </c>
      <c r="C178" s="10" t="s">
        <v>355</v>
      </c>
      <c r="D178" s="13" t="s">
        <v>1205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358</v>
      </c>
      <c r="C179" s="10" t="s">
        <v>355</v>
      </c>
      <c r="D179" s="13" t="s">
        <v>1205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359</v>
      </c>
      <c r="C180" s="10" t="s">
        <v>355</v>
      </c>
      <c r="D180" s="13" t="s">
        <v>1205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360</v>
      </c>
      <c r="C181" s="10" t="s">
        <v>355</v>
      </c>
      <c r="D181" s="13" t="s">
        <v>1205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361</v>
      </c>
      <c r="C182" s="10" t="s">
        <v>355</v>
      </c>
      <c r="D182" s="13" t="s">
        <v>1205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362</v>
      </c>
      <c r="C183" s="10" t="s">
        <v>355</v>
      </c>
      <c r="D183" s="13" t="s">
        <v>1205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499</v>
      </c>
      <c r="C184" s="10" t="s">
        <v>352</v>
      </c>
      <c r="D184" s="13" t="s">
        <v>1205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363</v>
      </c>
      <c r="C185" s="10" t="s">
        <v>352</v>
      </c>
      <c r="D185" s="13" t="s">
        <v>1205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364</v>
      </c>
      <c r="C186" s="10" t="s">
        <v>355</v>
      </c>
      <c r="D186" s="13" t="s">
        <v>1221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369</v>
      </c>
      <c r="C187" s="10" t="s">
        <v>355</v>
      </c>
      <c r="D187" s="13" t="s">
        <v>373</v>
      </c>
      <c r="E187" s="208">
        <v>30000</v>
      </c>
      <c r="F187" s="11"/>
    </row>
    <row r="188" spans="1:6" ht="20.100000000000001" customHeight="1">
      <c r="A188" s="25"/>
      <c r="B188" s="6" t="s">
        <v>111</v>
      </c>
      <c r="C188" s="26" t="s">
        <v>1370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381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'[17]Sallah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1351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642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>
      <c r="A8" s="8">
        <v>2</v>
      </c>
      <c r="B8" s="9" t="s">
        <v>1263</v>
      </c>
      <c r="C8" s="2" t="s">
        <v>1352</v>
      </c>
      <c r="D8" s="8" t="s">
        <v>154</v>
      </c>
      <c r="E8" s="208">
        <v>180000</v>
      </c>
      <c r="F8" s="11"/>
    </row>
    <row r="9" spans="1:6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>
      <c r="A11" s="8">
        <v>5</v>
      </c>
      <c r="B11" s="12" t="s">
        <v>210</v>
      </c>
      <c r="C11" s="2" t="s">
        <v>1265</v>
      </c>
      <c r="D11" s="14" t="s">
        <v>35</v>
      </c>
      <c r="E11" s="208">
        <v>180000</v>
      </c>
      <c r="F11" s="11"/>
    </row>
    <row r="12" spans="1:6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>
      <c r="A13" s="8">
        <v>7</v>
      </c>
      <c r="B13" s="12" t="s">
        <v>273</v>
      </c>
      <c r="C13" s="2" t="s">
        <v>535</v>
      </c>
      <c r="D13" s="14" t="s">
        <v>35</v>
      </c>
      <c r="E13" s="208">
        <v>180000</v>
      </c>
      <c r="F13" s="11"/>
    </row>
    <row r="14" spans="1:6" ht="20.100000000000001" customHeight="1">
      <c r="A14" s="8">
        <v>8</v>
      </c>
      <c r="B14" s="9" t="s">
        <v>33</v>
      </c>
      <c r="C14" s="10" t="s">
        <v>538</v>
      </c>
      <c r="D14" s="13" t="s">
        <v>131</v>
      </c>
      <c r="E14" s="208">
        <v>126000</v>
      </c>
      <c r="F14" s="11"/>
    </row>
    <row r="15" spans="1:6" ht="20.100000000000001" customHeight="1">
      <c r="A15" s="8">
        <v>9</v>
      </c>
      <c r="B15" s="16" t="s">
        <v>172</v>
      </c>
      <c r="C15" s="10" t="s">
        <v>555</v>
      </c>
      <c r="D15" s="8" t="s">
        <v>554</v>
      </c>
      <c r="E15" s="208">
        <v>126000</v>
      </c>
      <c r="F15" s="11"/>
    </row>
    <row r="16" spans="1:6" ht="20.100000000000001" customHeight="1">
      <c r="A16" s="8">
        <v>10</v>
      </c>
      <c r="B16" s="17" t="s">
        <v>1355</v>
      </c>
      <c r="C16" s="2" t="s">
        <v>1356</v>
      </c>
      <c r="D16" s="14" t="s">
        <v>178</v>
      </c>
      <c r="E16" s="208">
        <v>90000</v>
      </c>
      <c r="F16" s="11"/>
    </row>
    <row r="17" spans="1:6" ht="19.5" customHeight="1">
      <c r="A17" s="8">
        <v>11</v>
      </c>
      <c r="B17" s="12" t="s">
        <v>1266</v>
      </c>
      <c r="C17" s="2" t="s">
        <v>40</v>
      </c>
      <c r="D17" s="8" t="s">
        <v>178</v>
      </c>
      <c r="E17" s="208">
        <v>90000</v>
      </c>
      <c r="F17" s="11"/>
    </row>
    <row r="18" spans="1:6" ht="19.5" customHeight="1">
      <c r="A18" s="8">
        <v>12</v>
      </c>
      <c r="B18" s="12" t="s">
        <v>1357</v>
      </c>
      <c r="C18" s="2" t="s">
        <v>1358</v>
      </c>
      <c r="D18" s="8" t="s">
        <v>178</v>
      </c>
      <c r="E18" s="208">
        <v>90000</v>
      </c>
      <c r="F18" s="11"/>
    </row>
    <row r="19" spans="1:6" ht="20.100000000000001" customHeight="1">
      <c r="A19" s="8">
        <v>13</v>
      </c>
      <c r="B19" s="9" t="s">
        <v>39</v>
      </c>
      <c r="C19" s="2" t="s">
        <v>40</v>
      </c>
      <c r="D19" s="13" t="s">
        <v>178</v>
      </c>
      <c r="E19" s="208">
        <v>90000</v>
      </c>
      <c r="F19" s="11"/>
    </row>
    <row r="20" spans="1:6" ht="20.100000000000001" customHeight="1">
      <c r="A20" s="8">
        <v>14</v>
      </c>
      <c r="B20" s="9" t="s">
        <v>50</v>
      </c>
      <c r="C20" s="10" t="s">
        <v>51</v>
      </c>
      <c r="D20" s="13" t="s">
        <v>1201</v>
      </c>
      <c r="E20" s="208">
        <v>90000</v>
      </c>
      <c r="F20" s="11"/>
    </row>
    <row r="21" spans="1:6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208">
        <v>90000</v>
      </c>
      <c r="F21" s="11"/>
    </row>
    <row r="22" spans="1:6" ht="20.100000000000001" customHeight="1">
      <c r="A22" s="8">
        <v>16</v>
      </c>
      <c r="B22" s="9" t="s">
        <v>179</v>
      </c>
      <c r="C22" s="10" t="s">
        <v>559</v>
      </c>
      <c r="D22" s="13" t="s">
        <v>162</v>
      </c>
      <c r="E22" s="208">
        <v>54000</v>
      </c>
      <c r="F22" s="11"/>
    </row>
    <row r="23" spans="1:6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208">
        <v>54000</v>
      </c>
      <c r="F23" s="11"/>
    </row>
    <row r="24" spans="1:6" ht="18.75" customHeight="1">
      <c r="A24" s="8">
        <v>18</v>
      </c>
      <c r="B24" s="16" t="s">
        <v>1359</v>
      </c>
      <c r="C24" s="10" t="s">
        <v>101</v>
      </c>
      <c r="D24" s="13" t="s">
        <v>119</v>
      </c>
      <c r="E24" s="208">
        <v>54000</v>
      </c>
      <c r="F24" s="11"/>
    </row>
    <row r="25" spans="1:6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208">
        <v>54000</v>
      </c>
      <c r="F25" s="11"/>
    </row>
    <row r="26" spans="1:6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208">
        <v>54000</v>
      </c>
      <c r="F26" s="11"/>
    </row>
    <row r="27" spans="1:6" ht="18.75" customHeight="1">
      <c r="A27" s="8">
        <v>21</v>
      </c>
      <c r="B27" s="9" t="s">
        <v>1267</v>
      </c>
      <c r="C27" s="10" t="s">
        <v>1268</v>
      </c>
      <c r="D27" s="13" t="s">
        <v>87</v>
      </c>
      <c r="E27" s="208">
        <v>54000</v>
      </c>
      <c r="F27" s="11"/>
    </row>
    <row r="28" spans="1:6" ht="18.75" customHeight="1">
      <c r="A28" s="8">
        <v>22</v>
      </c>
      <c r="B28" s="16" t="s">
        <v>82</v>
      </c>
      <c r="C28" s="10" t="s">
        <v>1215</v>
      </c>
      <c r="D28" s="13" t="s">
        <v>208</v>
      </c>
      <c r="E28" s="208">
        <v>54000</v>
      </c>
      <c r="F28" s="11"/>
    </row>
    <row r="29" spans="1:6" ht="18.75" customHeight="1">
      <c r="A29" s="8">
        <v>23</v>
      </c>
      <c r="B29" s="16" t="s">
        <v>85</v>
      </c>
      <c r="C29" s="2" t="s">
        <v>1269</v>
      </c>
      <c r="D29" s="8" t="s">
        <v>208</v>
      </c>
      <c r="E29" s="208">
        <v>54000</v>
      </c>
      <c r="F29" s="11"/>
    </row>
    <row r="30" spans="1:6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208">
        <v>54000</v>
      </c>
      <c r="F30" s="11"/>
    </row>
    <row r="31" spans="1:6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208">
        <v>54000</v>
      </c>
      <c r="F31" s="11"/>
    </row>
    <row r="32" spans="1:6" ht="18.75" customHeight="1">
      <c r="A32" s="8">
        <v>26</v>
      </c>
      <c r="B32" s="16" t="s">
        <v>1193</v>
      </c>
      <c r="C32" s="10" t="s">
        <v>101</v>
      </c>
      <c r="D32" s="13" t="s">
        <v>105</v>
      </c>
      <c r="E32" s="208">
        <v>54000</v>
      </c>
      <c r="F32" s="11"/>
    </row>
    <row r="33" spans="1:6" ht="18.75" customHeight="1">
      <c r="A33" s="8">
        <v>27</v>
      </c>
      <c r="B33" s="16" t="s">
        <v>1360</v>
      </c>
      <c r="C33" s="10" t="s">
        <v>101</v>
      </c>
      <c r="D33" s="13" t="s">
        <v>105</v>
      </c>
      <c r="E33" s="208">
        <v>54000</v>
      </c>
      <c r="F33" s="11"/>
    </row>
    <row r="34" spans="1:6" ht="18.75" customHeight="1">
      <c r="A34" s="8">
        <v>28</v>
      </c>
      <c r="B34" s="16" t="s">
        <v>269</v>
      </c>
      <c r="C34" s="10" t="s">
        <v>264</v>
      </c>
      <c r="D34" s="13" t="s">
        <v>108</v>
      </c>
      <c r="E34" s="208">
        <v>54000</v>
      </c>
      <c r="F34" s="11"/>
    </row>
    <row r="35" spans="1:6" ht="26.25" customHeight="1">
      <c r="A35" s="8"/>
      <c r="B35" s="18" t="s">
        <v>111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112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208">
        <v>270000</v>
      </c>
      <c r="F38" s="11"/>
    </row>
    <row r="39" spans="1:6" ht="18.75" customHeight="1">
      <c r="A39" s="8">
        <v>2</v>
      </c>
      <c r="B39" s="16" t="s">
        <v>116</v>
      </c>
      <c r="C39" s="2" t="s">
        <v>802</v>
      </c>
      <c r="D39" s="8" t="s">
        <v>108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125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208">
        <v>270000</v>
      </c>
      <c r="F43" s="11"/>
    </row>
    <row r="44" spans="1:6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208">
        <v>126000</v>
      </c>
      <c r="F44" s="11"/>
    </row>
    <row r="45" spans="1:6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208">
        <v>126000</v>
      </c>
      <c r="F45" s="11"/>
    </row>
    <row r="46" spans="1:6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208">
        <v>126000</v>
      </c>
      <c r="F46" s="11"/>
    </row>
    <row r="47" spans="1:6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208">
        <v>126000</v>
      </c>
      <c r="F47" s="11"/>
    </row>
    <row r="48" spans="1:6" ht="20.100000000000001" customHeight="1">
      <c r="A48" s="8">
        <v>6</v>
      </c>
      <c r="B48" s="9" t="s">
        <v>133</v>
      </c>
      <c r="C48" s="2" t="s">
        <v>45</v>
      </c>
      <c r="D48" s="8" t="s">
        <v>178</v>
      </c>
      <c r="E48" s="208">
        <v>90000</v>
      </c>
      <c r="F48" s="11"/>
    </row>
    <row r="49" spans="1:6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208">
        <v>90000</v>
      </c>
      <c r="F49" s="11"/>
    </row>
    <row r="50" spans="1:6" ht="20.100000000000001" customHeight="1">
      <c r="A50" s="8">
        <v>8</v>
      </c>
      <c r="B50" s="9" t="s">
        <v>1272</v>
      </c>
      <c r="C50" s="2" t="s">
        <v>156</v>
      </c>
      <c r="D50" s="8" t="s">
        <v>46</v>
      </c>
      <c r="E50" s="208">
        <v>90000</v>
      </c>
      <c r="F50" s="11"/>
    </row>
    <row r="51" spans="1:6" ht="20.100000000000001" customHeight="1">
      <c r="A51" s="8">
        <v>9</v>
      </c>
      <c r="B51" s="9" t="s">
        <v>44</v>
      </c>
      <c r="C51" s="2" t="s">
        <v>556</v>
      </c>
      <c r="D51" s="8" t="s">
        <v>460</v>
      </c>
      <c r="E51" s="208">
        <v>90000</v>
      </c>
      <c r="F51" s="11"/>
    </row>
    <row r="52" spans="1:6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208">
        <v>54000</v>
      </c>
      <c r="F52" s="11"/>
    </row>
    <row r="53" spans="1:6" ht="20.100000000000001" customHeight="1">
      <c r="A53" s="8">
        <v>11</v>
      </c>
      <c r="B53" s="9" t="s">
        <v>544</v>
      </c>
      <c r="C53" s="2" t="s">
        <v>139</v>
      </c>
      <c r="D53" s="8" t="s">
        <v>96</v>
      </c>
      <c r="E53" s="208">
        <v>54000</v>
      </c>
      <c r="F53" s="11"/>
    </row>
    <row r="54" spans="1:6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208">
        <v>54000</v>
      </c>
      <c r="F54" s="11"/>
    </row>
    <row r="55" spans="1:6" ht="25.5" customHeight="1">
      <c r="A55" s="8"/>
      <c r="B55" s="18" t="s">
        <v>111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145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545</v>
      </c>
      <c r="C58" s="10" t="s">
        <v>147</v>
      </c>
      <c r="D58" s="13" t="s">
        <v>115</v>
      </c>
      <c r="E58" s="208">
        <v>270000</v>
      </c>
      <c r="F58" s="11"/>
    </row>
    <row r="59" spans="1:6" ht="20.100000000000001" customHeight="1">
      <c r="A59" s="8">
        <v>2</v>
      </c>
      <c r="B59" s="9" t="s">
        <v>148</v>
      </c>
      <c r="C59" s="10" t="s">
        <v>149</v>
      </c>
      <c r="D59" s="13" t="s">
        <v>554</v>
      </c>
      <c r="E59" s="208">
        <v>126000</v>
      </c>
      <c r="F59" s="11"/>
    </row>
    <row r="60" spans="1:6" ht="20.100000000000001" customHeight="1">
      <c r="A60" s="8"/>
      <c r="B60" s="18" t="s">
        <v>111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151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546</v>
      </c>
      <c r="C63" s="15" t="s">
        <v>547</v>
      </c>
      <c r="D63" s="8" t="s">
        <v>115</v>
      </c>
      <c r="E63" s="208">
        <v>270000</v>
      </c>
      <c r="F63" s="11"/>
    </row>
    <row r="64" spans="1:6" ht="20.100000000000001" customHeight="1">
      <c r="A64" s="8">
        <v>2</v>
      </c>
      <c r="B64" s="16" t="s">
        <v>548</v>
      </c>
      <c r="C64" s="15" t="s">
        <v>549</v>
      </c>
      <c r="D64" s="13" t="s">
        <v>1202</v>
      </c>
      <c r="E64" s="208">
        <v>126000</v>
      </c>
      <c r="F64" s="11"/>
    </row>
    <row r="65" spans="1:6" ht="20.100000000000001" customHeight="1">
      <c r="A65" s="8">
        <v>3</v>
      </c>
      <c r="B65" s="9" t="s">
        <v>155</v>
      </c>
      <c r="C65" s="2" t="s">
        <v>158</v>
      </c>
      <c r="D65" s="8" t="s">
        <v>460</v>
      </c>
      <c r="E65" s="208">
        <v>90000</v>
      </c>
      <c r="F65" s="11"/>
    </row>
    <row r="66" spans="1:6" ht="20.100000000000001" customHeight="1">
      <c r="A66" s="8">
        <v>4</v>
      </c>
      <c r="B66" s="16" t="s">
        <v>550</v>
      </c>
      <c r="C66" s="15" t="s">
        <v>158</v>
      </c>
      <c r="D66" s="13" t="s">
        <v>1201</v>
      </c>
      <c r="E66" s="208">
        <v>90000</v>
      </c>
      <c r="F66" s="11"/>
    </row>
    <row r="67" spans="1:6" ht="20.100000000000001" customHeight="1">
      <c r="A67" s="8">
        <v>5</v>
      </c>
      <c r="B67" s="12" t="s">
        <v>551</v>
      </c>
      <c r="C67" s="15" t="s">
        <v>156</v>
      </c>
      <c r="D67" s="13" t="s">
        <v>178</v>
      </c>
      <c r="E67" s="208">
        <v>90000</v>
      </c>
      <c r="F67" s="11"/>
    </row>
    <row r="68" spans="1:6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208">
        <v>90000</v>
      </c>
      <c r="F68" s="11"/>
    </row>
    <row r="69" spans="1:6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208">
        <v>54000</v>
      </c>
      <c r="F69" s="11"/>
    </row>
    <row r="70" spans="1:6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208">
        <v>54000</v>
      </c>
      <c r="F70" s="11"/>
    </row>
    <row r="71" spans="1:6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208">
        <v>54000</v>
      </c>
      <c r="F71" s="11"/>
    </row>
    <row r="72" spans="1:6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208">
        <v>54000</v>
      </c>
      <c r="F72" s="11"/>
    </row>
    <row r="73" spans="1:6" ht="20.100000000000001" customHeight="1">
      <c r="A73" s="8">
        <v>11</v>
      </c>
      <c r="B73" s="9" t="s">
        <v>1361</v>
      </c>
      <c r="C73" s="15" t="s">
        <v>139</v>
      </c>
      <c r="D73" s="8" t="s">
        <v>76</v>
      </c>
      <c r="E73" s="208">
        <v>54000</v>
      </c>
      <c r="F73" s="11"/>
    </row>
    <row r="74" spans="1:6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208">
        <v>54000</v>
      </c>
      <c r="F74" s="11"/>
    </row>
    <row r="75" spans="1:6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208">
        <v>54000</v>
      </c>
      <c r="F75" s="11"/>
    </row>
    <row r="76" spans="1:6" ht="20.100000000000001" customHeight="1">
      <c r="A76" s="8"/>
      <c r="B76" s="18" t="s">
        <v>111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169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208">
        <v>270000</v>
      </c>
      <c r="F79" s="11"/>
    </row>
    <row r="80" spans="1:6" ht="20.100000000000001" customHeight="1">
      <c r="A80" s="8">
        <v>2</v>
      </c>
      <c r="B80" s="12" t="s">
        <v>552</v>
      </c>
      <c r="C80" s="2" t="s">
        <v>553</v>
      </c>
      <c r="D80" s="13" t="s">
        <v>1202</v>
      </c>
      <c r="E80" s="208">
        <v>126000</v>
      </c>
      <c r="F80" s="11"/>
    </row>
    <row r="81" spans="1:6" ht="20.100000000000001" customHeight="1">
      <c r="A81" s="8">
        <v>3</v>
      </c>
      <c r="B81" s="12" t="s">
        <v>1362</v>
      </c>
      <c r="C81" s="2" t="s">
        <v>1363</v>
      </c>
      <c r="D81" s="13" t="s">
        <v>1202</v>
      </c>
      <c r="E81" s="208">
        <v>126000</v>
      </c>
      <c r="F81" s="11"/>
    </row>
    <row r="82" spans="1:6" ht="20.100000000000001" customHeight="1">
      <c r="A82" s="8">
        <v>4</v>
      </c>
      <c r="B82" s="9" t="s">
        <v>176</v>
      </c>
      <c r="C82" s="2" t="s">
        <v>1216</v>
      </c>
      <c r="D82" s="13" t="s">
        <v>460</v>
      </c>
      <c r="E82" s="208">
        <v>90000</v>
      </c>
      <c r="F82" s="11"/>
    </row>
    <row r="83" spans="1:6" ht="20.100000000000001" customHeight="1">
      <c r="A83" s="8">
        <v>5</v>
      </c>
      <c r="B83" s="9" t="s">
        <v>183</v>
      </c>
      <c r="C83" s="2" t="s">
        <v>186</v>
      </c>
      <c r="D83" s="8" t="s">
        <v>76</v>
      </c>
      <c r="E83" s="208">
        <v>54000</v>
      </c>
      <c r="F83" s="11"/>
    </row>
    <row r="84" spans="1:6" ht="20.100000000000001" customHeight="1">
      <c r="A84" s="8"/>
      <c r="B84" s="18" t="s">
        <v>111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189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208">
        <v>126000</v>
      </c>
      <c r="F87" s="11"/>
    </row>
    <row r="88" spans="1:6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208">
        <v>126000</v>
      </c>
      <c r="F88" s="11"/>
    </row>
    <row r="89" spans="1:6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208">
        <v>90000</v>
      </c>
      <c r="F89" s="11"/>
    </row>
    <row r="90" spans="1:6" ht="20.100000000000001" customHeight="1">
      <c r="A90" s="8">
        <v>4</v>
      </c>
      <c r="B90" s="9" t="s">
        <v>195</v>
      </c>
      <c r="C90" s="2" t="s">
        <v>45</v>
      </c>
      <c r="D90" s="8" t="s">
        <v>178</v>
      </c>
      <c r="E90" s="208">
        <v>90000</v>
      </c>
      <c r="F90" s="11"/>
    </row>
    <row r="91" spans="1:6" ht="21.6" customHeight="1">
      <c r="A91" s="8">
        <v>5</v>
      </c>
      <c r="B91" s="9" t="s">
        <v>196</v>
      </c>
      <c r="C91" s="2" t="s">
        <v>556</v>
      </c>
      <c r="D91" s="13" t="s">
        <v>460</v>
      </c>
      <c r="E91" s="208">
        <v>90000</v>
      </c>
      <c r="F91" s="11"/>
    </row>
    <row r="92" spans="1:6" ht="21.6" customHeight="1">
      <c r="A92" s="8">
        <v>6</v>
      </c>
      <c r="B92" s="9" t="s">
        <v>197</v>
      </c>
      <c r="C92" s="10" t="s">
        <v>158</v>
      </c>
      <c r="D92" s="13" t="s">
        <v>1201</v>
      </c>
      <c r="E92" s="208">
        <v>90000</v>
      </c>
      <c r="F92" s="11"/>
    </row>
    <row r="93" spans="1:6" ht="21.6" customHeight="1">
      <c r="A93" s="8">
        <v>7</v>
      </c>
      <c r="B93" s="9" t="s">
        <v>198</v>
      </c>
      <c r="C93" s="10" t="s">
        <v>158</v>
      </c>
      <c r="D93" s="13" t="s">
        <v>1201</v>
      </c>
      <c r="E93" s="208">
        <v>90000</v>
      </c>
      <c r="F93" s="11"/>
    </row>
    <row r="94" spans="1:6" ht="21.6" customHeight="1">
      <c r="A94" s="8">
        <v>8</v>
      </c>
      <c r="B94" s="9" t="s">
        <v>200</v>
      </c>
      <c r="C94" s="15" t="s">
        <v>70</v>
      </c>
      <c r="D94" s="13" t="s">
        <v>137</v>
      </c>
      <c r="E94" s="208">
        <v>54000</v>
      </c>
      <c r="F94" s="11"/>
    </row>
    <row r="95" spans="1:6" ht="21.6" customHeight="1">
      <c r="A95" s="8">
        <v>9</v>
      </c>
      <c r="B95" s="9" t="s">
        <v>204</v>
      </c>
      <c r="C95" s="2" t="s">
        <v>205</v>
      </c>
      <c r="D95" s="8" t="s">
        <v>73</v>
      </c>
      <c r="E95" s="208">
        <v>54000</v>
      </c>
      <c r="F95" s="11"/>
    </row>
    <row r="96" spans="1:6" ht="21.6" customHeight="1">
      <c r="A96" s="8">
        <v>10</v>
      </c>
      <c r="B96" s="9" t="s">
        <v>206</v>
      </c>
      <c r="C96" s="15" t="s">
        <v>207</v>
      </c>
      <c r="D96" s="13" t="s">
        <v>105</v>
      </c>
      <c r="E96" s="208">
        <v>54000</v>
      </c>
      <c r="F96" s="11"/>
    </row>
    <row r="97" spans="1:6" ht="20.100000000000001" customHeight="1">
      <c r="A97" s="8"/>
      <c r="B97" s="18" t="s">
        <v>111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209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536</v>
      </c>
      <c r="C100" s="8" t="s">
        <v>537</v>
      </c>
      <c r="D100" s="13" t="s">
        <v>35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36</v>
      </c>
      <c r="C101" s="2" t="s">
        <v>214</v>
      </c>
      <c r="D101" s="8" t="s">
        <v>178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219</v>
      </c>
      <c r="C102" s="2" t="s">
        <v>220</v>
      </c>
      <c r="D102" s="13" t="s">
        <v>68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1364</v>
      </c>
      <c r="C103" s="2" t="s">
        <v>1365</v>
      </c>
      <c r="D103" s="13" t="s">
        <v>208</v>
      </c>
      <c r="E103" s="208">
        <v>54000</v>
      </c>
      <c r="F103" s="11"/>
    </row>
    <row r="104" spans="1:6" ht="20.100000000000001" customHeight="1">
      <c r="A104" s="2"/>
      <c r="B104" s="18" t="s">
        <v>111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223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226</v>
      </c>
      <c r="C108" s="2" t="s">
        <v>227</v>
      </c>
      <c r="D108" s="14" t="s">
        <v>35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228</v>
      </c>
      <c r="C109" s="2" t="s">
        <v>442</v>
      </c>
      <c r="D109" s="8" t="s">
        <v>52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231</v>
      </c>
      <c r="C110" s="2" t="s">
        <v>442</v>
      </c>
      <c r="D110" s="8" t="s">
        <v>52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232</v>
      </c>
      <c r="C111" s="2" t="s">
        <v>233</v>
      </c>
      <c r="D111" s="13" t="s">
        <v>558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235</v>
      </c>
      <c r="C112" s="2" t="s">
        <v>233</v>
      </c>
      <c r="D112" s="8" t="s">
        <v>208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236</v>
      </c>
      <c r="C113" s="2" t="s">
        <v>233</v>
      </c>
      <c r="D113" s="13" t="s">
        <v>105</v>
      </c>
      <c r="E113" s="208">
        <v>54000</v>
      </c>
      <c r="F113" s="11"/>
    </row>
    <row r="114" spans="1:6" ht="20.100000000000001" customHeight="1">
      <c r="A114" s="2"/>
      <c r="B114" s="18" t="s">
        <v>111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1371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1280</v>
      </c>
      <c r="C117" s="15" t="s">
        <v>70</v>
      </c>
      <c r="D117" s="13" t="s">
        <v>162</v>
      </c>
      <c r="E117" s="208">
        <v>54000</v>
      </c>
      <c r="F117" s="11"/>
    </row>
    <row r="118" spans="1:6" ht="27" customHeight="1">
      <c r="A118" s="8">
        <v>2</v>
      </c>
      <c r="B118" s="9" t="s">
        <v>238</v>
      </c>
      <c r="C118" s="2" t="s">
        <v>239</v>
      </c>
      <c r="D118" s="13" t="s">
        <v>68</v>
      </c>
      <c r="E118" s="208">
        <v>54000</v>
      </c>
      <c r="F118" s="11"/>
    </row>
    <row r="119" spans="1:6" ht="27" customHeight="1">
      <c r="A119" s="2"/>
      <c r="B119" s="18" t="s">
        <v>111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252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255</v>
      </c>
      <c r="C123" s="10" t="s">
        <v>258</v>
      </c>
      <c r="D123" s="13" t="s">
        <v>131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257</v>
      </c>
      <c r="C124" s="10" t="s">
        <v>258</v>
      </c>
      <c r="D124" s="13" t="s">
        <v>131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560</v>
      </c>
      <c r="C125" s="10" t="s">
        <v>258</v>
      </c>
      <c r="D125" s="13" t="s">
        <v>49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259</v>
      </c>
      <c r="C126" s="10" t="s">
        <v>260</v>
      </c>
      <c r="D126" s="13" t="s">
        <v>46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261</v>
      </c>
      <c r="C127" s="10" t="s">
        <v>495</v>
      </c>
      <c r="D127" s="13" t="s">
        <v>460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262</v>
      </c>
      <c r="C128" s="10" t="s">
        <v>1218</v>
      </c>
      <c r="D128" s="13" t="s">
        <v>460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265</v>
      </c>
      <c r="C129" s="10" t="s">
        <v>266</v>
      </c>
      <c r="D129" s="8" t="s">
        <v>87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267</v>
      </c>
      <c r="C130" s="10" t="s">
        <v>268</v>
      </c>
      <c r="D130" s="13" t="s">
        <v>105</v>
      </c>
      <c r="E130" s="208">
        <v>54000</v>
      </c>
      <c r="F130" s="11"/>
    </row>
    <row r="131" spans="1:6" ht="20.100000000000001" customHeight="1">
      <c r="A131" s="2"/>
      <c r="B131" s="18" t="s">
        <v>111</v>
      </c>
      <c r="C131" s="24" t="s">
        <v>1366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272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561</v>
      </c>
      <c r="C134" s="10" t="s">
        <v>562</v>
      </c>
      <c r="D134" s="13" t="s">
        <v>115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563</v>
      </c>
      <c r="C135" s="10" t="s">
        <v>564</v>
      </c>
      <c r="D135" s="13" t="s">
        <v>154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276</v>
      </c>
      <c r="C136" s="2" t="s">
        <v>277</v>
      </c>
      <c r="D136" s="14" t="s">
        <v>35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278</v>
      </c>
      <c r="C137" s="10" t="s">
        <v>565</v>
      </c>
      <c r="D137" s="13" t="s">
        <v>178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280</v>
      </c>
      <c r="C138" s="2" t="s">
        <v>566</v>
      </c>
      <c r="D138" s="13" t="s">
        <v>178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213</v>
      </c>
      <c r="C139" s="2" t="s">
        <v>568</v>
      </c>
      <c r="D139" s="13" t="s">
        <v>460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215</v>
      </c>
      <c r="C140" s="10" t="s">
        <v>567</v>
      </c>
      <c r="D140" s="13" t="s">
        <v>162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283</v>
      </c>
      <c r="C141" s="10" t="s">
        <v>567</v>
      </c>
      <c r="D141" s="13" t="s">
        <v>162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284</v>
      </c>
      <c r="C142" s="2" t="s">
        <v>568</v>
      </c>
      <c r="D142" s="13" t="s">
        <v>162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286</v>
      </c>
      <c r="C143" s="10" t="s">
        <v>569</v>
      </c>
      <c r="D143" s="13" t="s">
        <v>68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288</v>
      </c>
      <c r="C144" s="10" t="s">
        <v>1220</v>
      </c>
      <c r="D144" s="13" t="s">
        <v>302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569</v>
      </c>
      <c r="D145" s="13" t="s">
        <v>162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290</v>
      </c>
      <c r="C146" s="2" t="s">
        <v>299</v>
      </c>
      <c r="D146" s="13" t="s">
        <v>302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292</v>
      </c>
      <c r="C147" s="2" t="s">
        <v>570</v>
      </c>
      <c r="D147" s="13" t="s">
        <v>76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293</v>
      </c>
      <c r="C148" s="2" t="s">
        <v>570</v>
      </c>
      <c r="D148" s="13" t="s">
        <v>119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295</v>
      </c>
      <c r="C149" s="2" t="s">
        <v>570</v>
      </c>
      <c r="D149" s="13" t="s">
        <v>119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296</v>
      </c>
      <c r="C150" s="10" t="s">
        <v>297</v>
      </c>
      <c r="D150" s="13" t="s">
        <v>73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1203</v>
      </c>
      <c r="C151" s="10" t="s">
        <v>299</v>
      </c>
      <c r="D151" s="8" t="s">
        <v>96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300</v>
      </c>
      <c r="C152" s="10" t="s">
        <v>301</v>
      </c>
      <c r="D152" s="13" t="s">
        <v>76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303</v>
      </c>
      <c r="C153" s="10" t="s">
        <v>304</v>
      </c>
      <c r="D153" s="13" t="s">
        <v>87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305</v>
      </c>
      <c r="C154" s="10" t="s">
        <v>306</v>
      </c>
      <c r="D154" s="13" t="s">
        <v>76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307</v>
      </c>
      <c r="C155" s="10" t="s">
        <v>308</v>
      </c>
      <c r="D155" s="13" t="s">
        <v>87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309</v>
      </c>
      <c r="C156" s="10" t="s">
        <v>317</v>
      </c>
      <c r="D156" s="13" t="s">
        <v>208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314</v>
      </c>
      <c r="C157" s="10" t="s">
        <v>315</v>
      </c>
      <c r="D157" s="13" t="s">
        <v>108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316</v>
      </c>
      <c r="C158" s="10" t="s">
        <v>317</v>
      </c>
      <c r="D158" s="13" t="s">
        <v>108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318</v>
      </c>
      <c r="C159" s="10" t="s">
        <v>319</v>
      </c>
      <c r="D159" s="13" t="s">
        <v>105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320</v>
      </c>
      <c r="C160" s="10" t="s">
        <v>321</v>
      </c>
      <c r="D160" s="13" t="s">
        <v>105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331</v>
      </c>
      <c r="C161" s="10" t="s">
        <v>332</v>
      </c>
      <c r="D161" s="13" t="s">
        <v>350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334</v>
      </c>
      <c r="C162" s="10" t="s">
        <v>332</v>
      </c>
      <c r="D162" s="13" t="s">
        <v>350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335</v>
      </c>
      <c r="C163" s="10" t="s">
        <v>332</v>
      </c>
      <c r="D163" s="13" t="s">
        <v>350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341</v>
      </c>
      <c r="C168" s="10" t="s">
        <v>332</v>
      </c>
      <c r="D168" s="13" t="s">
        <v>347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342</v>
      </c>
      <c r="C169" s="10" t="s">
        <v>332</v>
      </c>
      <c r="D169" s="13" t="s">
        <v>347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343</v>
      </c>
      <c r="C170" s="10" t="s">
        <v>332</v>
      </c>
      <c r="D170" s="13" t="s">
        <v>347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344</v>
      </c>
      <c r="C171" s="10" t="s">
        <v>332</v>
      </c>
      <c r="D171" s="13" t="s">
        <v>347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345</v>
      </c>
      <c r="C172" s="10" t="s">
        <v>352</v>
      </c>
      <c r="D172" s="13" t="s">
        <v>356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348</v>
      </c>
      <c r="C173" s="10" t="s">
        <v>352</v>
      </c>
      <c r="D173" s="13" t="s">
        <v>356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349</v>
      </c>
      <c r="C174" s="10" t="s">
        <v>352</v>
      </c>
      <c r="D174" s="13" t="s">
        <v>1199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351</v>
      </c>
      <c r="C175" s="10" t="s">
        <v>352</v>
      </c>
      <c r="D175" s="13" t="s">
        <v>1204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354</v>
      </c>
      <c r="C176" s="10" t="s">
        <v>355</v>
      </c>
      <c r="D176" s="13" t="s">
        <v>1205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357</v>
      </c>
      <c r="C177" s="10" t="s">
        <v>355</v>
      </c>
      <c r="D177" s="13" t="s">
        <v>1205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358</v>
      </c>
      <c r="C178" s="10" t="s">
        <v>355</v>
      </c>
      <c r="D178" s="13" t="s">
        <v>1205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359</v>
      </c>
      <c r="C179" s="10" t="s">
        <v>355</v>
      </c>
      <c r="D179" s="13" t="s">
        <v>1205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360</v>
      </c>
      <c r="C180" s="10" t="s">
        <v>355</v>
      </c>
      <c r="D180" s="13" t="s">
        <v>1205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361</v>
      </c>
      <c r="C181" s="10" t="s">
        <v>355</v>
      </c>
      <c r="D181" s="13" t="s">
        <v>1205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362</v>
      </c>
      <c r="C182" s="10" t="s">
        <v>355</v>
      </c>
      <c r="D182" s="13" t="s">
        <v>1205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499</v>
      </c>
      <c r="C183" s="10" t="s">
        <v>352</v>
      </c>
      <c r="D183" s="13" t="s">
        <v>1205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363</v>
      </c>
      <c r="C184" s="10" t="s">
        <v>352</v>
      </c>
      <c r="D184" s="13" t="s">
        <v>1205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364</v>
      </c>
      <c r="C185" s="10" t="s">
        <v>355</v>
      </c>
      <c r="D185" s="13" t="s">
        <v>1221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369</v>
      </c>
      <c r="C186" s="10" t="s">
        <v>355</v>
      </c>
      <c r="D186" s="13" t="s">
        <v>373</v>
      </c>
      <c r="E186" s="208">
        <v>36000</v>
      </c>
      <c r="F186" s="11"/>
    </row>
    <row r="187" spans="1:6" ht="20.100000000000001" customHeight="1">
      <c r="A187" s="25"/>
      <c r="B187" s="6" t="s">
        <v>111</v>
      </c>
      <c r="C187" s="26" t="s">
        <v>1370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381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935" t="s">
        <v>0</v>
      </c>
      <c r="B1" s="935"/>
      <c r="C1" s="935"/>
      <c r="D1" s="935"/>
    </row>
    <row r="2" spans="1:9" ht="33.75" customHeight="1">
      <c r="A2" s="61" t="s">
        <v>1372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779</v>
      </c>
      <c r="F4" s="22" t="s">
        <v>709</v>
      </c>
      <c r="G4" s="65" t="s">
        <v>1373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1263</v>
      </c>
      <c r="C7" s="2" t="s">
        <v>1352</v>
      </c>
      <c r="D7" s="8" t="s">
        <v>154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1353</v>
      </c>
      <c r="C8" s="2" t="s">
        <v>1354</v>
      </c>
      <c r="D8" s="8" t="s">
        <v>154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210</v>
      </c>
      <c r="C11" s="2" t="s">
        <v>1265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273</v>
      </c>
      <c r="C13" s="2" t="s">
        <v>535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33</v>
      </c>
      <c r="C14" s="10" t="s">
        <v>538</v>
      </c>
      <c r="D14" s="13" t="s">
        <v>131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172</v>
      </c>
      <c r="C15" s="10" t="s">
        <v>555</v>
      </c>
      <c r="D15" s="8" t="s">
        <v>554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1355</v>
      </c>
      <c r="C16" s="2" t="s">
        <v>1356</v>
      </c>
      <c r="D16" s="14" t="s">
        <v>178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1266</v>
      </c>
      <c r="C17" s="2" t="s">
        <v>40</v>
      </c>
      <c r="D17" s="8" t="s">
        <v>178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1357</v>
      </c>
      <c r="C18" s="2" t="s">
        <v>1358</v>
      </c>
      <c r="D18" s="8" t="s">
        <v>178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178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1201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179</v>
      </c>
      <c r="C22" s="10" t="s">
        <v>559</v>
      </c>
      <c r="D22" s="13" t="s">
        <v>162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238</v>
      </c>
      <c r="C24" s="2" t="s">
        <v>239</v>
      </c>
      <c r="D24" s="13" t="s">
        <v>68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290</v>
      </c>
      <c r="C25" s="2" t="s">
        <v>1374</v>
      </c>
      <c r="D25" s="13" t="s">
        <v>302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1359</v>
      </c>
      <c r="C26" s="10" t="s">
        <v>101</v>
      </c>
      <c r="D26" s="13" t="s">
        <v>119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1267</v>
      </c>
      <c r="C29" s="10" t="s">
        <v>1268</v>
      </c>
      <c r="D29" s="13" t="s">
        <v>87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82</v>
      </c>
      <c r="C30" s="10" t="s">
        <v>1215</v>
      </c>
      <c r="D30" s="13" t="s">
        <v>1375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221</v>
      </c>
      <c r="C31" s="15" t="s">
        <v>1376</v>
      </c>
      <c r="D31" s="13" t="s">
        <v>208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85</v>
      </c>
      <c r="C32" s="2" t="s">
        <v>1269</v>
      </c>
      <c r="D32" s="8" t="s">
        <v>208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92</v>
      </c>
      <c r="C34" s="2" t="s">
        <v>1377</v>
      </c>
      <c r="D34" s="8" t="s">
        <v>105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1193</v>
      </c>
      <c r="C35" s="10" t="s">
        <v>101</v>
      </c>
      <c r="D35" s="13" t="s">
        <v>105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1360</v>
      </c>
      <c r="C36" s="10" t="s">
        <v>101</v>
      </c>
      <c r="D36" s="13" t="s">
        <v>105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112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116</v>
      </c>
      <c r="C41" s="2" t="s">
        <v>802</v>
      </c>
      <c r="D41" s="8" t="s">
        <v>108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125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541</v>
      </c>
      <c r="C45" s="2" t="s">
        <v>542</v>
      </c>
      <c r="D45" s="8" t="s">
        <v>115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543</v>
      </c>
      <c r="C46" s="2" t="s">
        <v>43</v>
      </c>
      <c r="D46" s="8" t="s">
        <v>131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1272</v>
      </c>
      <c r="C52" s="2" t="s">
        <v>156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44</v>
      </c>
      <c r="C53" s="2" t="s">
        <v>556</v>
      </c>
      <c r="D53" s="8" t="s">
        <v>460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544</v>
      </c>
      <c r="C55" s="2" t="s">
        <v>139</v>
      </c>
      <c r="D55" s="8" t="s">
        <v>96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545</v>
      </c>
      <c r="C60" s="10" t="s">
        <v>147</v>
      </c>
      <c r="D60" s="13" t="s">
        <v>115</v>
      </c>
      <c r="E60" s="70">
        <f>180306.81</f>
        <v>180306.81</v>
      </c>
      <c r="F60" s="197">
        <f>'[18]August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546</v>
      </c>
      <c r="C64" s="15" t="s">
        <v>547</v>
      </c>
      <c r="D64" s="8" t="s">
        <v>115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548</v>
      </c>
      <c r="C65" s="15" t="s">
        <v>549</v>
      </c>
      <c r="D65" s="13" t="s">
        <v>1202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460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550</v>
      </c>
      <c r="C67" s="15" t="s">
        <v>158</v>
      </c>
      <c r="D67" s="13" t="s">
        <v>1201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551</v>
      </c>
      <c r="C68" s="15" t="s">
        <v>156</v>
      </c>
      <c r="D68" s="13" t="s">
        <v>178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1378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1280</v>
      </c>
      <c r="C70" s="15" t="s">
        <v>70</v>
      </c>
      <c r="D70" s="13" t="s">
        <v>162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 t="e">
        <f>#REF!</f>
        <v>#REF!</v>
      </c>
      <c r="F73" s="197">
        <f>'[18]August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1361</v>
      </c>
      <c r="C74" s="15" t="s">
        <v>139</v>
      </c>
      <c r="D74" s="8" t="s">
        <v>76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552</v>
      </c>
      <c r="C81" s="2" t="s">
        <v>553</v>
      </c>
      <c r="D81" s="13" t="s">
        <v>1202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1362</v>
      </c>
      <c r="C82" s="2" t="s">
        <v>1363</v>
      </c>
      <c r="D82" s="13" t="s">
        <v>1202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176</v>
      </c>
      <c r="C83" s="2" t="s">
        <v>1216</v>
      </c>
      <c r="D83" s="13" t="s">
        <v>460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189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1379</v>
      </c>
      <c r="C88" s="2" t="s">
        <v>1380</v>
      </c>
      <c r="D88" s="8" t="s">
        <v>154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192</v>
      </c>
      <c r="C89" s="2" t="s">
        <v>130</v>
      </c>
      <c r="D89" s="8" t="s">
        <v>131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190</v>
      </c>
      <c r="C90" s="2" t="s">
        <v>130</v>
      </c>
      <c r="D90" s="8" t="s">
        <v>131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195</v>
      </c>
      <c r="C92" s="2" t="s">
        <v>45</v>
      </c>
      <c r="D92" s="8" t="s">
        <v>178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196</v>
      </c>
      <c r="C93" s="2" t="s">
        <v>556</v>
      </c>
      <c r="D93" s="13" t="s">
        <v>460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197</v>
      </c>
      <c r="C94" s="10" t="s">
        <v>158</v>
      </c>
      <c r="D94" s="13" t="s">
        <v>1201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198</v>
      </c>
      <c r="C95" s="10" t="s">
        <v>158</v>
      </c>
      <c r="D95" s="13" t="s">
        <v>1201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200</v>
      </c>
      <c r="C96" s="15" t="s">
        <v>70</v>
      </c>
      <c r="D96" s="13" t="s">
        <v>137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204</v>
      </c>
      <c r="C97" s="2" t="s">
        <v>205</v>
      </c>
      <c r="D97" s="8" t="s">
        <v>73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206</v>
      </c>
      <c r="C98" s="15" t="s">
        <v>207</v>
      </c>
      <c r="D98" s="13" t="s">
        <v>105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209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536</v>
      </c>
      <c r="C102" s="8" t="s">
        <v>537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36</v>
      </c>
      <c r="C103" s="2" t="s">
        <v>214</v>
      </c>
      <c r="D103" s="8" t="s">
        <v>178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1381</v>
      </c>
      <c r="C104" s="2" t="s">
        <v>1382</v>
      </c>
      <c r="D104" s="13" t="s">
        <v>1201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219</v>
      </c>
      <c r="C105" s="2" t="s">
        <v>220</v>
      </c>
      <c r="D105" s="13" t="s">
        <v>68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223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224</v>
      </c>
      <c r="C109" s="10" t="s">
        <v>225</v>
      </c>
      <c r="D109" s="13" t="s">
        <v>115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226</v>
      </c>
      <c r="C110" s="2" t="s">
        <v>227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228</v>
      </c>
      <c r="C111" s="2" t="s">
        <v>442</v>
      </c>
      <c r="D111" s="8" t="s">
        <v>52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231</v>
      </c>
      <c r="C112" s="2" t="s">
        <v>442</v>
      </c>
      <c r="D112" s="8" t="s">
        <v>52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232</v>
      </c>
      <c r="C113" s="2" t="s">
        <v>233</v>
      </c>
      <c r="D113" s="13" t="s">
        <v>558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235</v>
      </c>
      <c r="C114" s="2" t="s">
        <v>233</v>
      </c>
      <c r="D114" s="8" t="s">
        <v>208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236</v>
      </c>
      <c r="C115" s="2" t="s">
        <v>233</v>
      </c>
      <c r="D115" s="13" t="s">
        <v>105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252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253</v>
      </c>
      <c r="C119" s="10" t="s">
        <v>254</v>
      </c>
      <c r="D119" s="13" t="s">
        <v>115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1383</v>
      </c>
      <c r="B120" s="9" t="s">
        <v>1384</v>
      </c>
      <c r="C120" s="10" t="s">
        <v>1385</v>
      </c>
      <c r="D120" s="13" t="s">
        <v>154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255</v>
      </c>
      <c r="C121" s="10" t="s">
        <v>258</v>
      </c>
      <c r="D121" s="13" t="s">
        <v>131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257</v>
      </c>
      <c r="C122" s="10" t="s">
        <v>258</v>
      </c>
      <c r="D122" s="13" t="s">
        <v>131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560</v>
      </c>
      <c r="C123" s="10" t="s">
        <v>258</v>
      </c>
      <c r="D123" s="13" t="s">
        <v>49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259</v>
      </c>
      <c r="C124" s="10" t="s">
        <v>260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261</v>
      </c>
      <c r="C125" s="10" t="s">
        <v>495</v>
      </c>
      <c r="D125" s="13" t="s">
        <v>460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262</v>
      </c>
      <c r="C126" s="10" t="s">
        <v>1218</v>
      </c>
      <c r="D126" s="13" t="s">
        <v>460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1386</v>
      </c>
      <c r="C127" s="10" t="s">
        <v>1387</v>
      </c>
      <c r="D127" s="13" t="s">
        <v>540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265</v>
      </c>
      <c r="C128" s="10" t="s">
        <v>266</v>
      </c>
      <c r="D128" s="8" t="s">
        <v>87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267</v>
      </c>
      <c r="C129" s="10" t="s">
        <v>268</v>
      </c>
      <c r="D129" s="13" t="s">
        <v>105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111</v>
      </c>
      <c r="C130" s="24" t="s">
        <v>271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272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561</v>
      </c>
      <c r="C133" s="10" t="s">
        <v>562</v>
      </c>
      <c r="D133" s="13" t="s">
        <v>115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563</v>
      </c>
      <c r="C134" s="10" t="s">
        <v>564</v>
      </c>
      <c r="D134" s="13" t="s">
        <v>154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278</v>
      </c>
      <c r="C136" s="10" t="s">
        <v>565</v>
      </c>
      <c r="D136" s="13" t="s">
        <v>178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280</v>
      </c>
      <c r="C137" s="2" t="s">
        <v>566</v>
      </c>
      <c r="D137" s="13" t="s">
        <v>178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213</v>
      </c>
      <c r="C138" s="2" t="s">
        <v>568</v>
      </c>
      <c r="D138" s="13" t="s">
        <v>460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215</v>
      </c>
      <c r="C139" s="10" t="s">
        <v>567</v>
      </c>
      <c r="D139" s="13" t="s">
        <v>162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283</v>
      </c>
      <c r="C140" s="10" t="s">
        <v>567</v>
      </c>
      <c r="D140" s="13" t="s">
        <v>162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284</v>
      </c>
      <c r="C141" s="2" t="s">
        <v>568</v>
      </c>
      <c r="D141" s="13" t="s">
        <v>162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286</v>
      </c>
      <c r="C142" s="10" t="s">
        <v>569</v>
      </c>
      <c r="D142" s="13" t="s">
        <v>68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288</v>
      </c>
      <c r="C143" s="10" t="s">
        <v>1220</v>
      </c>
      <c r="D143" s="13" t="s">
        <v>302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60</v>
      </c>
      <c r="C144" s="10" t="s">
        <v>569</v>
      </c>
      <c r="D144" s="13" t="s">
        <v>162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292</v>
      </c>
      <c r="C145" s="2" t="s">
        <v>570</v>
      </c>
      <c r="D145" s="13" t="s">
        <v>76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293</v>
      </c>
      <c r="C146" s="2" t="s">
        <v>570</v>
      </c>
      <c r="D146" s="13" t="s">
        <v>119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295</v>
      </c>
      <c r="C147" s="2" t="s">
        <v>570</v>
      </c>
      <c r="D147" s="13" t="s">
        <v>119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296</v>
      </c>
      <c r="C148" s="10" t="s">
        <v>297</v>
      </c>
      <c r="D148" s="13" t="s">
        <v>73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1203</v>
      </c>
      <c r="C149" s="10" t="s">
        <v>299</v>
      </c>
      <c r="D149" s="8" t="s">
        <v>96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300</v>
      </c>
      <c r="C150" s="10" t="s">
        <v>301</v>
      </c>
      <c r="D150" s="13" t="s">
        <v>76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303</v>
      </c>
      <c r="C151" s="10" t="s">
        <v>304</v>
      </c>
      <c r="D151" s="13" t="s">
        <v>87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305</v>
      </c>
      <c r="C152" s="10" t="s">
        <v>306</v>
      </c>
      <c r="D152" s="13" t="s">
        <v>76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307</v>
      </c>
      <c r="C153" s="10" t="s">
        <v>308</v>
      </c>
      <c r="D153" s="13" t="s">
        <v>87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309</v>
      </c>
      <c r="C154" s="10" t="s">
        <v>317</v>
      </c>
      <c r="D154" s="13" t="s">
        <v>1375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1388</v>
      </c>
      <c r="C155" s="10" t="s">
        <v>315</v>
      </c>
      <c r="D155" s="13" t="s">
        <v>105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314</v>
      </c>
      <c r="C156" s="10" t="s">
        <v>315</v>
      </c>
      <c r="D156" s="13" t="s">
        <v>108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316</v>
      </c>
      <c r="C157" s="10" t="s">
        <v>317</v>
      </c>
      <c r="D157" s="13" t="s">
        <v>108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318</v>
      </c>
      <c r="C158" s="10" t="s">
        <v>319</v>
      </c>
      <c r="D158" s="13" t="s">
        <v>105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320</v>
      </c>
      <c r="C159" s="10" t="s">
        <v>321</v>
      </c>
      <c r="D159" s="13" t="s">
        <v>105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331</v>
      </c>
      <c r="C160" s="10" t="s">
        <v>332</v>
      </c>
      <c r="D160" s="13" t="s">
        <v>350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334</v>
      </c>
      <c r="C161" s="10" t="s">
        <v>332</v>
      </c>
      <c r="D161" s="13" t="s">
        <v>350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335</v>
      </c>
      <c r="C162" s="10" t="s">
        <v>332</v>
      </c>
      <c r="D162" s="13" t="s">
        <v>350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923</v>
      </c>
      <c r="C163" s="10" t="s">
        <v>332</v>
      </c>
      <c r="D163" s="13" t="s">
        <v>350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1367</v>
      </c>
      <c r="C168" s="10" t="s">
        <v>332</v>
      </c>
      <c r="D168" s="13" t="s">
        <v>347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341</v>
      </c>
      <c r="C169" s="10" t="s">
        <v>332</v>
      </c>
      <c r="D169" s="13" t="s">
        <v>347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342</v>
      </c>
      <c r="C170" s="10" t="s">
        <v>332</v>
      </c>
      <c r="D170" s="13" t="s">
        <v>347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343</v>
      </c>
      <c r="C171" s="10" t="s">
        <v>332</v>
      </c>
      <c r="D171" s="13" t="s">
        <v>347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344</v>
      </c>
      <c r="C172" s="10" t="s">
        <v>332</v>
      </c>
      <c r="D172" s="13" t="s">
        <v>347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345</v>
      </c>
      <c r="C173" s="10" t="s">
        <v>352</v>
      </c>
      <c r="D173" s="13" t="s">
        <v>356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348</v>
      </c>
      <c r="C174" s="10" t="s">
        <v>352</v>
      </c>
      <c r="D174" s="13" t="s">
        <v>356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349</v>
      </c>
      <c r="C175" s="10" t="s">
        <v>352</v>
      </c>
      <c r="D175" s="13" t="s">
        <v>1199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351</v>
      </c>
      <c r="C176" s="10" t="s">
        <v>352</v>
      </c>
      <c r="D176" s="13" t="s">
        <v>1204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354</v>
      </c>
      <c r="C177" s="10" t="s">
        <v>355</v>
      </c>
      <c r="D177" s="13" t="s">
        <v>1205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357</v>
      </c>
      <c r="C178" s="10" t="s">
        <v>355</v>
      </c>
      <c r="D178" s="13" t="s">
        <v>1205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358</v>
      </c>
      <c r="C179" s="10" t="s">
        <v>355</v>
      </c>
      <c r="D179" s="13" t="s">
        <v>1205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359</v>
      </c>
      <c r="C180" s="10" t="s">
        <v>355</v>
      </c>
      <c r="D180" s="13" t="s">
        <v>1205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360</v>
      </c>
      <c r="C181" s="10" t="s">
        <v>355</v>
      </c>
      <c r="D181" s="13" t="s">
        <v>1205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361</v>
      </c>
      <c r="C182" s="10" t="s">
        <v>355</v>
      </c>
      <c r="D182" s="13" t="s">
        <v>1205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362</v>
      </c>
      <c r="C183" s="10" t="s">
        <v>355</v>
      </c>
      <c r="D183" s="13" t="s">
        <v>1205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499</v>
      </c>
      <c r="C184" s="10" t="s">
        <v>352</v>
      </c>
      <c r="D184" s="13" t="s">
        <v>1205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363</v>
      </c>
      <c r="C185" s="10" t="s">
        <v>352</v>
      </c>
      <c r="D185" s="13" t="s">
        <v>1205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364</v>
      </c>
      <c r="C186" s="10" t="s">
        <v>355</v>
      </c>
      <c r="D186" s="13" t="s">
        <v>1221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369</v>
      </c>
      <c r="C187" s="10" t="s">
        <v>355</v>
      </c>
      <c r="D187" s="13" t="s">
        <v>373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111</v>
      </c>
      <c r="C188" s="26" t="s">
        <v>1368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381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935" t="s">
        <v>0</v>
      </c>
      <c r="B1" s="935"/>
      <c r="C1" s="935"/>
      <c r="D1" s="935"/>
      <c r="E1" s="935"/>
    </row>
    <row r="2" spans="1:9" ht="33.75" customHeight="1">
      <c r="A2" s="61" t="s">
        <v>1372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1389</v>
      </c>
      <c r="G4" s="184" t="s">
        <v>1390</v>
      </c>
      <c r="H4" s="22" t="s">
        <v>781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1263</v>
      </c>
      <c r="C7" s="2" t="s">
        <v>1352</v>
      </c>
      <c r="D7" s="8" t="s">
        <v>154</v>
      </c>
      <c r="E7" s="70">
        <f>42653.17</f>
        <v>42653.17</v>
      </c>
      <c r="F7" s="70">
        <f>0.025*E7</f>
        <v>1066.32925</v>
      </c>
      <c r="G7" s="70">
        <f>'[19]April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1353</v>
      </c>
      <c r="C8" s="2" t="s">
        <v>1354</v>
      </c>
      <c r="D8" s="8" t="s">
        <v>154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210</v>
      </c>
      <c r="C11" s="2" t="s">
        <v>1265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273</v>
      </c>
      <c r="C13" s="2" t="s">
        <v>535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33</v>
      </c>
      <c r="C14" s="10" t="s">
        <v>538</v>
      </c>
      <c r="D14" s="13" t="s">
        <v>131</v>
      </c>
      <c r="E14" s="70">
        <v>33507.5</v>
      </c>
      <c r="F14" s="70">
        <f>0.025*E14</f>
        <v>837.6875</v>
      </c>
      <c r="G14" s="70">
        <f>'[19]April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172</v>
      </c>
      <c r="C15" s="10" t="s">
        <v>555</v>
      </c>
      <c r="D15" s="8" t="s">
        <v>554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1355</v>
      </c>
      <c r="C16" s="2" t="s">
        <v>1356</v>
      </c>
      <c r="D16" s="14" t="s">
        <v>178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1266</v>
      </c>
      <c r="C17" s="2" t="s">
        <v>40</v>
      </c>
      <c r="D17" s="8" t="s">
        <v>178</v>
      </c>
      <c r="E17" s="70">
        <v>27611.23</v>
      </c>
      <c r="F17" s="70">
        <f>0.025*E17</f>
        <v>690.28075000000001</v>
      </c>
      <c r="G17" s="70">
        <f>'[19]April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1357</v>
      </c>
      <c r="C18" s="2" t="s">
        <v>1358</v>
      </c>
      <c r="D18" s="8" t="s">
        <v>178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39</v>
      </c>
      <c r="C19" s="2" t="s">
        <v>40</v>
      </c>
      <c r="D19" s="13" t="s">
        <v>178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50</v>
      </c>
      <c r="C20" s="10" t="s">
        <v>51</v>
      </c>
      <c r="D20" s="13" t="s">
        <v>1201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53</v>
      </c>
      <c r="C21" s="2" t="s">
        <v>54</v>
      </c>
      <c r="D21" s="13" t="s">
        <v>58</v>
      </c>
      <c r="E21" s="70">
        <f>23891.12</f>
        <v>23891.119999999999</v>
      </c>
      <c r="F21" s="70">
        <f>0.025*E21</f>
        <v>597.27800000000002</v>
      </c>
      <c r="G21" s="70">
        <f>'[19]April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179</v>
      </c>
      <c r="C22" s="10" t="s">
        <v>559</v>
      </c>
      <c r="D22" s="13" t="s">
        <v>162</v>
      </c>
      <c r="E22" s="70">
        <f>22837.82</f>
        <v>22837.82</v>
      </c>
      <c r="F22" s="70">
        <f>0.025*E22</f>
        <v>570.94550000000004</v>
      </c>
      <c r="G22" s="70">
        <f>'[19]April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63</v>
      </c>
      <c r="C23" s="10" t="s">
        <v>64</v>
      </c>
      <c r="D23" s="13" t="s">
        <v>68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238</v>
      </c>
      <c r="C24" s="2" t="s">
        <v>239</v>
      </c>
      <c r="D24" s="13" t="s">
        <v>68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290</v>
      </c>
      <c r="C25" s="2" t="s">
        <v>1374</v>
      </c>
      <c r="D25" s="13" t="s">
        <v>302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1359</v>
      </c>
      <c r="C26" s="10" t="s">
        <v>101</v>
      </c>
      <c r="D26" s="13" t="s">
        <v>119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77</v>
      </c>
      <c r="C27" s="2" t="s">
        <v>78</v>
      </c>
      <c r="D27" s="8" t="s">
        <v>87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80</v>
      </c>
      <c r="C28" s="10" t="s">
        <v>78</v>
      </c>
      <c r="D28" s="13" t="s">
        <v>87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1267</v>
      </c>
      <c r="C29" s="10" t="s">
        <v>1268</v>
      </c>
      <c r="D29" s="13" t="s">
        <v>87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82</v>
      </c>
      <c r="C30" s="10" t="s">
        <v>1215</v>
      </c>
      <c r="D30" s="13" t="s">
        <v>1375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221</v>
      </c>
      <c r="C31" s="15" t="s">
        <v>1376</v>
      </c>
      <c r="D31" s="13" t="s">
        <v>208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85</v>
      </c>
      <c r="C32" s="2" t="s">
        <v>1269</v>
      </c>
      <c r="D32" s="8" t="s">
        <v>208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89</v>
      </c>
      <c r="C33" s="15" t="s">
        <v>90</v>
      </c>
      <c r="D33" s="13" t="s">
        <v>87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92</v>
      </c>
      <c r="C34" s="2" t="s">
        <v>1377</v>
      </c>
      <c r="D34" s="8" t="s">
        <v>105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1193</v>
      </c>
      <c r="C35" s="10" t="s">
        <v>101</v>
      </c>
      <c r="D35" s="13" t="s">
        <v>105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1360</v>
      </c>
      <c r="C36" s="10" t="s">
        <v>101</v>
      </c>
      <c r="D36" s="13" t="s">
        <v>105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111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112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113</v>
      </c>
      <c r="C40" s="2" t="s">
        <v>114</v>
      </c>
      <c r="D40" s="8" t="s">
        <v>115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116</v>
      </c>
      <c r="C41" s="2" t="s">
        <v>802</v>
      </c>
      <c r="D41" s="8" t="s">
        <v>108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125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541</v>
      </c>
      <c r="C45" s="2" t="s">
        <v>542</v>
      </c>
      <c r="D45" s="8" t="s">
        <v>115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543</v>
      </c>
      <c r="C46" s="2" t="s">
        <v>43</v>
      </c>
      <c r="D46" s="8" t="s">
        <v>131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126</v>
      </c>
      <c r="C47" s="2" t="s">
        <v>130</v>
      </c>
      <c r="D47" s="8" t="s">
        <v>131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129</v>
      </c>
      <c r="C48" s="2" t="s">
        <v>130</v>
      </c>
      <c r="D48" s="8" t="s">
        <v>131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132</v>
      </c>
      <c r="C49" s="2" t="s">
        <v>130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133</v>
      </c>
      <c r="C50" s="2" t="s">
        <v>45</v>
      </c>
      <c r="D50" s="8" t="s">
        <v>178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134</v>
      </c>
      <c r="C51" s="2" t="s">
        <v>156</v>
      </c>
      <c r="D51" s="14" t="s">
        <v>178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1272</v>
      </c>
      <c r="C52" s="2" t="s">
        <v>156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44</v>
      </c>
      <c r="C53" s="2" t="s">
        <v>556</v>
      </c>
      <c r="D53" s="8" t="s">
        <v>460</v>
      </c>
      <c r="E53" s="70">
        <v>25523.45</v>
      </c>
      <c r="F53" s="70">
        <f>0.025*E53</f>
        <v>638.08624999999995</v>
      </c>
      <c r="G53" s="70">
        <f>'[19]April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142</v>
      </c>
      <c r="C54" s="2" t="s">
        <v>139</v>
      </c>
      <c r="D54" s="8" t="s">
        <v>96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544</v>
      </c>
      <c r="C55" s="2" t="s">
        <v>139</v>
      </c>
      <c r="D55" s="8" t="s">
        <v>96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143</v>
      </c>
      <c r="C56" s="2" t="s">
        <v>139</v>
      </c>
      <c r="D56" s="8" t="s">
        <v>96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111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145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545</v>
      </c>
      <c r="C60" s="10" t="s">
        <v>147</v>
      </c>
      <c r="D60" s="13" t="s">
        <v>115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111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151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546</v>
      </c>
      <c r="C64" s="15" t="s">
        <v>547</v>
      </c>
      <c r="D64" s="8" t="s">
        <v>115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548</v>
      </c>
      <c r="C65" s="15" t="s">
        <v>549</v>
      </c>
      <c r="D65" s="13" t="s">
        <v>1202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155</v>
      </c>
      <c r="C66" s="2" t="s">
        <v>158</v>
      </c>
      <c r="D66" s="8" t="s">
        <v>460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550</v>
      </c>
      <c r="C67" s="15" t="s">
        <v>158</v>
      </c>
      <c r="D67" s="13" t="s">
        <v>1201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551</v>
      </c>
      <c r="C68" s="15" t="s">
        <v>156</v>
      </c>
      <c r="D68" s="13" t="s">
        <v>178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161</v>
      </c>
      <c r="C69" s="2" t="s">
        <v>139</v>
      </c>
      <c r="D69" s="8" t="s">
        <v>1378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1280</v>
      </c>
      <c r="C70" s="15" t="s">
        <v>70</v>
      </c>
      <c r="D70" s="13" t="s">
        <v>162</v>
      </c>
      <c r="E70" s="70">
        <f>22837.82</f>
        <v>22837.82</v>
      </c>
      <c r="F70" s="70">
        <f>0.025*E70</f>
        <v>570.94550000000004</v>
      </c>
      <c r="G70" s="70">
        <f>'[19]April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163</v>
      </c>
      <c r="C71" s="15" t="s">
        <v>70</v>
      </c>
      <c r="D71" s="13" t="s">
        <v>137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164</v>
      </c>
      <c r="C72" s="15" t="s">
        <v>70</v>
      </c>
      <c r="D72" s="13" t="s">
        <v>137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165</v>
      </c>
      <c r="C73" s="2" t="s">
        <v>166</v>
      </c>
      <c r="D73" s="8" t="s">
        <v>68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1361</v>
      </c>
      <c r="C74" s="15" t="s">
        <v>139</v>
      </c>
      <c r="D74" s="8" t="s">
        <v>76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81</v>
      </c>
      <c r="C75" s="15" t="s">
        <v>67</v>
      </c>
      <c r="D75" s="8" t="s">
        <v>87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66</v>
      </c>
      <c r="C76" s="15" t="s">
        <v>67</v>
      </c>
      <c r="D76" s="8" t="s">
        <v>105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111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169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170</v>
      </c>
      <c r="C80" s="2" t="s">
        <v>171</v>
      </c>
      <c r="D80" s="8" t="s">
        <v>115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552</v>
      </c>
      <c r="C81" s="2" t="s">
        <v>553</v>
      </c>
      <c r="D81" s="13" t="s">
        <v>1202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1362</v>
      </c>
      <c r="C82" s="2" t="s">
        <v>1363</v>
      </c>
      <c r="D82" s="13" t="s">
        <v>1202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176</v>
      </c>
      <c r="C83" s="2" t="s">
        <v>1216</v>
      </c>
      <c r="D83" s="13" t="s">
        <v>460</v>
      </c>
      <c r="E83" s="70">
        <v>25523.45</v>
      </c>
      <c r="F83" s="70">
        <f>0.025*E83</f>
        <v>638.08624999999995</v>
      </c>
      <c r="G83" s="70">
        <f>'[19]April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183</v>
      </c>
      <c r="C84" s="2" t="s">
        <v>186</v>
      </c>
      <c r="D84" s="8" t="s">
        <v>76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111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189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1379</v>
      </c>
      <c r="C88" s="2" t="s">
        <v>1380</v>
      </c>
      <c r="D88" s="8" t="s">
        <v>154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192</v>
      </c>
      <c r="C89" s="2" t="s">
        <v>130</v>
      </c>
      <c r="D89" s="8" t="s">
        <v>131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190</v>
      </c>
      <c r="C90" s="2" t="s">
        <v>130</v>
      </c>
      <c r="D90" s="8" t="s">
        <v>131</v>
      </c>
      <c r="E90" s="70">
        <v>33507.5</v>
      </c>
      <c r="F90" s="70">
        <f>0.025*E90</f>
        <v>837.6875</v>
      </c>
      <c r="G90" s="70">
        <f>'[19]April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152</v>
      </c>
      <c r="C91" s="2" t="s">
        <v>156</v>
      </c>
      <c r="D91" s="8" t="s">
        <v>41</v>
      </c>
      <c r="E91" s="70">
        <f>28489.81</f>
        <v>28489.81</v>
      </c>
      <c r="F91" s="70">
        <f>0.025*E91</f>
        <v>712.24525000000006</v>
      </c>
      <c r="G91" s="70">
        <f>'[19]April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195</v>
      </c>
      <c r="C92" s="2" t="s">
        <v>45</v>
      </c>
      <c r="D92" s="8" t="s">
        <v>178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196</v>
      </c>
      <c r="C93" s="2" t="s">
        <v>556</v>
      </c>
      <c r="D93" s="13" t="s">
        <v>460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197</v>
      </c>
      <c r="C94" s="10" t="s">
        <v>158</v>
      </c>
      <c r="D94" s="13" t="s">
        <v>1201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198</v>
      </c>
      <c r="C95" s="10" t="s">
        <v>158</v>
      </c>
      <c r="D95" s="13" t="s">
        <v>1201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200</v>
      </c>
      <c r="C96" s="15" t="s">
        <v>70</v>
      </c>
      <c r="D96" s="13" t="s">
        <v>137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204</v>
      </c>
      <c r="C97" s="2" t="s">
        <v>205</v>
      </c>
      <c r="D97" s="8" t="s">
        <v>73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206</v>
      </c>
      <c r="C98" s="15" t="s">
        <v>207</v>
      </c>
      <c r="D98" s="13" t="s">
        <v>105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111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209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536</v>
      </c>
      <c r="C102" s="8" t="s">
        <v>537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36</v>
      </c>
      <c r="C103" s="2" t="s">
        <v>214</v>
      </c>
      <c r="D103" s="8" t="s">
        <v>178</v>
      </c>
      <c r="E103" s="70">
        <v>27611.23</v>
      </c>
      <c r="F103" s="70">
        <f>0.025*E103</f>
        <v>690.28075000000001</v>
      </c>
      <c r="G103" s="70">
        <f>'[19]April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1381</v>
      </c>
      <c r="C104" s="2" t="s">
        <v>1382</v>
      </c>
      <c r="D104" s="13" t="s">
        <v>1201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219</v>
      </c>
      <c r="C105" s="2" t="s">
        <v>220</v>
      </c>
      <c r="D105" s="13" t="s">
        <v>68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111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223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224</v>
      </c>
      <c r="C109" s="10" t="s">
        <v>225</v>
      </c>
      <c r="D109" s="13" t="s">
        <v>115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226</v>
      </c>
      <c r="C110" s="2" t="s">
        <v>227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228</v>
      </c>
      <c r="C111" s="2" t="s">
        <v>442</v>
      </c>
      <c r="D111" s="8" t="s">
        <v>52</v>
      </c>
      <c r="E111" s="70">
        <v>26339.3</v>
      </c>
      <c r="F111" s="70">
        <f>0.025*E111</f>
        <v>658.48249999999996</v>
      </c>
      <c r="G111" s="70">
        <f>'[19]April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231</v>
      </c>
      <c r="C112" s="2" t="s">
        <v>442</v>
      </c>
      <c r="D112" s="8" t="s">
        <v>52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232</v>
      </c>
      <c r="C113" s="2" t="s">
        <v>233</v>
      </c>
      <c r="D113" s="13" t="s">
        <v>558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235</v>
      </c>
      <c r="C114" s="2" t="s">
        <v>233</v>
      </c>
      <c r="D114" s="8" t="s">
        <v>208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236</v>
      </c>
      <c r="C115" s="2" t="s">
        <v>233</v>
      </c>
      <c r="D115" s="13" t="s">
        <v>105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111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252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253</v>
      </c>
      <c r="C119" s="10" t="s">
        <v>254</v>
      </c>
      <c r="D119" s="13" t="s">
        <v>115</v>
      </c>
      <c r="E119" s="70">
        <v>81740.02</v>
      </c>
      <c r="F119" s="70">
        <f>0.025*E119</f>
        <v>2043.5005000000001</v>
      </c>
      <c r="G119" s="70">
        <f>'[19]April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1383</v>
      </c>
      <c r="B120" s="9" t="s">
        <v>1384</v>
      </c>
      <c r="C120" s="10" t="s">
        <v>1385</v>
      </c>
      <c r="D120" s="13" t="s">
        <v>154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255</v>
      </c>
      <c r="C121" s="10" t="s">
        <v>258</v>
      </c>
      <c r="D121" s="13" t="s">
        <v>131</v>
      </c>
      <c r="E121" s="70">
        <v>33507.5</v>
      </c>
      <c r="F121" s="70">
        <f>0.025*E121</f>
        <v>837.6875</v>
      </c>
      <c r="G121" s="70">
        <f>'[19]April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257</v>
      </c>
      <c r="C122" s="10" t="s">
        <v>258</v>
      </c>
      <c r="D122" s="13" t="s">
        <v>131</v>
      </c>
      <c r="E122" s="70">
        <v>33507.5</v>
      </c>
      <c r="F122" s="70">
        <f>0.025*E122</f>
        <v>837.6875</v>
      </c>
      <c r="G122" s="70">
        <f>'[19]April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560</v>
      </c>
      <c r="C123" s="10" t="s">
        <v>258</v>
      </c>
      <c r="D123" s="13" t="s">
        <v>49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259</v>
      </c>
      <c r="C124" s="10" t="s">
        <v>260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261</v>
      </c>
      <c r="C125" s="10" t="s">
        <v>495</v>
      </c>
      <c r="D125" s="13" t="s">
        <v>460</v>
      </c>
      <c r="E125" s="70">
        <v>25523.45</v>
      </c>
      <c r="F125" s="70">
        <f>0.025*E125</f>
        <v>638.08624999999995</v>
      </c>
      <c r="G125" s="70">
        <f>'[19]April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262</v>
      </c>
      <c r="C126" s="10" t="s">
        <v>1218</v>
      </c>
      <c r="D126" s="13" t="s">
        <v>460</v>
      </c>
      <c r="E126" s="70">
        <v>25523.45</v>
      </c>
      <c r="F126" s="70">
        <f>0.025*E126</f>
        <v>638.08624999999995</v>
      </c>
      <c r="G126" s="70">
        <f>'[19]April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1386</v>
      </c>
      <c r="C127" s="10" t="s">
        <v>1387</v>
      </c>
      <c r="D127" s="13" t="s">
        <v>540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265</v>
      </c>
      <c r="C128" s="10" t="s">
        <v>266</v>
      </c>
      <c r="D128" s="8" t="s">
        <v>87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267</v>
      </c>
      <c r="C129" s="10" t="s">
        <v>268</v>
      </c>
      <c r="D129" s="13" t="s">
        <v>105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111</v>
      </c>
      <c r="C130" s="24" t="s">
        <v>271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272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561</v>
      </c>
      <c r="C133" s="10" t="s">
        <v>562</v>
      </c>
      <c r="D133" s="13" t="s">
        <v>115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563</v>
      </c>
      <c r="C134" s="10" t="s">
        <v>564</v>
      </c>
      <c r="D134" s="13" t="s">
        <v>154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276</v>
      </c>
      <c r="C135" s="2" t="s">
        <v>277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278</v>
      </c>
      <c r="C136" s="10" t="s">
        <v>565</v>
      </c>
      <c r="D136" s="13" t="s">
        <v>178</v>
      </c>
      <c r="E136" s="70">
        <v>27611.23</v>
      </c>
      <c r="F136" s="70">
        <f>0.025*E136</f>
        <v>690.28075000000001</v>
      </c>
      <c r="G136" s="70">
        <f>'[19]April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280</v>
      </c>
      <c r="C137" s="2" t="s">
        <v>566</v>
      </c>
      <c r="D137" s="13" t="s">
        <v>178</v>
      </c>
      <c r="E137" s="70">
        <v>27611.23</v>
      </c>
      <c r="F137" s="70">
        <f>0.025*E137</f>
        <v>690.28075000000001</v>
      </c>
      <c r="G137" s="70">
        <f>'[19]April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213</v>
      </c>
      <c r="C138" s="2" t="s">
        <v>568</v>
      </c>
      <c r="D138" s="13" t="s">
        <v>460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215</v>
      </c>
      <c r="C139" s="10" t="s">
        <v>567</v>
      </c>
      <c r="D139" s="13" t="s">
        <v>162</v>
      </c>
      <c r="E139" s="70">
        <f>22837.82</f>
        <v>22837.82</v>
      </c>
      <c r="F139" s="70">
        <f>0.025*E139</f>
        <v>570.94550000000004</v>
      </c>
      <c r="G139" s="70">
        <f>'[19]April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283</v>
      </c>
      <c r="C140" s="10" t="s">
        <v>567</v>
      </c>
      <c r="D140" s="13" t="s">
        <v>162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284</v>
      </c>
      <c r="C141" s="2" t="s">
        <v>568</v>
      </c>
      <c r="D141" s="13" t="s">
        <v>162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286</v>
      </c>
      <c r="C142" s="10" t="s">
        <v>569</v>
      </c>
      <c r="D142" s="13" t="s">
        <v>68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288</v>
      </c>
      <c r="C143" s="10" t="s">
        <v>1220</v>
      </c>
      <c r="D143" s="13" t="s">
        <v>302</v>
      </c>
      <c r="E143" s="186">
        <v>18779.3</v>
      </c>
      <c r="F143" s="70">
        <f>0.025*E143</f>
        <v>469.48250000000002</v>
      </c>
      <c r="G143" s="70">
        <f>'[19]April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60</v>
      </c>
      <c r="C144" s="10" t="s">
        <v>569</v>
      </c>
      <c r="D144" s="13" t="s">
        <v>162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292</v>
      </c>
      <c r="C145" s="2" t="s">
        <v>570</v>
      </c>
      <c r="D145" s="13" t="s">
        <v>76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293</v>
      </c>
      <c r="C146" s="2" t="s">
        <v>570</v>
      </c>
      <c r="D146" s="13" t="s">
        <v>119</v>
      </c>
      <c r="E146" s="186">
        <v>18281.64</v>
      </c>
      <c r="F146" s="70">
        <f>0.025*E146</f>
        <v>457.041</v>
      </c>
      <c r="G146" s="70">
        <f>'[19]April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295</v>
      </c>
      <c r="C147" s="2" t="s">
        <v>570</v>
      </c>
      <c r="D147" s="13" t="s">
        <v>119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296</v>
      </c>
      <c r="C148" s="10" t="s">
        <v>297</v>
      </c>
      <c r="D148" s="13" t="s">
        <v>73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1203</v>
      </c>
      <c r="C149" s="10" t="s">
        <v>299</v>
      </c>
      <c r="D149" s="8" t="s">
        <v>96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300</v>
      </c>
      <c r="C150" s="10" t="s">
        <v>301</v>
      </c>
      <c r="D150" s="13" t="s">
        <v>76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303</v>
      </c>
      <c r="C151" s="10" t="s">
        <v>304</v>
      </c>
      <c r="D151" s="13" t="s">
        <v>87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305</v>
      </c>
      <c r="C152" s="10" t="s">
        <v>306</v>
      </c>
      <c r="D152" s="13" t="s">
        <v>76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307</v>
      </c>
      <c r="C153" s="10" t="s">
        <v>308</v>
      </c>
      <c r="D153" s="13" t="s">
        <v>87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309</v>
      </c>
      <c r="C154" s="10" t="s">
        <v>317</v>
      </c>
      <c r="D154" s="13" t="s">
        <v>1375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1388</v>
      </c>
      <c r="C155" s="10" t="s">
        <v>315</v>
      </c>
      <c r="D155" s="13" t="s">
        <v>105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314</v>
      </c>
      <c r="C156" s="10" t="s">
        <v>315</v>
      </c>
      <c r="D156" s="13" t="s">
        <v>108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316</v>
      </c>
      <c r="C157" s="10" t="s">
        <v>317</v>
      </c>
      <c r="D157" s="13" t="s">
        <v>108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318</v>
      </c>
      <c r="C158" s="10" t="s">
        <v>319</v>
      </c>
      <c r="D158" s="13" t="s">
        <v>105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320</v>
      </c>
      <c r="C159" s="10" t="s">
        <v>321</v>
      </c>
      <c r="D159" s="13" t="s">
        <v>105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331</v>
      </c>
      <c r="C160" s="10" t="s">
        <v>332</v>
      </c>
      <c r="D160" s="13" t="s">
        <v>350</v>
      </c>
      <c r="E160" s="192">
        <f>10527.6</f>
        <v>10527.6</v>
      </c>
      <c r="F160" s="70">
        <f>0.025*E160</f>
        <v>263.19</v>
      </c>
      <c r="G160" s="70">
        <f>'[19]April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334</v>
      </c>
      <c r="C161" s="10" t="s">
        <v>332</v>
      </c>
      <c r="D161" s="13" t="s">
        <v>350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335</v>
      </c>
      <c r="C162" s="10" t="s">
        <v>332</v>
      </c>
      <c r="D162" s="13" t="s">
        <v>350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923</v>
      </c>
      <c r="C163" s="10" t="s">
        <v>332</v>
      </c>
      <c r="D163" s="13" t="s">
        <v>350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336</v>
      </c>
      <c r="C164" s="10" t="s">
        <v>332</v>
      </c>
      <c r="D164" s="13" t="s">
        <v>350</v>
      </c>
      <c r="E164" s="192">
        <f t="shared" si="16"/>
        <v>10527.6</v>
      </c>
      <c r="F164" s="70">
        <v>263.19</v>
      </c>
      <c r="G164" s="70">
        <f>'[19]April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337</v>
      </c>
      <c r="C165" s="10" t="s">
        <v>332</v>
      </c>
      <c r="D165" s="13" t="s">
        <v>350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338</v>
      </c>
      <c r="C166" s="10" t="s">
        <v>332</v>
      </c>
      <c r="D166" s="13" t="s">
        <v>347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340</v>
      </c>
      <c r="C167" s="10" t="s">
        <v>332</v>
      </c>
      <c r="D167" s="13" t="s">
        <v>347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1367</v>
      </c>
      <c r="C168" s="10" t="s">
        <v>332</v>
      </c>
      <c r="D168" s="13" t="s">
        <v>347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341</v>
      </c>
      <c r="C169" s="10" t="s">
        <v>332</v>
      </c>
      <c r="D169" s="13" t="s">
        <v>347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342</v>
      </c>
      <c r="C170" s="10" t="s">
        <v>332</v>
      </c>
      <c r="D170" s="13" t="s">
        <v>347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343</v>
      </c>
      <c r="C171" s="10" t="s">
        <v>332</v>
      </c>
      <c r="D171" s="13" t="s">
        <v>347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344</v>
      </c>
      <c r="C172" s="10" t="s">
        <v>332</v>
      </c>
      <c r="D172" s="13" t="s">
        <v>347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345</v>
      </c>
      <c r="C173" s="10" t="s">
        <v>352</v>
      </c>
      <c r="D173" s="13" t="s">
        <v>356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348</v>
      </c>
      <c r="C174" s="10" t="s">
        <v>352</v>
      </c>
      <c r="D174" s="13" t="s">
        <v>356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349</v>
      </c>
      <c r="C175" s="10" t="s">
        <v>352</v>
      </c>
      <c r="D175" s="13" t="s">
        <v>1199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351</v>
      </c>
      <c r="C176" s="10" t="s">
        <v>352</v>
      </c>
      <c r="D176" s="13" t="s">
        <v>1204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354</v>
      </c>
      <c r="C177" s="10" t="s">
        <v>355</v>
      </c>
      <c r="D177" s="13" t="s">
        <v>1205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357</v>
      </c>
      <c r="C178" s="10" t="s">
        <v>355</v>
      </c>
      <c r="D178" s="13" t="s">
        <v>1205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358</v>
      </c>
      <c r="C179" s="10" t="s">
        <v>355</v>
      </c>
      <c r="D179" s="13" t="s">
        <v>1205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359</v>
      </c>
      <c r="C180" s="10" t="s">
        <v>355</v>
      </c>
      <c r="D180" s="13" t="s">
        <v>1205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360</v>
      </c>
      <c r="C181" s="10" t="s">
        <v>355</v>
      </c>
      <c r="D181" s="13" t="s">
        <v>1205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361</v>
      </c>
      <c r="C182" s="10" t="s">
        <v>355</v>
      </c>
      <c r="D182" s="13" t="s">
        <v>1205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362</v>
      </c>
      <c r="C183" s="10" t="s">
        <v>355</v>
      </c>
      <c r="D183" s="13" t="s">
        <v>1205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499</v>
      </c>
      <c r="C184" s="10" t="s">
        <v>352</v>
      </c>
      <c r="D184" s="13" t="s">
        <v>1205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363</v>
      </c>
      <c r="C185" s="10" t="s">
        <v>352</v>
      </c>
      <c r="D185" s="13" t="s">
        <v>1205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364</v>
      </c>
      <c r="C186" s="10" t="s">
        <v>355</v>
      </c>
      <c r="D186" s="13" t="s">
        <v>1221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369</v>
      </c>
      <c r="C187" s="10" t="s">
        <v>355</v>
      </c>
      <c r="D187" s="13" t="s">
        <v>373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111</v>
      </c>
      <c r="C188" s="26" t="s">
        <v>1368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381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504</v>
      </c>
    </row>
    <row r="3" spans="1:28">
      <c r="A3" s="180" t="s">
        <v>1391</v>
      </c>
    </row>
    <row r="4" spans="1:28" ht="90" customHeight="1">
      <c r="A4" s="181" t="s">
        <v>506</v>
      </c>
      <c r="B4" s="181" t="s">
        <v>507</v>
      </c>
      <c r="C4" s="181" t="s">
        <v>508</v>
      </c>
      <c r="D4" s="181" t="s">
        <v>509</v>
      </c>
      <c r="E4" s="181" t="s">
        <v>510</v>
      </c>
      <c r="F4" s="181" t="s">
        <v>511</v>
      </c>
      <c r="G4" s="181" t="s">
        <v>512</v>
      </c>
      <c r="H4" s="181" t="s">
        <v>513</v>
      </c>
      <c r="I4" s="181" t="s">
        <v>514</v>
      </c>
      <c r="J4" s="181"/>
      <c r="K4" s="181"/>
      <c r="L4" s="181"/>
      <c r="M4" s="181" t="s">
        <v>515</v>
      </c>
      <c r="N4" s="181" t="s">
        <v>516</v>
      </c>
      <c r="O4" s="181" t="s">
        <v>517</v>
      </c>
      <c r="P4" s="181" t="s">
        <v>518</v>
      </c>
      <c r="Q4" s="181" t="s">
        <v>519</v>
      </c>
      <c r="R4" s="181" t="s">
        <v>520</v>
      </c>
      <c r="S4" s="181" t="s">
        <v>521</v>
      </c>
      <c r="T4" s="181" t="s">
        <v>522</v>
      </c>
      <c r="U4" s="181" t="s">
        <v>523</v>
      </c>
      <c r="V4" s="181" t="s">
        <v>524</v>
      </c>
      <c r="W4" s="181"/>
      <c r="X4" s="181" t="s">
        <v>525</v>
      </c>
      <c r="Y4" s="181" t="s">
        <v>526</v>
      </c>
      <c r="Z4" s="181" t="s">
        <v>527</v>
      </c>
      <c r="AA4" s="181" t="s">
        <v>1392</v>
      </c>
      <c r="AB4" s="181" t="s">
        <v>444</v>
      </c>
    </row>
    <row r="5" spans="1:28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1263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1353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210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273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172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1355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1266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1357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179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238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290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1359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77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80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1267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82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221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85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89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92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1193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1360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113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116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541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543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126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129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132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133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134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1272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142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544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143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545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148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546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548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155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550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551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161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1280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163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164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165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1361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66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170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552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1362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176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183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1379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192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190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152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195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196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197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198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200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204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206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536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1381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219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224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226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228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231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232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235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236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253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1384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255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257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560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259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261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262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1386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265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267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561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563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276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278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280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213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215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283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284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286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288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292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293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295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296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1203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300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303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305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307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309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1388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314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316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318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320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331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334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335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923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336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337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338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340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1367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341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342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343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344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345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348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349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351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354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357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358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359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360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361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362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499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363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364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369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1393</v>
      </c>
    </row>
    <row r="2" spans="1:12" ht="5.25" customHeight="1">
      <c r="F2" s="126"/>
      <c r="G2" s="126"/>
    </row>
    <row r="3" spans="1:12" ht="20.100000000000001" customHeight="1">
      <c r="B3" s="977" t="s">
        <v>1394</v>
      </c>
      <c r="C3" s="977"/>
      <c r="D3" s="977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978"/>
      <c r="G5" s="978"/>
    </row>
    <row r="6" spans="1:12" ht="26.45" customHeight="1">
      <c r="A6" s="41"/>
      <c r="B6" s="48"/>
      <c r="C6" s="48" t="s">
        <v>3</v>
      </c>
      <c r="D6" s="48" t="s">
        <v>1395</v>
      </c>
      <c r="E6" s="48"/>
      <c r="F6" s="55"/>
      <c r="G6" s="55"/>
    </row>
    <row r="7" spans="1:12" ht="37.15" customHeight="1">
      <c r="A7" s="41"/>
      <c r="B7" s="40"/>
      <c r="C7" s="48"/>
      <c r="D7" s="48" t="s">
        <v>1396</v>
      </c>
      <c r="E7" s="96" t="s">
        <v>1397</v>
      </c>
      <c r="F7" s="96" t="s">
        <v>1398</v>
      </c>
      <c r="G7" s="50" t="s">
        <v>781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1399</v>
      </c>
      <c r="C10" s="101" t="s">
        <v>1400</v>
      </c>
      <c r="D10" s="103" t="s">
        <v>115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1263</v>
      </c>
      <c r="C11" s="41" t="s">
        <v>1401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1353</v>
      </c>
      <c r="C12" s="104" t="s">
        <v>1354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26</v>
      </c>
      <c r="C13" s="101" t="s">
        <v>27</v>
      </c>
      <c r="D13" s="45" t="s">
        <v>1402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29</v>
      </c>
      <c r="C14" s="41" t="s">
        <v>30</v>
      </c>
      <c r="D14" s="103" t="s">
        <v>1202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210</v>
      </c>
      <c r="C15" s="41" t="s">
        <v>1403</v>
      </c>
      <c r="D15" s="108" t="s">
        <v>131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31</v>
      </c>
      <c r="C16" s="15" t="s">
        <v>549</v>
      </c>
      <c r="D16" s="8" t="s">
        <v>131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273</v>
      </c>
      <c r="C17" s="41" t="s">
        <v>1404</v>
      </c>
      <c r="D17" s="45" t="s">
        <v>131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33</v>
      </c>
      <c r="C18" s="101" t="s">
        <v>1405</v>
      </c>
      <c r="D18" s="103" t="s">
        <v>131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172</v>
      </c>
      <c r="C19" s="101" t="s">
        <v>555</v>
      </c>
      <c r="D19" s="46" t="s">
        <v>1202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1355</v>
      </c>
      <c r="C20" s="104" t="s">
        <v>1356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1266</v>
      </c>
      <c r="C21" s="104" t="s">
        <v>40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1357</v>
      </c>
      <c r="C22" s="41" t="s">
        <v>1358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39</v>
      </c>
      <c r="C23" s="104" t="s">
        <v>1406</v>
      </c>
      <c r="D23" s="103" t="s">
        <v>52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176</v>
      </c>
      <c r="C24" s="41" t="s">
        <v>1216</v>
      </c>
      <c r="D24" s="103" t="s">
        <v>1201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50</v>
      </c>
      <c r="C25" s="101" t="s">
        <v>51</v>
      </c>
      <c r="D25" s="103" t="s">
        <v>202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53</v>
      </c>
      <c r="C26" s="41" t="s">
        <v>54</v>
      </c>
      <c r="D26" s="103" t="s">
        <v>634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179</v>
      </c>
      <c r="C27" s="101" t="s">
        <v>559</v>
      </c>
      <c r="D27" s="103" t="s">
        <v>68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63</v>
      </c>
      <c r="C28" s="101" t="s">
        <v>104</v>
      </c>
      <c r="D28" s="103" t="s">
        <v>302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238</v>
      </c>
      <c r="C29" s="41" t="s">
        <v>1407</v>
      </c>
      <c r="D29" s="103" t="s">
        <v>302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290</v>
      </c>
      <c r="C30" s="41" t="s">
        <v>1374</v>
      </c>
      <c r="D30" s="103" t="s">
        <v>119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1359</v>
      </c>
      <c r="C31" s="101" t="s">
        <v>101</v>
      </c>
      <c r="D31" s="103" t="s">
        <v>76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77</v>
      </c>
      <c r="C32" s="44" t="s">
        <v>78</v>
      </c>
      <c r="D32" s="45" t="s">
        <v>96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80</v>
      </c>
      <c r="C33" s="101" t="s">
        <v>78</v>
      </c>
      <c r="D33" s="103" t="s">
        <v>1375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1267</v>
      </c>
      <c r="C34" s="101" t="s">
        <v>1215</v>
      </c>
      <c r="D34" s="103" t="s">
        <v>208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82</v>
      </c>
      <c r="C35" s="101" t="s">
        <v>1215</v>
      </c>
      <c r="D35" s="103" t="s">
        <v>1408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221</v>
      </c>
      <c r="C36" s="15" t="s">
        <v>1376</v>
      </c>
      <c r="D36" s="103" t="s">
        <v>102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85</v>
      </c>
      <c r="C37" s="41" t="s">
        <v>1269</v>
      </c>
      <c r="D37" s="45" t="s">
        <v>102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89</v>
      </c>
      <c r="C38" s="15" t="s">
        <v>90</v>
      </c>
      <c r="D38" s="103" t="s">
        <v>108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1409</v>
      </c>
      <c r="C39" s="15" t="s">
        <v>90</v>
      </c>
      <c r="D39" s="103" t="s">
        <v>108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92</v>
      </c>
      <c r="C40" s="41" t="s">
        <v>1377</v>
      </c>
      <c r="D40" s="45" t="s">
        <v>108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1193</v>
      </c>
      <c r="C41" s="101" t="s">
        <v>101</v>
      </c>
      <c r="D41" s="103" t="s">
        <v>108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1360</v>
      </c>
      <c r="C42" s="101" t="s">
        <v>101</v>
      </c>
      <c r="D42" s="103" t="s">
        <v>108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111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112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113</v>
      </c>
      <c r="C46" s="41" t="s">
        <v>114</v>
      </c>
      <c r="D46" s="45" t="s">
        <v>212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116</v>
      </c>
      <c r="C47" s="41" t="s">
        <v>802</v>
      </c>
      <c r="D47" s="45" t="s">
        <v>108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125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541</v>
      </c>
      <c r="C51" s="41" t="s">
        <v>542</v>
      </c>
      <c r="D51" s="45" t="s">
        <v>115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543</v>
      </c>
      <c r="C52" s="41" t="s">
        <v>43</v>
      </c>
      <c r="D52" s="45" t="s">
        <v>131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126</v>
      </c>
      <c r="C53" s="41" t="s">
        <v>130</v>
      </c>
      <c r="D53" s="45" t="s">
        <v>131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129</v>
      </c>
      <c r="C54" s="41" t="s">
        <v>130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132</v>
      </c>
      <c r="C55" s="41" t="s">
        <v>45</v>
      </c>
      <c r="D55" s="45" t="s">
        <v>41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133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134</v>
      </c>
      <c r="C57" s="41" t="s">
        <v>156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1272</v>
      </c>
      <c r="C58" s="41" t="s">
        <v>158</v>
      </c>
      <c r="D58" s="45" t="s">
        <v>460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44</v>
      </c>
      <c r="C59" s="41" t="s">
        <v>556</v>
      </c>
      <c r="D59" s="8" t="s">
        <v>1201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142</v>
      </c>
      <c r="C60" s="41" t="s">
        <v>139</v>
      </c>
      <c r="D60" s="45" t="s">
        <v>96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544</v>
      </c>
      <c r="C61" s="41" t="s">
        <v>139</v>
      </c>
      <c r="D61" s="45" t="s">
        <v>96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143</v>
      </c>
      <c r="C62" s="41" t="s">
        <v>139</v>
      </c>
      <c r="D62" s="45" t="s">
        <v>96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111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145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545</v>
      </c>
      <c r="C66" s="101" t="s">
        <v>147</v>
      </c>
      <c r="D66" s="103" t="s">
        <v>115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148</v>
      </c>
      <c r="C67" s="101" t="s">
        <v>149</v>
      </c>
      <c r="D67" s="103" t="s">
        <v>554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111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1410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546</v>
      </c>
      <c r="C71" s="15" t="s">
        <v>547</v>
      </c>
      <c r="D71" s="8" t="s">
        <v>115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548</v>
      </c>
      <c r="C72" s="15" t="s">
        <v>549</v>
      </c>
      <c r="D72" s="103" t="s">
        <v>1202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155</v>
      </c>
      <c r="C73" s="41" t="s">
        <v>158</v>
      </c>
      <c r="D73" s="8" t="s">
        <v>1201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550</v>
      </c>
      <c r="C74" s="15" t="s">
        <v>158</v>
      </c>
      <c r="D74" s="103" t="s">
        <v>202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551</v>
      </c>
      <c r="C75" s="15" t="s">
        <v>156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161</v>
      </c>
      <c r="C76" s="2" t="s">
        <v>139</v>
      </c>
      <c r="D76" s="8" t="s">
        <v>1411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1280</v>
      </c>
      <c r="C77" s="15" t="s">
        <v>70</v>
      </c>
      <c r="D77" s="103" t="s">
        <v>68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163</v>
      </c>
      <c r="C78" s="15" t="s">
        <v>70</v>
      </c>
      <c r="D78" s="103" t="s">
        <v>137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164</v>
      </c>
      <c r="C79" s="15" t="s">
        <v>70</v>
      </c>
      <c r="D79" s="103" t="s">
        <v>137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165</v>
      </c>
      <c r="C80" s="41" t="s">
        <v>186</v>
      </c>
      <c r="D80" s="45" t="s">
        <v>302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1361</v>
      </c>
      <c r="C81" s="15" t="s">
        <v>139</v>
      </c>
      <c r="D81" s="45" t="s">
        <v>73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81</v>
      </c>
      <c r="C82" s="15" t="s">
        <v>67</v>
      </c>
      <c r="D82" s="45" t="s">
        <v>96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66</v>
      </c>
      <c r="C83" s="15" t="s">
        <v>67</v>
      </c>
      <c r="D83" s="45" t="s">
        <v>108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111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1412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170</v>
      </c>
      <c r="C87" s="41" t="s">
        <v>171</v>
      </c>
      <c r="D87" s="45" t="s">
        <v>115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552</v>
      </c>
      <c r="C88" s="44" t="s">
        <v>553</v>
      </c>
      <c r="D88" s="103" t="s">
        <v>1202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1362</v>
      </c>
      <c r="C89" s="44" t="s">
        <v>1363</v>
      </c>
      <c r="D89" s="103" t="s">
        <v>1202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183</v>
      </c>
      <c r="C90" s="41" t="s">
        <v>186</v>
      </c>
      <c r="D90" s="45" t="s">
        <v>73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111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1413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1414</v>
      </c>
      <c r="C94" s="41" t="s">
        <v>1380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192</v>
      </c>
      <c r="C95" s="41" t="s">
        <v>130</v>
      </c>
      <c r="D95" s="45" t="s">
        <v>131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190</v>
      </c>
      <c r="C96" s="41" t="s">
        <v>130</v>
      </c>
      <c r="D96" s="45" t="s">
        <v>131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152</v>
      </c>
      <c r="C97" s="41" t="s">
        <v>156</v>
      </c>
      <c r="D97" s="45" t="s">
        <v>178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195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1415</v>
      </c>
      <c r="C99" s="41" t="s">
        <v>45</v>
      </c>
      <c r="D99" s="45" t="s">
        <v>230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196</v>
      </c>
      <c r="C100" s="41" t="s">
        <v>556</v>
      </c>
      <c r="D100" s="103" t="s">
        <v>1201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197</v>
      </c>
      <c r="C101" s="101" t="s">
        <v>158</v>
      </c>
      <c r="D101" s="103" t="s">
        <v>202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198</v>
      </c>
      <c r="C102" s="101" t="s">
        <v>158</v>
      </c>
      <c r="D102" s="103" t="s">
        <v>202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200</v>
      </c>
      <c r="C103" s="15" t="s">
        <v>70</v>
      </c>
      <c r="D103" s="103" t="s">
        <v>137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204</v>
      </c>
      <c r="C104" s="41" t="s">
        <v>139</v>
      </c>
      <c r="D104" s="45" t="s">
        <v>96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206</v>
      </c>
      <c r="C105" s="15" t="s">
        <v>207</v>
      </c>
      <c r="D105" s="103" t="s">
        <v>108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111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1416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536</v>
      </c>
      <c r="C109" s="45" t="s">
        <v>537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36</v>
      </c>
      <c r="C110" s="2" t="s">
        <v>214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1381</v>
      </c>
      <c r="C111" s="2" t="s">
        <v>1382</v>
      </c>
      <c r="D111" s="103" t="s">
        <v>202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219</v>
      </c>
      <c r="C112" s="41" t="s">
        <v>1417</v>
      </c>
      <c r="D112" s="103" t="s">
        <v>1418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111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1419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224</v>
      </c>
      <c r="C116" s="101" t="s">
        <v>225</v>
      </c>
      <c r="D116" s="103" t="s">
        <v>115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226</v>
      </c>
      <c r="C117" s="41" t="s">
        <v>227</v>
      </c>
      <c r="D117" s="45" t="s">
        <v>131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228</v>
      </c>
      <c r="C118" s="41" t="s">
        <v>442</v>
      </c>
      <c r="D118" s="45" t="s">
        <v>52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231</v>
      </c>
      <c r="C119" s="41" t="s">
        <v>442</v>
      </c>
      <c r="D119" s="8" t="s">
        <v>460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232</v>
      </c>
      <c r="C120" s="44" t="s">
        <v>233</v>
      </c>
      <c r="D120" s="103" t="s">
        <v>208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235</v>
      </c>
      <c r="C121" s="44" t="s">
        <v>233</v>
      </c>
      <c r="D121" s="45" t="s">
        <v>102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236</v>
      </c>
      <c r="C122" s="44" t="s">
        <v>233</v>
      </c>
      <c r="D122" s="103" t="s">
        <v>108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111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1420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253</v>
      </c>
      <c r="C126" s="101" t="s">
        <v>254</v>
      </c>
      <c r="D126" s="103" t="s">
        <v>115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1384</v>
      </c>
      <c r="C127" s="101" t="s">
        <v>1385</v>
      </c>
      <c r="D127" s="103" t="s">
        <v>154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255</v>
      </c>
      <c r="C128" s="101" t="s">
        <v>258</v>
      </c>
      <c r="D128" s="103" t="s">
        <v>131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257</v>
      </c>
      <c r="C129" s="101" t="s">
        <v>258</v>
      </c>
      <c r="D129" s="103" t="s">
        <v>131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560</v>
      </c>
      <c r="C130" s="101" t="s">
        <v>258</v>
      </c>
      <c r="D130" s="103" t="s">
        <v>49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259</v>
      </c>
      <c r="C131" s="101" t="s">
        <v>1387</v>
      </c>
      <c r="D131" s="103" t="s">
        <v>460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261</v>
      </c>
      <c r="C132" s="101" t="s">
        <v>495</v>
      </c>
      <c r="D132" s="103" t="s">
        <v>1201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262</v>
      </c>
      <c r="C133" s="101" t="s">
        <v>1218</v>
      </c>
      <c r="D133" s="103" t="s">
        <v>1201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1386</v>
      </c>
      <c r="C134" s="101" t="s">
        <v>1387</v>
      </c>
      <c r="D134" s="103" t="s">
        <v>58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265</v>
      </c>
      <c r="C135" s="101" t="s">
        <v>266</v>
      </c>
      <c r="D135" s="45" t="s">
        <v>96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267</v>
      </c>
      <c r="C136" s="101" t="s">
        <v>268</v>
      </c>
      <c r="D136" s="103" t="s">
        <v>108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111</v>
      </c>
      <c r="C137" s="134" t="s">
        <v>271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1421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1422</v>
      </c>
      <c r="C140" s="101" t="s">
        <v>1423</v>
      </c>
      <c r="D140" s="103" t="s">
        <v>115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561</v>
      </c>
      <c r="C141" s="101" t="s">
        <v>562</v>
      </c>
      <c r="D141" s="103" t="s">
        <v>115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563</v>
      </c>
      <c r="C142" s="101" t="s">
        <v>564</v>
      </c>
      <c r="D142" s="103" t="s">
        <v>154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276</v>
      </c>
      <c r="C143" s="2" t="s">
        <v>1424</v>
      </c>
      <c r="D143" s="14" t="s">
        <v>131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1425</v>
      </c>
      <c r="C144" s="2" t="s">
        <v>1426</v>
      </c>
      <c r="D144" s="14" t="s">
        <v>131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278</v>
      </c>
      <c r="C145" s="101" t="s">
        <v>565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280</v>
      </c>
      <c r="C146" s="41" t="s">
        <v>566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213</v>
      </c>
      <c r="C147" s="41" t="s">
        <v>568</v>
      </c>
      <c r="D147" s="103" t="s">
        <v>1201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215</v>
      </c>
      <c r="C148" s="101" t="s">
        <v>567</v>
      </c>
      <c r="D148" s="103" t="s">
        <v>68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283</v>
      </c>
      <c r="C149" s="101" t="s">
        <v>567</v>
      </c>
      <c r="D149" s="103" t="s">
        <v>68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284</v>
      </c>
      <c r="C150" s="41" t="s">
        <v>568</v>
      </c>
      <c r="D150" s="103" t="s">
        <v>68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286</v>
      </c>
      <c r="C151" s="41" t="s">
        <v>570</v>
      </c>
      <c r="D151" s="103" t="s">
        <v>302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288</v>
      </c>
      <c r="C152" s="101" t="s">
        <v>1220</v>
      </c>
      <c r="D152" s="103" t="s">
        <v>119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60</v>
      </c>
      <c r="C153" s="101" t="s">
        <v>315</v>
      </c>
      <c r="D153" s="103" t="s">
        <v>302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1427</v>
      </c>
      <c r="C154" s="41" t="s">
        <v>570</v>
      </c>
      <c r="D154" s="103" t="s">
        <v>76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627</v>
      </c>
      <c r="C155" s="41" t="s">
        <v>570</v>
      </c>
      <c r="D155" s="103" t="s">
        <v>76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295</v>
      </c>
      <c r="C156" s="41" t="s">
        <v>570</v>
      </c>
      <c r="D156" s="103" t="s">
        <v>76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296</v>
      </c>
      <c r="C157" s="101" t="s">
        <v>297</v>
      </c>
      <c r="D157" s="103" t="s">
        <v>73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1203</v>
      </c>
      <c r="C158" s="101" t="s">
        <v>299</v>
      </c>
      <c r="D158" s="45" t="s">
        <v>96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300</v>
      </c>
      <c r="C159" s="101" t="s">
        <v>315</v>
      </c>
      <c r="D159" s="103" t="s">
        <v>208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303</v>
      </c>
      <c r="C160" s="101" t="s">
        <v>1428</v>
      </c>
      <c r="D160" s="103" t="s">
        <v>208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305</v>
      </c>
      <c r="C161" s="101" t="s">
        <v>315</v>
      </c>
      <c r="D161" s="103" t="s">
        <v>208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307</v>
      </c>
      <c r="C162" s="101" t="s">
        <v>308</v>
      </c>
      <c r="D162" s="103" t="s">
        <v>208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309</v>
      </c>
      <c r="C163" s="101" t="s">
        <v>317</v>
      </c>
      <c r="D163" s="103" t="s">
        <v>1408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1388</v>
      </c>
      <c r="C164" s="101" t="s">
        <v>315</v>
      </c>
      <c r="D164" s="103" t="s">
        <v>108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314</v>
      </c>
      <c r="C165" s="101" t="s">
        <v>315</v>
      </c>
      <c r="D165" s="103" t="s">
        <v>108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316</v>
      </c>
      <c r="C166" s="101" t="s">
        <v>317</v>
      </c>
      <c r="D166" s="103" t="s">
        <v>108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318</v>
      </c>
      <c r="C167" s="101" t="s">
        <v>319</v>
      </c>
      <c r="D167" s="103" t="s">
        <v>108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320</v>
      </c>
      <c r="C168" s="101" t="s">
        <v>321</v>
      </c>
      <c r="D168" s="103" t="s">
        <v>108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331</v>
      </c>
      <c r="C169" s="101" t="s">
        <v>332</v>
      </c>
      <c r="D169" s="103" t="s">
        <v>347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334</v>
      </c>
      <c r="C170" s="101" t="s">
        <v>332</v>
      </c>
      <c r="D170" s="103" t="s">
        <v>347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335</v>
      </c>
      <c r="C171" s="101" t="s">
        <v>332</v>
      </c>
      <c r="D171" s="103" t="s">
        <v>347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925</v>
      </c>
      <c r="C172" s="101" t="s">
        <v>332</v>
      </c>
      <c r="D172" s="103" t="s">
        <v>347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923</v>
      </c>
      <c r="C173" s="101" t="s">
        <v>332</v>
      </c>
      <c r="D173" s="103" t="s">
        <v>347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336</v>
      </c>
      <c r="C174" s="101" t="s">
        <v>332</v>
      </c>
      <c r="D174" s="103" t="s">
        <v>347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337</v>
      </c>
      <c r="C175" s="101" t="s">
        <v>332</v>
      </c>
      <c r="D175" s="103" t="s">
        <v>347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338</v>
      </c>
      <c r="C176" s="101" t="s">
        <v>352</v>
      </c>
      <c r="D176" s="103" t="s">
        <v>1429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340</v>
      </c>
      <c r="C177" s="101" t="s">
        <v>352</v>
      </c>
      <c r="D177" s="103" t="s">
        <v>1429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1367</v>
      </c>
      <c r="C178" s="101" t="s">
        <v>352</v>
      </c>
      <c r="D178" s="103" t="s">
        <v>1429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341</v>
      </c>
      <c r="C179" s="101" t="s">
        <v>352</v>
      </c>
      <c r="D179" s="103" t="s">
        <v>1429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342</v>
      </c>
      <c r="C180" s="101" t="s">
        <v>352</v>
      </c>
      <c r="D180" s="103" t="s">
        <v>1429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343</v>
      </c>
      <c r="C181" s="101" t="s">
        <v>352</v>
      </c>
      <c r="D181" s="103" t="s">
        <v>1429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344</v>
      </c>
      <c r="C182" s="101" t="s">
        <v>352</v>
      </c>
      <c r="D182" s="103" t="s">
        <v>1429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345</v>
      </c>
      <c r="C183" s="101" t="s">
        <v>352</v>
      </c>
      <c r="D183" s="103" t="s">
        <v>1204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348</v>
      </c>
      <c r="C184" s="101" t="s">
        <v>352</v>
      </c>
      <c r="D184" s="103" t="s">
        <v>1204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349</v>
      </c>
      <c r="C185" s="101" t="s">
        <v>352</v>
      </c>
      <c r="D185" s="103" t="s">
        <v>356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351</v>
      </c>
      <c r="C186" s="101" t="s">
        <v>352</v>
      </c>
      <c r="D186" s="103" t="s">
        <v>378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354</v>
      </c>
      <c r="C187" s="101" t="s">
        <v>355</v>
      </c>
      <c r="D187" s="103" t="s">
        <v>1430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357</v>
      </c>
      <c r="C188" s="101" t="s">
        <v>355</v>
      </c>
      <c r="D188" s="103" t="s">
        <v>1430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358</v>
      </c>
      <c r="C189" s="101" t="s">
        <v>355</v>
      </c>
      <c r="D189" s="103" t="s">
        <v>1430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359</v>
      </c>
      <c r="C190" s="101" t="s">
        <v>355</v>
      </c>
      <c r="D190" s="103" t="s">
        <v>1430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360</v>
      </c>
      <c r="C191" s="101" t="s">
        <v>355</v>
      </c>
      <c r="D191" s="103" t="s">
        <v>1430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361</v>
      </c>
      <c r="C192" s="101" t="s">
        <v>355</v>
      </c>
      <c r="D192" s="103" t="s">
        <v>368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362</v>
      </c>
      <c r="C193" s="101" t="s">
        <v>355</v>
      </c>
      <c r="D193" s="103" t="s">
        <v>368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499</v>
      </c>
      <c r="C194" s="101" t="s">
        <v>355</v>
      </c>
      <c r="D194" s="103" t="s">
        <v>571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363</v>
      </c>
      <c r="C195" s="101" t="s">
        <v>355</v>
      </c>
      <c r="D195" s="103" t="s">
        <v>571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364</v>
      </c>
      <c r="C196" s="101" t="s">
        <v>355</v>
      </c>
      <c r="D196" s="103" t="s">
        <v>571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369</v>
      </c>
      <c r="C197" s="101" t="s">
        <v>355</v>
      </c>
      <c r="D197" s="103" t="s">
        <v>572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111</v>
      </c>
      <c r="C198" s="138" t="s">
        <v>1431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381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979" t="s">
        <v>1432</v>
      </c>
      <c r="D201" s="979"/>
      <c r="E201" s="146"/>
      <c r="F201" s="145"/>
      <c r="G201" s="145"/>
    </row>
    <row r="202" spans="1:8" ht="20.100000000000001" customHeight="1">
      <c r="A202" s="41"/>
      <c r="B202" s="144"/>
      <c r="C202" s="979"/>
      <c r="D202" s="979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1393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977" t="s">
        <v>1433</v>
      </c>
      <c r="C3" s="977"/>
      <c r="D3" s="977"/>
      <c r="E3" s="977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977" t="s">
        <v>2</v>
      </c>
      <c r="C5" s="977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78"/>
      <c r="V5" s="978"/>
      <c r="W5" s="978"/>
      <c r="X5" s="978"/>
      <c r="Y5" s="978"/>
      <c r="Z5" s="978"/>
      <c r="AA5" s="94"/>
      <c r="AB5" s="94"/>
    </row>
    <row r="6" spans="1:33" ht="35.450000000000003" customHeight="1">
      <c r="A6" s="41"/>
      <c r="B6" s="980"/>
      <c r="C6" s="980"/>
      <c r="D6" s="48" t="s">
        <v>3</v>
      </c>
      <c r="E6" s="48" t="s">
        <v>1395</v>
      </c>
      <c r="F6" s="50" t="s">
        <v>1434</v>
      </c>
      <c r="G6" s="41"/>
      <c r="H6" s="50"/>
      <c r="I6" s="50"/>
      <c r="J6" s="50"/>
      <c r="K6" s="50"/>
      <c r="L6" s="50"/>
      <c r="M6" s="50" t="s">
        <v>1435</v>
      </c>
      <c r="N6" s="50" t="s">
        <v>1436</v>
      </c>
      <c r="O6" s="50" t="s">
        <v>1437</v>
      </c>
      <c r="P6" s="50" t="s">
        <v>1438</v>
      </c>
      <c r="Q6" s="50" t="s">
        <v>1439</v>
      </c>
      <c r="R6" s="50" t="s">
        <v>1440</v>
      </c>
      <c r="S6" s="50" t="s">
        <v>1441</v>
      </c>
      <c r="T6" s="50" t="s">
        <v>1442</v>
      </c>
      <c r="U6" s="50" t="s">
        <v>781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944"/>
      <c r="C7" s="944"/>
      <c r="D7" s="48"/>
      <c r="E7" s="48" t="s">
        <v>1396</v>
      </c>
      <c r="F7" s="50" t="s">
        <v>751</v>
      </c>
      <c r="G7" s="96" t="s">
        <v>1443</v>
      </c>
      <c r="H7" s="50" t="s">
        <v>828</v>
      </c>
      <c r="I7" s="50" t="s">
        <v>829</v>
      </c>
      <c r="J7" s="50" t="s">
        <v>830</v>
      </c>
      <c r="K7" s="50" t="s">
        <v>831</v>
      </c>
      <c r="L7" s="50" t="s">
        <v>832</v>
      </c>
      <c r="M7" s="50" t="s">
        <v>833</v>
      </c>
      <c r="N7" s="50" t="s">
        <v>7</v>
      </c>
      <c r="O7" s="50" t="s">
        <v>7</v>
      </c>
      <c r="P7" s="50" t="s">
        <v>834</v>
      </c>
      <c r="Q7" s="50" t="s">
        <v>834</v>
      </c>
      <c r="R7" s="50" t="s">
        <v>8</v>
      </c>
      <c r="S7" s="50" t="s">
        <v>751</v>
      </c>
      <c r="T7" s="96" t="s">
        <v>751</v>
      </c>
      <c r="U7" s="96"/>
      <c r="V7" s="96"/>
      <c r="W7" s="50" t="s">
        <v>779</v>
      </c>
      <c r="X7" s="96" t="s">
        <v>709</v>
      </c>
      <c r="Y7" s="50" t="s">
        <v>781</v>
      </c>
      <c r="Z7" s="50"/>
      <c r="AA7" s="50"/>
      <c r="AB7" s="50"/>
    </row>
    <row r="8" spans="1:33" ht="20.100000000000001" customHeight="1">
      <c r="A8" s="40" t="s">
        <v>21</v>
      </c>
      <c r="B8" s="981" t="s">
        <v>1444</v>
      </c>
      <c r="C8" s="981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982" t="s">
        <v>23</v>
      </c>
      <c r="C9" s="983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982" t="s">
        <v>1399</v>
      </c>
      <c r="C10" s="983"/>
      <c r="D10" s="101" t="s">
        <v>1400</v>
      </c>
      <c r="E10" s="103" t="s">
        <v>115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984" t="s">
        <v>1445</v>
      </c>
      <c r="C11" s="985"/>
      <c r="D11" s="104" t="s">
        <v>1446</v>
      </c>
      <c r="E11" s="105" t="s">
        <v>154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982" t="s">
        <v>1263</v>
      </c>
      <c r="C12" s="983"/>
      <c r="D12" s="41" t="s">
        <v>1401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984" t="s">
        <v>1353</v>
      </c>
      <c r="C13" s="985"/>
      <c r="D13" s="104" t="s">
        <v>1354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982" t="s">
        <v>26</v>
      </c>
      <c r="C14" s="983"/>
      <c r="D14" s="101" t="s">
        <v>27</v>
      </c>
      <c r="E14" s="45" t="s">
        <v>1402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984" t="s">
        <v>210</v>
      </c>
      <c r="C15" s="985"/>
      <c r="D15" s="41" t="s">
        <v>1403</v>
      </c>
      <c r="E15" s="108" t="s">
        <v>131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986" t="s">
        <v>31</v>
      </c>
      <c r="C16" s="987"/>
      <c r="D16" s="15" t="s">
        <v>549</v>
      </c>
      <c r="E16" s="8" t="s">
        <v>131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984" t="s">
        <v>273</v>
      </c>
      <c r="C17" s="985"/>
      <c r="D17" s="41" t="s">
        <v>1404</v>
      </c>
      <c r="E17" s="45" t="s">
        <v>131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988" t="s">
        <v>33</v>
      </c>
      <c r="C18" s="988"/>
      <c r="D18" s="101" t="s">
        <v>1405</v>
      </c>
      <c r="E18" s="103" t="s">
        <v>131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172</v>
      </c>
      <c r="C19" s="100"/>
      <c r="D19" s="101" t="s">
        <v>555</v>
      </c>
      <c r="E19" s="46" t="s">
        <v>1202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984" t="s">
        <v>1355</v>
      </c>
      <c r="C20" s="985"/>
      <c r="D20" s="104" t="s">
        <v>1356</v>
      </c>
      <c r="E20" s="111" t="s">
        <v>46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984" t="s">
        <v>1266</v>
      </c>
      <c r="C21" s="985"/>
      <c r="D21" s="104" t="s">
        <v>40</v>
      </c>
      <c r="E21" s="45" t="s">
        <v>46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984" t="s">
        <v>1357</v>
      </c>
      <c r="C22" s="985"/>
      <c r="D22" s="41" t="s">
        <v>1358</v>
      </c>
      <c r="E22" s="45" t="s">
        <v>46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982" t="s">
        <v>39</v>
      </c>
      <c r="C23" s="983"/>
      <c r="D23" s="104" t="s">
        <v>1406</v>
      </c>
      <c r="E23" s="103" t="s">
        <v>52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984" t="s">
        <v>29</v>
      </c>
      <c r="C24" s="985"/>
      <c r="D24" s="41" t="s">
        <v>1447</v>
      </c>
      <c r="E24" s="103" t="s">
        <v>634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982" t="s">
        <v>50</v>
      </c>
      <c r="C25" s="983"/>
      <c r="D25" s="101" t="s">
        <v>51</v>
      </c>
      <c r="E25" s="103" t="s">
        <v>202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982" t="s">
        <v>63</v>
      </c>
      <c r="C26" s="983"/>
      <c r="D26" s="101" t="s">
        <v>104</v>
      </c>
      <c r="E26" s="103" t="s">
        <v>302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982" t="s">
        <v>179</v>
      </c>
      <c r="C27" s="983"/>
      <c r="D27" s="101" t="s">
        <v>559</v>
      </c>
      <c r="E27" s="103" t="s">
        <v>68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53</v>
      </c>
      <c r="C28" s="100"/>
      <c r="D28" s="41" t="s">
        <v>54</v>
      </c>
      <c r="E28" s="103" t="s">
        <v>119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80</v>
      </c>
      <c r="C29" s="100"/>
      <c r="D29" s="101" t="s">
        <v>78</v>
      </c>
      <c r="E29" s="103" t="s">
        <v>1375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1193</v>
      </c>
      <c r="C30" s="100"/>
      <c r="D30" s="101" t="s">
        <v>101</v>
      </c>
      <c r="E30" s="103" t="s">
        <v>108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1359</v>
      </c>
      <c r="C31" s="100"/>
      <c r="D31" s="101" t="s">
        <v>101</v>
      </c>
      <c r="E31" s="103" t="s">
        <v>76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988" t="s">
        <v>176</v>
      </c>
      <c r="C32" s="988"/>
      <c r="D32" s="41" t="s">
        <v>1216</v>
      </c>
      <c r="E32" s="103" t="s">
        <v>1201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982" t="s">
        <v>238</v>
      </c>
      <c r="C33" s="983"/>
      <c r="D33" s="41" t="s">
        <v>1407</v>
      </c>
      <c r="E33" s="103" t="s">
        <v>302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290</v>
      </c>
      <c r="C34" s="100"/>
      <c r="D34" s="41" t="s">
        <v>1374</v>
      </c>
      <c r="E34" s="103" t="s">
        <v>119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982" t="s">
        <v>1267</v>
      </c>
      <c r="C35" s="983"/>
      <c r="D35" s="101" t="s">
        <v>1215</v>
      </c>
      <c r="E35" s="103" t="s">
        <v>208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82</v>
      </c>
      <c r="C36" s="100"/>
      <c r="D36" s="101" t="s">
        <v>1215</v>
      </c>
      <c r="E36" s="103" t="s">
        <v>1408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986" t="s">
        <v>221</v>
      </c>
      <c r="C37" s="987"/>
      <c r="D37" s="15" t="s">
        <v>1376</v>
      </c>
      <c r="E37" s="103" t="s">
        <v>102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89</v>
      </c>
      <c r="C38" s="110"/>
      <c r="D38" s="15" t="s">
        <v>90</v>
      </c>
      <c r="E38" s="103" t="s">
        <v>108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989" t="s">
        <v>111</v>
      </c>
      <c r="C39" s="989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989" t="s">
        <v>112</v>
      </c>
      <c r="C41" s="989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113</v>
      </c>
      <c r="C42" s="100"/>
      <c r="D42" s="41" t="s">
        <v>114</v>
      </c>
      <c r="E42" s="45" t="s">
        <v>212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111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990"/>
      <c r="C44" s="991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992" t="s">
        <v>125</v>
      </c>
      <c r="C45" s="993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982" t="s">
        <v>541</v>
      </c>
      <c r="C46" s="983"/>
      <c r="D46" s="41" t="s">
        <v>542</v>
      </c>
      <c r="E46" s="45" t="s">
        <v>115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982" t="s">
        <v>543</v>
      </c>
      <c r="C47" s="983"/>
      <c r="D47" s="41" t="s">
        <v>43</v>
      </c>
      <c r="E47" s="45" t="s">
        <v>131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982" t="s">
        <v>126</v>
      </c>
      <c r="C48" s="983"/>
      <c r="D48" s="41" t="s">
        <v>130</v>
      </c>
      <c r="E48" s="45" t="s">
        <v>131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982" t="s">
        <v>129</v>
      </c>
      <c r="C49" s="983"/>
      <c r="D49" s="41" t="s">
        <v>130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982" t="s">
        <v>132</v>
      </c>
      <c r="C50" s="983"/>
      <c r="D50" s="41" t="s">
        <v>45</v>
      </c>
      <c r="E50" s="45" t="s">
        <v>41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982" t="s">
        <v>133</v>
      </c>
      <c r="C51" s="983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994" t="s">
        <v>134</v>
      </c>
      <c r="C52" s="995"/>
      <c r="D52" s="41" t="s">
        <v>156</v>
      </c>
      <c r="E52" s="14" t="s">
        <v>46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982" t="s">
        <v>1272</v>
      </c>
      <c r="C53" s="983"/>
      <c r="D53" s="41" t="s">
        <v>158</v>
      </c>
      <c r="E53" s="45" t="s">
        <v>460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996" t="s">
        <v>1448</v>
      </c>
      <c r="C54" s="997"/>
      <c r="D54" s="116" t="s">
        <v>156</v>
      </c>
      <c r="E54" s="117" t="s">
        <v>199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986" t="s">
        <v>44</v>
      </c>
      <c r="C55" s="987"/>
      <c r="D55" s="41" t="s">
        <v>556</v>
      </c>
      <c r="E55" s="8" t="s">
        <v>1201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998" t="s">
        <v>111</v>
      </c>
      <c r="C56" s="999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998" t="s">
        <v>145</v>
      </c>
      <c r="C58" s="999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982" t="s">
        <v>545</v>
      </c>
      <c r="C59" s="983"/>
      <c r="D59" s="101" t="s">
        <v>147</v>
      </c>
      <c r="E59" s="103" t="s">
        <v>115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148</v>
      </c>
      <c r="C60" s="100"/>
      <c r="D60" s="101" t="s">
        <v>149</v>
      </c>
      <c r="E60" s="103" t="s">
        <v>554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998" t="s">
        <v>111</v>
      </c>
      <c r="C61" s="999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998"/>
      <c r="C62" s="999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998" t="s">
        <v>1410</v>
      </c>
      <c r="C63" s="999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986" t="s">
        <v>546</v>
      </c>
      <c r="C64" s="987"/>
      <c r="D64" s="15" t="s">
        <v>547</v>
      </c>
      <c r="E64" s="8" t="s">
        <v>115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548</v>
      </c>
      <c r="C65" s="110"/>
      <c r="D65" s="15" t="s">
        <v>549</v>
      </c>
      <c r="E65" s="103" t="s">
        <v>1202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986" t="s">
        <v>1449</v>
      </c>
      <c r="C66" s="987"/>
      <c r="D66" s="2" t="s">
        <v>556</v>
      </c>
      <c r="E66" s="8" t="s">
        <v>52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986" t="s">
        <v>155</v>
      </c>
      <c r="C67" s="987"/>
      <c r="D67" s="41" t="s">
        <v>158</v>
      </c>
      <c r="E67" s="8" t="s">
        <v>1201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1450</v>
      </c>
      <c r="C68" s="110"/>
      <c r="D68" s="15" t="s">
        <v>158</v>
      </c>
      <c r="E68" s="103" t="s">
        <v>202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984" t="s">
        <v>551</v>
      </c>
      <c r="C69" s="985"/>
      <c r="D69" s="15" t="s">
        <v>156</v>
      </c>
      <c r="E69" s="103" t="s">
        <v>46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986" t="s">
        <v>161</v>
      </c>
      <c r="C70" s="987"/>
      <c r="D70" s="2" t="s">
        <v>139</v>
      </c>
      <c r="E70" s="8" t="s">
        <v>1411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988" t="s">
        <v>1280</v>
      </c>
      <c r="C71" s="988"/>
      <c r="D71" s="15" t="s">
        <v>139</v>
      </c>
      <c r="E71" s="103" t="s">
        <v>68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982" t="s">
        <v>165</v>
      </c>
      <c r="C72" s="983"/>
      <c r="D72" s="41" t="s">
        <v>186</v>
      </c>
      <c r="E72" s="45" t="s">
        <v>302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986" t="s">
        <v>1361</v>
      </c>
      <c r="C73" s="987"/>
      <c r="D73" s="15" t="s">
        <v>139</v>
      </c>
      <c r="E73" s="45" t="s">
        <v>73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986" t="s">
        <v>81</v>
      </c>
      <c r="C74" s="987"/>
      <c r="D74" s="15" t="s">
        <v>67</v>
      </c>
      <c r="E74" s="45" t="s">
        <v>108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984" t="s">
        <v>66</v>
      </c>
      <c r="C75" s="985"/>
      <c r="D75" s="15" t="s">
        <v>67</v>
      </c>
      <c r="E75" s="45" t="s">
        <v>108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998" t="s">
        <v>111</v>
      </c>
      <c r="C76" s="999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998" t="s">
        <v>1412</v>
      </c>
      <c r="C78" s="999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982" t="s">
        <v>170</v>
      </c>
      <c r="C79" s="983"/>
      <c r="D79" s="41" t="s">
        <v>171</v>
      </c>
      <c r="E79" s="45" t="s">
        <v>115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552</v>
      </c>
      <c r="D80" s="44" t="s">
        <v>553</v>
      </c>
      <c r="E80" s="103" t="s">
        <v>1202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1362</v>
      </c>
      <c r="D81" s="44" t="s">
        <v>1363</v>
      </c>
      <c r="E81" s="103" t="s">
        <v>1202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982" t="s">
        <v>1451</v>
      </c>
      <c r="C82" s="983"/>
      <c r="D82" s="41" t="s">
        <v>556</v>
      </c>
      <c r="E82" s="103" t="s">
        <v>1201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982" t="s">
        <v>183</v>
      </c>
      <c r="C83" s="983"/>
      <c r="D83" s="41" t="s">
        <v>186</v>
      </c>
      <c r="E83" s="45" t="s">
        <v>73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85</v>
      </c>
      <c r="C84" s="100"/>
      <c r="D84" s="41" t="s">
        <v>1269</v>
      </c>
      <c r="E84" s="45" t="s">
        <v>102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92</v>
      </c>
      <c r="C85" s="100"/>
      <c r="D85" s="41" t="s">
        <v>1377</v>
      </c>
      <c r="E85" s="45" t="s">
        <v>108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998" t="s">
        <v>111</v>
      </c>
      <c r="C86" s="999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000"/>
      <c r="C87" s="1001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002" t="s">
        <v>1413</v>
      </c>
      <c r="C88" s="1003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982" t="s">
        <v>1414</v>
      </c>
      <c r="C89" s="983"/>
      <c r="D89" s="41" t="s">
        <v>1380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982" t="s">
        <v>192</v>
      </c>
      <c r="C90" s="983"/>
      <c r="D90" s="41" t="s">
        <v>130</v>
      </c>
      <c r="E90" s="45" t="s">
        <v>131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982" t="s">
        <v>190</v>
      </c>
      <c r="C91" s="983"/>
      <c r="D91" s="41" t="s">
        <v>130</v>
      </c>
      <c r="E91" s="45" t="s">
        <v>131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982" t="s">
        <v>1452</v>
      </c>
      <c r="C92" s="983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984" t="s">
        <v>152</v>
      </c>
      <c r="C93" s="985"/>
      <c r="D93" s="41" t="s">
        <v>156</v>
      </c>
      <c r="E93" s="45" t="s">
        <v>178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986" t="s">
        <v>195</v>
      </c>
      <c r="C94" s="987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982" t="s">
        <v>1453</v>
      </c>
      <c r="C95" s="983"/>
      <c r="D95" s="101" t="s">
        <v>156</v>
      </c>
      <c r="E95" s="103" t="s">
        <v>199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34" t="s">
        <v>1454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988" t="s">
        <v>196</v>
      </c>
      <c r="C96" s="988"/>
      <c r="D96" s="41" t="s">
        <v>556</v>
      </c>
      <c r="E96" s="103" t="s">
        <v>1201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982" t="s">
        <v>197</v>
      </c>
      <c r="C97" s="983"/>
      <c r="D97" s="101" t="s">
        <v>158</v>
      </c>
      <c r="E97" s="103" t="s">
        <v>202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982" t="s">
        <v>198</v>
      </c>
      <c r="C98" s="983"/>
      <c r="D98" s="101" t="s">
        <v>158</v>
      </c>
      <c r="E98" s="103" t="s">
        <v>202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989" t="s">
        <v>111</v>
      </c>
      <c r="C99" s="989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989" t="s">
        <v>1416</v>
      </c>
      <c r="C101" s="989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536</v>
      </c>
      <c r="C102" s="100"/>
      <c r="D102" s="45" t="s">
        <v>537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986" t="s">
        <v>36</v>
      </c>
      <c r="C103" s="987"/>
      <c r="D103" s="2" t="s">
        <v>214</v>
      </c>
      <c r="E103" s="8" t="s">
        <v>46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1381</v>
      </c>
      <c r="C104" s="110"/>
      <c r="D104" s="2" t="s">
        <v>1382</v>
      </c>
      <c r="E104" s="103" t="s">
        <v>202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982" t="s">
        <v>219</v>
      </c>
      <c r="C105" s="983"/>
      <c r="D105" s="41" t="s">
        <v>1417</v>
      </c>
      <c r="E105" s="103" t="s">
        <v>1418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989" t="s">
        <v>111</v>
      </c>
      <c r="C106" s="989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989" t="s">
        <v>1419</v>
      </c>
      <c r="C108" s="989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982" t="s">
        <v>224</v>
      </c>
      <c r="C109" s="983"/>
      <c r="D109" s="101" t="s">
        <v>225</v>
      </c>
      <c r="E109" s="103" t="s">
        <v>115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004" t="s">
        <v>226</v>
      </c>
      <c r="C110" s="1005"/>
      <c r="D110" s="41" t="s">
        <v>227</v>
      </c>
      <c r="E110" s="45" t="s">
        <v>131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982" t="s">
        <v>228</v>
      </c>
      <c r="C111" s="983"/>
      <c r="D111" s="41" t="s">
        <v>442</v>
      </c>
      <c r="E111" s="45" t="s">
        <v>52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986" t="s">
        <v>231</v>
      </c>
      <c r="C112" s="987"/>
      <c r="D112" s="41" t="s">
        <v>442</v>
      </c>
      <c r="E112" s="8" t="s">
        <v>460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982" t="s">
        <v>232</v>
      </c>
      <c r="C113" s="983"/>
      <c r="D113" s="44" t="s">
        <v>233</v>
      </c>
      <c r="E113" s="103" t="s">
        <v>208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235</v>
      </c>
      <c r="C114" s="110"/>
      <c r="D114" s="44" t="s">
        <v>233</v>
      </c>
      <c r="E114" s="45" t="s">
        <v>102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236</v>
      </c>
      <c r="C115" s="100"/>
      <c r="D115" s="44" t="s">
        <v>233</v>
      </c>
      <c r="E115" s="103" t="s">
        <v>108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1455</v>
      </c>
      <c r="C116" s="100"/>
      <c r="D116" s="44" t="s">
        <v>233</v>
      </c>
      <c r="E116" s="103" t="s">
        <v>108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989" t="s">
        <v>111</v>
      </c>
      <c r="C117" s="989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989" t="s">
        <v>1420</v>
      </c>
      <c r="C119" s="989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988" t="s">
        <v>253</v>
      </c>
      <c r="C120" s="988"/>
      <c r="D120" s="101" t="s">
        <v>254</v>
      </c>
      <c r="E120" s="103" t="s">
        <v>115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988" t="s">
        <v>1384</v>
      </c>
      <c r="C121" s="988"/>
      <c r="D121" s="101" t="s">
        <v>1385</v>
      </c>
      <c r="E121" s="103" t="s">
        <v>154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988" t="s">
        <v>255</v>
      </c>
      <c r="C122" s="988"/>
      <c r="D122" s="101" t="s">
        <v>258</v>
      </c>
      <c r="E122" s="103" t="s">
        <v>131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006" t="s">
        <v>257</v>
      </c>
      <c r="C123" s="1006"/>
      <c r="D123" s="101" t="s">
        <v>258</v>
      </c>
      <c r="E123" s="103" t="s">
        <v>131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560</v>
      </c>
      <c r="D124" s="101" t="s">
        <v>258</v>
      </c>
      <c r="E124" s="103" t="s">
        <v>49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007" t="s">
        <v>259</v>
      </c>
      <c r="C125" s="1007"/>
      <c r="D125" s="101" t="s">
        <v>1387</v>
      </c>
      <c r="E125" s="103" t="s">
        <v>460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988" t="s">
        <v>261</v>
      </c>
      <c r="C126" s="988"/>
      <c r="D126" s="101" t="s">
        <v>495</v>
      </c>
      <c r="E126" s="103" t="s">
        <v>1201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988" t="s">
        <v>262</v>
      </c>
      <c r="C127" s="988"/>
      <c r="D127" s="101" t="s">
        <v>1218</v>
      </c>
      <c r="E127" s="103" t="s">
        <v>1201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1386</v>
      </c>
      <c r="C128" s="100"/>
      <c r="D128" s="101" t="s">
        <v>1387</v>
      </c>
      <c r="E128" s="103" t="s">
        <v>58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989" t="s">
        <v>111</v>
      </c>
      <c r="C129" s="989"/>
      <c r="D129" s="134" t="s">
        <v>1366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989" t="s">
        <v>1421</v>
      </c>
      <c r="C131" s="989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988" t="s">
        <v>1422</v>
      </c>
      <c r="C132" s="988"/>
      <c r="D132" s="101" t="s">
        <v>1423</v>
      </c>
      <c r="E132" s="103" t="s">
        <v>115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988" t="s">
        <v>561</v>
      </c>
      <c r="C133" s="988"/>
      <c r="D133" s="101" t="s">
        <v>562</v>
      </c>
      <c r="E133" s="103" t="s">
        <v>115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007" t="s">
        <v>563</v>
      </c>
      <c r="C134" s="1007"/>
      <c r="D134" s="101" t="s">
        <v>564</v>
      </c>
      <c r="E134" s="103" t="s">
        <v>154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994" t="s">
        <v>276</v>
      </c>
      <c r="C135" s="995"/>
      <c r="D135" s="2" t="s">
        <v>1424</v>
      </c>
      <c r="E135" s="14" t="s">
        <v>131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994" t="s">
        <v>1425</v>
      </c>
      <c r="C136" s="995"/>
      <c r="D136" s="2" t="s">
        <v>1426</v>
      </c>
      <c r="E136" s="14" t="s">
        <v>131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988" t="s">
        <v>278</v>
      </c>
      <c r="C137" s="988"/>
      <c r="D137" s="101" t="s">
        <v>565</v>
      </c>
      <c r="E137" s="103" t="s">
        <v>46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988" t="s">
        <v>280</v>
      </c>
      <c r="C138" s="988"/>
      <c r="D138" s="41" t="s">
        <v>566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988" t="s">
        <v>282</v>
      </c>
      <c r="C139" s="988"/>
      <c r="D139" s="41" t="s">
        <v>566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988" t="s">
        <v>213</v>
      </c>
      <c r="C140" s="988"/>
      <c r="D140" s="41" t="s">
        <v>568</v>
      </c>
      <c r="E140" s="103" t="s">
        <v>1201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982" t="s">
        <v>215</v>
      </c>
      <c r="C141" s="983"/>
      <c r="D141" s="101" t="s">
        <v>567</v>
      </c>
      <c r="E141" s="103" t="s">
        <v>68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988" t="s">
        <v>283</v>
      </c>
      <c r="C142" s="988"/>
      <c r="D142" s="101" t="s">
        <v>567</v>
      </c>
      <c r="E142" s="103" t="s">
        <v>68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982" t="s">
        <v>284</v>
      </c>
      <c r="C143" s="983"/>
      <c r="D143" s="41" t="s">
        <v>568</v>
      </c>
      <c r="E143" s="103" t="s">
        <v>68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982" t="s">
        <v>286</v>
      </c>
      <c r="C144" s="983"/>
      <c r="D144" s="41" t="s">
        <v>570</v>
      </c>
      <c r="E144" s="103" t="s">
        <v>302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982" t="s">
        <v>288</v>
      </c>
      <c r="C145" s="983"/>
      <c r="D145" s="101" t="s">
        <v>1220</v>
      </c>
      <c r="E145" s="103" t="s">
        <v>119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982" t="s">
        <v>60</v>
      </c>
      <c r="C146" s="983"/>
      <c r="D146" s="101" t="s">
        <v>315</v>
      </c>
      <c r="E146" s="103" t="s">
        <v>302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982" t="s">
        <v>1427</v>
      </c>
      <c r="C147" s="983"/>
      <c r="D147" s="41" t="s">
        <v>570</v>
      </c>
      <c r="E147" s="103" t="s">
        <v>76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982" t="s">
        <v>627</v>
      </c>
      <c r="C148" s="983"/>
      <c r="D148" s="41" t="s">
        <v>570</v>
      </c>
      <c r="E148" s="103" t="s">
        <v>76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982" t="s">
        <v>295</v>
      </c>
      <c r="C149" s="983"/>
      <c r="D149" s="41" t="s">
        <v>570</v>
      </c>
      <c r="E149" s="103" t="s">
        <v>76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982" t="s">
        <v>300</v>
      </c>
      <c r="C150" s="983"/>
      <c r="D150" s="101" t="s">
        <v>315</v>
      </c>
      <c r="E150" s="103" t="s">
        <v>208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982" t="s">
        <v>303</v>
      </c>
      <c r="C151" s="983"/>
      <c r="D151" s="101" t="s">
        <v>1428</v>
      </c>
      <c r="E151" s="103" t="s">
        <v>208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982" t="s">
        <v>305</v>
      </c>
      <c r="C152" s="983"/>
      <c r="D152" s="101" t="s">
        <v>315</v>
      </c>
      <c r="E152" s="103" t="s">
        <v>208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982" t="s">
        <v>307</v>
      </c>
      <c r="C153" s="983"/>
      <c r="D153" s="101" t="s">
        <v>308</v>
      </c>
      <c r="E153" s="103" t="s">
        <v>208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309</v>
      </c>
      <c r="C154" s="100"/>
      <c r="D154" s="101" t="s">
        <v>317</v>
      </c>
      <c r="E154" s="103" t="s">
        <v>1408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1388</v>
      </c>
      <c r="C155" s="100"/>
      <c r="D155" s="101" t="s">
        <v>315</v>
      </c>
      <c r="E155" s="103" t="s">
        <v>108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206</v>
      </c>
      <c r="C156" s="100"/>
      <c r="D156" s="101" t="s">
        <v>317</v>
      </c>
      <c r="E156" s="103" t="s">
        <v>108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314</v>
      </c>
      <c r="C157" s="100"/>
      <c r="D157" s="101" t="s">
        <v>315</v>
      </c>
      <c r="E157" s="103" t="s">
        <v>108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988" t="s">
        <v>331</v>
      </c>
      <c r="C158" s="988"/>
      <c r="D158" s="101" t="s">
        <v>332</v>
      </c>
      <c r="E158" s="103" t="s">
        <v>347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988" t="s">
        <v>334</v>
      </c>
      <c r="C159" s="988"/>
      <c r="D159" s="101" t="s">
        <v>332</v>
      </c>
      <c r="E159" s="103" t="s">
        <v>347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988" t="s">
        <v>335</v>
      </c>
      <c r="C160" s="988"/>
      <c r="D160" s="101" t="s">
        <v>332</v>
      </c>
      <c r="E160" s="103" t="s">
        <v>347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988" t="s">
        <v>925</v>
      </c>
      <c r="C161" s="988"/>
      <c r="D161" s="101" t="s">
        <v>332</v>
      </c>
      <c r="E161" s="103" t="s">
        <v>347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988" t="s">
        <v>923</v>
      </c>
      <c r="C162" s="988"/>
      <c r="D162" s="101" t="s">
        <v>332</v>
      </c>
      <c r="E162" s="103" t="s">
        <v>347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988" t="s">
        <v>336</v>
      </c>
      <c r="C163" s="988"/>
      <c r="D163" s="101" t="s">
        <v>332</v>
      </c>
      <c r="E163" s="103" t="s">
        <v>347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988" t="s">
        <v>337</v>
      </c>
      <c r="C164" s="988"/>
      <c r="D164" s="101" t="s">
        <v>332</v>
      </c>
      <c r="E164" s="103" t="s">
        <v>347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988" t="s">
        <v>338</v>
      </c>
      <c r="C165" s="988"/>
      <c r="D165" s="101" t="s">
        <v>352</v>
      </c>
      <c r="E165" s="103" t="s">
        <v>1429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988" t="s">
        <v>340</v>
      </c>
      <c r="C166" s="988"/>
      <c r="D166" s="101" t="s">
        <v>352</v>
      </c>
      <c r="E166" s="103" t="s">
        <v>1429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988" t="s">
        <v>1367</v>
      </c>
      <c r="C167" s="988"/>
      <c r="D167" s="101" t="s">
        <v>352</v>
      </c>
      <c r="E167" s="103" t="s">
        <v>1429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341</v>
      </c>
      <c r="C168" s="41"/>
      <c r="D168" s="101" t="s">
        <v>352</v>
      </c>
      <c r="E168" s="103" t="s">
        <v>1429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982" t="s">
        <v>342</v>
      </c>
      <c r="C169" s="983"/>
      <c r="D169" s="101" t="s">
        <v>352</v>
      </c>
      <c r="E169" s="103" t="s">
        <v>1429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343</v>
      </c>
      <c r="C170" s="41"/>
      <c r="D170" s="101" t="s">
        <v>352</v>
      </c>
      <c r="E170" s="103" t="s">
        <v>1429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344</v>
      </c>
      <c r="C171" s="41"/>
      <c r="D171" s="101" t="s">
        <v>352</v>
      </c>
      <c r="E171" s="103" t="s">
        <v>1429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982" t="s">
        <v>345</v>
      </c>
      <c r="C172" s="983"/>
      <c r="D172" s="101" t="s">
        <v>352</v>
      </c>
      <c r="E172" s="103" t="s">
        <v>1204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982" t="s">
        <v>348</v>
      </c>
      <c r="C173" s="983"/>
      <c r="D173" s="101" t="s">
        <v>352</v>
      </c>
      <c r="E173" s="103" t="s">
        <v>1204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349</v>
      </c>
      <c r="C174" s="41"/>
      <c r="D174" s="101" t="s">
        <v>352</v>
      </c>
      <c r="E174" s="103" t="s">
        <v>356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982" t="s">
        <v>351</v>
      </c>
      <c r="C175" s="983"/>
      <c r="D175" s="101" t="s">
        <v>352</v>
      </c>
      <c r="E175" s="103" t="s">
        <v>378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982" t="s">
        <v>354</v>
      </c>
      <c r="C176" s="983"/>
      <c r="D176" s="101" t="s">
        <v>355</v>
      </c>
      <c r="E176" s="103" t="s">
        <v>1430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982" t="s">
        <v>357</v>
      </c>
      <c r="C177" s="983"/>
      <c r="D177" s="101" t="s">
        <v>355</v>
      </c>
      <c r="E177" s="103" t="s">
        <v>1430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982" t="s">
        <v>358</v>
      </c>
      <c r="C178" s="983"/>
      <c r="D178" s="101" t="s">
        <v>355</v>
      </c>
      <c r="E178" s="103" t="s">
        <v>1430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982" t="s">
        <v>359</v>
      </c>
      <c r="C179" s="983"/>
      <c r="D179" s="101" t="s">
        <v>355</v>
      </c>
      <c r="E179" s="103" t="s">
        <v>1430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982" t="s">
        <v>360</v>
      </c>
      <c r="C180" s="983"/>
      <c r="D180" s="101" t="s">
        <v>355</v>
      </c>
      <c r="E180" s="103" t="s">
        <v>1430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008" t="s">
        <v>499</v>
      </c>
      <c r="C181" s="1009"/>
      <c r="D181" s="101" t="s">
        <v>355</v>
      </c>
      <c r="E181" s="103" t="s">
        <v>571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010" t="s">
        <v>363</v>
      </c>
      <c r="C182" s="1011"/>
      <c r="D182" s="101" t="s">
        <v>355</v>
      </c>
      <c r="E182" s="103" t="s">
        <v>571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364</v>
      </c>
      <c r="C183" s="137"/>
      <c r="D183" s="101" t="s">
        <v>355</v>
      </c>
      <c r="E183" s="103" t="s">
        <v>571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361</v>
      </c>
      <c r="C184" s="137"/>
      <c r="D184" s="101" t="s">
        <v>355</v>
      </c>
      <c r="E184" s="103" t="s">
        <v>368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369</v>
      </c>
      <c r="C185" s="137"/>
      <c r="D185" s="101" t="s">
        <v>355</v>
      </c>
      <c r="E185" s="103" t="s">
        <v>572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362</v>
      </c>
      <c r="C186" s="137"/>
      <c r="D186" s="101" t="s">
        <v>355</v>
      </c>
      <c r="E186" s="103" t="s">
        <v>368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111</v>
      </c>
      <c r="D187" s="138" t="s">
        <v>1368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012" t="s">
        <v>381</v>
      </c>
      <c r="C188" s="1012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013"/>
      <c r="C189" s="1013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013"/>
      <c r="C190" s="1013"/>
      <c r="D190" s="979" t="s">
        <v>1432</v>
      </c>
      <c r="E190" s="979"/>
      <c r="F190" s="979"/>
      <c r="G190" s="979"/>
      <c r="H190" s="979"/>
      <c r="I190" s="979"/>
      <c r="J190" s="979"/>
      <c r="K190" s="1014" t="s">
        <v>1456</v>
      </c>
      <c r="L190" s="1014"/>
      <c r="M190" s="1014"/>
      <c r="N190" s="142"/>
      <c r="O190" s="142"/>
      <c r="P190" s="1014" t="s">
        <v>1457</v>
      </c>
      <c r="Q190" s="1014"/>
      <c r="R190" s="1014"/>
      <c r="S190" s="1014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013"/>
      <c r="C191" s="1013"/>
      <c r="D191" s="979"/>
      <c r="E191" s="979"/>
      <c r="F191" s="979"/>
      <c r="G191" s="979"/>
      <c r="H191" s="979"/>
      <c r="I191" s="979"/>
      <c r="J191" s="979"/>
      <c r="K191" s="1014"/>
      <c r="L191" s="1014"/>
      <c r="M191" s="1014"/>
      <c r="N191" s="142"/>
      <c r="O191" s="142"/>
      <c r="P191" s="1014"/>
      <c r="Q191" s="1014"/>
      <c r="R191" s="1014"/>
      <c r="S191" s="1014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5" t="s">
        <v>0</v>
      </c>
      <c r="B1" s="965"/>
      <c r="C1" s="965"/>
      <c r="D1" s="965"/>
      <c r="E1" s="965"/>
    </row>
    <row r="2" spans="1:7" ht="33.75" customHeight="1">
      <c r="A2" s="61" t="s">
        <v>1458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642</v>
      </c>
      <c r="F4" s="65" t="s">
        <v>1191</v>
      </c>
      <c r="G4" s="65" t="s">
        <v>1192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1263</v>
      </c>
      <c r="C7" s="71" t="s">
        <v>1352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1353</v>
      </c>
      <c r="C8" s="71" t="s">
        <v>1354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1402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210</v>
      </c>
      <c r="C11" s="71" t="s">
        <v>1265</v>
      </c>
      <c r="D11" s="14" t="s">
        <v>194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273</v>
      </c>
      <c r="C13" s="71" t="s">
        <v>535</v>
      </c>
      <c r="D13" s="14" t="s">
        <v>194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538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172</v>
      </c>
      <c r="C15" s="68" t="s">
        <v>555</v>
      </c>
      <c r="D15" s="8" t="s">
        <v>1202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1355</v>
      </c>
      <c r="C16" s="71" t="s">
        <v>1356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1266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1357</v>
      </c>
      <c r="C18" s="71" t="s">
        <v>1358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179</v>
      </c>
      <c r="C22" s="68" t="s">
        <v>559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238</v>
      </c>
      <c r="C24" s="71" t="s">
        <v>239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290</v>
      </c>
      <c r="C25" s="71" t="s">
        <v>1374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1359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1267</v>
      </c>
      <c r="C29" s="68" t="s">
        <v>1268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1215</v>
      </c>
      <c r="D30" s="13" t="s">
        <v>1408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221</v>
      </c>
      <c r="C31" s="72" t="s">
        <v>1376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1269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1459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1377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1193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1360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802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541</v>
      </c>
      <c r="C46" s="71" t="s">
        <v>542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543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1272</v>
      </c>
      <c r="C53" s="71" t="s">
        <v>156</v>
      </c>
      <c r="D53" s="8" t="s">
        <v>199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556</v>
      </c>
      <c r="D54" s="8" t="s">
        <v>1201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544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545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546</v>
      </c>
      <c r="C65" s="72" t="s">
        <v>547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548</v>
      </c>
      <c r="C66" s="72" t="s">
        <v>549</v>
      </c>
      <c r="D66" s="13" t="s">
        <v>1202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1201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550</v>
      </c>
      <c r="C68" s="72" t="s">
        <v>158</v>
      </c>
      <c r="D68" s="13" t="s">
        <v>202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551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1411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1280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1361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552</v>
      </c>
      <c r="C82" s="71" t="s">
        <v>553</v>
      </c>
      <c r="D82" s="13" t="s">
        <v>1202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1362</v>
      </c>
      <c r="C83" s="71" t="s">
        <v>1363</v>
      </c>
      <c r="D83" s="13" t="s">
        <v>1202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176</v>
      </c>
      <c r="C84" s="71" t="s">
        <v>1216</v>
      </c>
      <c r="D84" s="13" t="s">
        <v>1201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183</v>
      </c>
      <c r="C85" s="71" t="s">
        <v>186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189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1414</v>
      </c>
      <c r="C89" s="71" t="s">
        <v>1380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192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190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195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196</v>
      </c>
      <c r="C94" s="71" t="s">
        <v>556</v>
      </c>
      <c r="D94" s="13" t="s">
        <v>1201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197</v>
      </c>
      <c r="C95" s="68" t="s">
        <v>158</v>
      </c>
      <c r="D95" s="13" t="s">
        <v>202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198</v>
      </c>
      <c r="C96" s="68" t="s">
        <v>158</v>
      </c>
      <c r="D96" s="13" t="s">
        <v>202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200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204</v>
      </c>
      <c r="C98" s="71" t="s">
        <v>205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206</v>
      </c>
      <c r="C99" s="72" t="s">
        <v>207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1460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536</v>
      </c>
      <c r="C103" s="80" t="s">
        <v>537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214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1381</v>
      </c>
      <c r="C105" s="71" t="s">
        <v>1382</v>
      </c>
      <c r="D105" s="13" t="s">
        <v>202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219</v>
      </c>
      <c r="C106" s="71" t="s">
        <v>220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224</v>
      </c>
      <c r="C110" s="68" t="s">
        <v>225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226</v>
      </c>
      <c r="C111" s="71" t="s">
        <v>227</v>
      </c>
      <c r="D111" s="14" t="s">
        <v>194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228</v>
      </c>
      <c r="C112" s="71" t="s">
        <v>442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231</v>
      </c>
      <c r="C113" s="71" t="s">
        <v>442</v>
      </c>
      <c r="D113" s="8" t="s">
        <v>460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232</v>
      </c>
      <c r="C114" s="71" t="s">
        <v>233</v>
      </c>
      <c r="D114" s="13" t="s">
        <v>208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235</v>
      </c>
      <c r="C115" s="71" t="s">
        <v>233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236</v>
      </c>
      <c r="C116" s="71" t="s">
        <v>233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252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253</v>
      </c>
      <c r="C120" s="68" t="s">
        <v>254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1384</v>
      </c>
      <c r="C121" s="68" t="s">
        <v>1385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255</v>
      </c>
      <c r="C122" s="68" t="s">
        <v>258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257</v>
      </c>
      <c r="C123" s="68" t="s">
        <v>258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560</v>
      </c>
      <c r="C124" s="68" t="s">
        <v>258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259</v>
      </c>
      <c r="C125" s="68" t="s">
        <v>260</v>
      </c>
      <c r="D125" s="13" t="s">
        <v>199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261</v>
      </c>
      <c r="C126" s="68" t="s">
        <v>495</v>
      </c>
      <c r="D126" s="13" t="s">
        <v>1201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262</v>
      </c>
      <c r="C127" s="68" t="s">
        <v>1218</v>
      </c>
      <c r="D127" s="13" t="s">
        <v>1201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1386</v>
      </c>
      <c r="C128" s="68" t="s">
        <v>1387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265</v>
      </c>
      <c r="C129" s="68" t="s">
        <v>266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267</v>
      </c>
      <c r="C130" s="68" t="s">
        <v>268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271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561</v>
      </c>
      <c r="C134" s="68" t="s">
        <v>1461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563</v>
      </c>
      <c r="C135" s="68" t="s">
        <v>564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276</v>
      </c>
      <c r="C136" s="71" t="s">
        <v>277</v>
      </c>
      <c r="D136" s="14" t="s">
        <v>194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278</v>
      </c>
      <c r="C137" s="68" t="s">
        <v>565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280</v>
      </c>
      <c r="C138" s="71" t="s">
        <v>566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213</v>
      </c>
      <c r="C139" s="71" t="s">
        <v>568</v>
      </c>
      <c r="D139" s="13" t="s">
        <v>1201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215</v>
      </c>
      <c r="C140" s="68" t="s">
        <v>567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283</v>
      </c>
      <c r="C141" s="68" t="s">
        <v>567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284</v>
      </c>
      <c r="C142" s="71" t="s">
        <v>568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286</v>
      </c>
      <c r="C143" s="68" t="s">
        <v>569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288</v>
      </c>
      <c r="C144" s="68" t="s">
        <v>1220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569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292</v>
      </c>
      <c r="C146" s="71" t="s">
        <v>570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293</v>
      </c>
      <c r="C147" s="71" t="s">
        <v>570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295</v>
      </c>
      <c r="C148" s="71" t="s">
        <v>570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296</v>
      </c>
      <c r="C149" s="68" t="s">
        <v>297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1203</v>
      </c>
      <c r="C150" s="68" t="s">
        <v>299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300</v>
      </c>
      <c r="C151" s="68" t="s">
        <v>301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303</v>
      </c>
      <c r="C152" s="68" t="s">
        <v>304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305</v>
      </c>
      <c r="C153" s="68" t="s">
        <v>306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307</v>
      </c>
      <c r="C154" s="68" t="s">
        <v>308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309</v>
      </c>
      <c r="C155" s="68" t="s">
        <v>317</v>
      </c>
      <c r="D155" s="13" t="s">
        <v>1408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1388</v>
      </c>
      <c r="C156" s="68" t="s">
        <v>315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314</v>
      </c>
      <c r="C157" s="68" t="s">
        <v>315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316</v>
      </c>
      <c r="C158" s="68" t="s">
        <v>317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318</v>
      </c>
      <c r="C159" s="68" t="s">
        <v>319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320</v>
      </c>
      <c r="C160" s="68" t="s">
        <v>321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331</v>
      </c>
      <c r="C161" s="68" t="s">
        <v>332</v>
      </c>
      <c r="D161" s="13" t="s">
        <v>347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334</v>
      </c>
      <c r="C162" s="68" t="s">
        <v>332</v>
      </c>
      <c r="D162" s="13" t="s">
        <v>347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335</v>
      </c>
      <c r="C163" s="68" t="s">
        <v>332</v>
      </c>
      <c r="D163" s="13" t="s">
        <v>347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925</v>
      </c>
      <c r="C164" s="68" t="s">
        <v>332</v>
      </c>
      <c r="D164" s="13" t="s">
        <v>347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923</v>
      </c>
      <c r="C165" s="68" t="s">
        <v>332</v>
      </c>
      <c r="D165" s="13" t="s">
        <v>347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336</v>
      </c>
      <c r="C166" s="68" t="s">
        <v>332</v>
      </c>
      <c r="D166" s="13" t="s">
        <v>347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337</v>
      </c>
      <c r="C167" s="68" t="s">
        <v>332</v>
      </c>
      <c r="D167" s="13" t="s">
        <v>347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338</v>
      </c>
      <c r="C168" s="68" t="s">
        <v>332</v>
      </c>
      <c r="D168" s="13" t="s">
        <v>353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340</v>
      </c>
      <c r="C169" s="68" t="s">
        <v>332</v>
      </c>
      <c r="D169" s="13" t="s">
        <v>353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1367</v>
      </c>
      <c r="C170" s="68" t="s">
        <v>332</v>
      </c>
      <c r="D170" s="13" t="s">
        <v>353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341</v>
      </c>
      <c r="C171" s="68" t="s">
        <v>332</v>
      </c>
      <c r="D171" s="13" t="s">
        <v>353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342</v>
      </c>
      <c r="C172" s="68" t="s">
        <v>332</v>
      </c>
      <c r="D172" s="13" t="s">
        <v>353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343</v>
      </c>
      <c r="C173" s="68" t="s">
        <v>332</v>
      </c>
      <c r="D173" s="13" t="s">
        <v>353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344</v>
      </c>
      <c r="C174" s="68" t="s">
        <v>332</v>
      </c>
      <c r="D174" s="13" t="s">
        <v>353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345</v>
      </c>
      <c r="C175" s="68" t="s">
        <v>352</v>
      </c>
      <c r="D175" s="13" t="s">
        <v>1204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348</v>
      </c>
      <c r="C176" s="68" t="s">
        <v>352</v>
      </c>
      <c r="D176" s="13" t="s">
        <v>1204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349</v>
      </c>
      <c r="C177" s="68" t="s">
        <v>352</v>
      </c>
      <c r="D177" s="13" t="s">
        <v>356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351</v>
      </c>
      <c r="C178" s="68" t="s">
        <v>352</v>
      </c>
      <c r="D178" s="13" t="s">
        <v>378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354</v>
      </c>
      <c r="C179" s="68" t="s">
        <v>355</v>
      </c>
      <c r="D179" s="13" t="s">
        <v>1430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357</v>
      </c>
      <c r="C180" s="68" t="s">
        <v>355</v>
      </c>
      <c r="D180" s="13" t="s">
        <v>1430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358</v>
      </c>
      <c r="C181" s="68" t="s">
        <v>355</v>
      </c>
      <c r="D181" s="13" t="s">
        <v>1430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359</v>
      </c>
      <c r="C182" s="68" t="s">
        <v>355</v>
      </c>
      <c r="D182" s="13" t="s">
        <v>1430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360</v>
      </c>
      <c r="C183" s="68" t="s">
        <v>355</v>
      </c>
      <c r="D183" s="13" t="s">
        <v>1430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361</v>
      </c>
      <c r="C184" s="68" t="s">
        <v>355</v>
      </c>
      <c r="D184" s="13" t="s">
        <v>368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362</v>
      </c>
      <c r="C185" s="68" t="s">
        <v>355</v>
      </c>
      <c r="D185" s="13" t="s">
        <v>368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499</v>
      </c>
      <c r="C186" s="68" t="s">
        <v>352</v>
      </c>
      <c r="D186" s="13" t="s">
        <v>368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363</v>
      </c>
      <c r="C187" s="68" t="s">
        <v>352</v>
      </c>
      <c r="D187" s="13" t="s">
        <v>368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364</v>
      </c>
      <c r="C188" s="68" t="s">
        <v>355</v>
      </c>
      <c r="D188" s="13" t="s">
        <v>571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369</v>
      </c>
      <c r="C189" s="68" t="s">
        <v>355</v>
      </c>
      <c r="D189" s="13" t="s">
        <v>572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381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965" t="s">
        <v>0</v>
      </c>
      <c r="B1" s="965"/>
      <c r="C1" s="965"/>
      <c r="D1" s="965"/>
      <c r="E1" s="965"/>
    </row>
    <row r="2" spans="1:7" ht="33.75" customHeight="1">
      <c r="A2" s="61" t="s">
        <v>1458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642</v>
      </c>
      <c r="F4" s="65" t="s">
        <v>1191</v>
      </c>
      <c r="G4" s="65" t="s">
        <v>1192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1263</v>
      </c>
      <c r="C7" s="71" t="s">
        <v>1352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1353</v>
      </c>
      <c r="C8" s="71" t="s">
        <v>1354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1402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194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210</v>
      </c>
      <c r="C11" s="71" t="s">
        <v>1265</v>
      </c>
      <c r="D11" s="14" t="s">
        <v>194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194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273</v>
      </c>
      <c r="C13" s="71" t="s">
        <v>535</v>
      </c>
      <c r="D13" s="14" t="s">
        <v>194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538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172</v>
      </c>
      <c r="C15" s="68" t="s">
        <v>555</v>
      </c>
      <c r="D15" s="8" t="s">
        <v>1202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1355</v>
      </c>
      <c r="C16" s="71" t="s">
        <v>1356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1266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1357</v>
      </c>
      <c r="C18" s="71" t="s">
        <v>1358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50</v>
      </c>
      <c r="C20" s="68" t="s">
        <v>51</v>
      </c>
      <c r="D20" s="13" t="s">
        <v>202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53</v>
      </c>
      <c r="C21" s="71" t="s">
        <v>54</v>
      </c>
      <c r="D21" s="13" t="s">
        <v>634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179</v>
      </c>
      <c r="C22" s="68" t="s">
        <v>559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238</v>
      </c>
      <c r="C24" s="71" t="s">
        <v>239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290</v>
      </c>
      <c r="C25" s="71" t="s">
        <v>1374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1359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1267</v>
      </c>
      <c r="C29" s="68" t="s">
        <v>1268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82</v>
      </c>
      <c r="C30" s="68" t="s">
        <v>1215</v>
      </c>
      <c r="D30" s="13" t="s">
        <v>1408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221</v>
      </c>
      <c r="C31" s="72" t="s">
        <v>1376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85</v>
      </c>
      <c r="C32" s="71" t="s">
        <v>1269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1459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92</v>
      </c>
      <c r="C35" s="71" t="s">
        <v>1377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1193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1360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113</v>
      </c>
      <c r="C41" s="71" t="s">
        <v>114</v>
      </c>
      <c r="D41" s="8" t="s">
        <v>212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116</v>
      </c>
      <c r="C42" s="71" t="s">
        <v>802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541</v>
      </c>
      <c r="C46" s="71" t="s">
        <v>542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543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1272</v>
      </c>
      <c r="C53" s="71" t="s">
        <v>156</v>
      </c>
      <c r="D53" s="8" t="s">
        <v>199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556</v>
      </c>
      <c r="D54" s="8" t="s">
        <v>1201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544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545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546</v>
      </c>
      <c r="C65" s="72" t="s">
        <v>547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548</v>
      </c>
      <c r="C66" s="72" t="s">
        <v>549</v>
      </c>
      <c r="D66" s="13" t="s">
        <v>1202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155</v>
      </c>
      <c r="C67" s="71" t="s">
        <v>158</v>
      </c>
      <c r="D67" s="8" t="s">
        <v>1201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550</v>
      </c>
      <c r="C68" s="72" t="s">
        <v>158</v>
      </c>
      <c r="D68" s="13" t="s">
        <v>202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551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161</v>
      </c>
      <c r="C70" s="71" t="s">
        <v>139</v>
      </c>
      <c r="D70" s="8" t="s">
        <v>1411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1280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1361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552</v>
      </c>
      <c r="C82" s="71" t="s">
        <v>553</v>
      </c>
      <c r="D82" s="13" t="s">
        <v>1202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1362</v>
      </c>
      <c r="C83" s="71" t="s">
        <v>1363</v>
      </c>
      <c r="D83" s="13" t="s">
        <v>1202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176</v>
      </c>
      <c r="C84" s="71" t="s">
        <v>1216</v>
      </c>
      <c r="D84" s="13" t="s">
        <v>1201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183</v>
      </c>
      <c r="C85" s="71" t="s">
        <v>186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189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1414</v>
      </c>
      <c r="C89" s="71" t="s">
        <v>1380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192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190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152</v>
      </c>
      <c r="C92" s="71" t="s">
        <v>156</v>
      </c>
      <c r="D92" s="8" t="s">
        <v>178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195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196</v>
      </c>
      <c r="C94" s="71" t="s">
        <v>556</v>
      </c>
      <c r="D94" s="13" t="s">
        <v>1201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197</v>
      </c>
      <c r="C95" s="68" t="s">
        <v>158</v>
      </c>
      <c r="D95" s="13" t="s">
        <v>202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198</v>
      </c>
      <c r="C96" s="68" t="s">
        <v>158</v>
      </c>
      <c r="D96" s="13" t="s">
        <v>202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200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204</v>
      </c>
      <c r="C98" s="71" t="s">
        <v>205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206</v>
      </c>
      <c r="C99" s="72" t="s">
        <v>207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1460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536</v>
      </c>
      <c r="C103" s="80" t="s">
        <v>537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214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1381</v>
      </c>
      <c r="C105" s="71" t="s">
        <v>1382</v>
      </c>
      <c r="D105" s="13" t="s">
        <v>202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219</v>
      </c>
      <c r="C106" s="71" t="s">
        <v>220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223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224</v>
      </c>
      <c r="C110" s="68" t="s">
        <v>225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226</v>
      </c>
      <c r="C111" s="71" t="s">
        <v>227</v>
      </c>
      <c r="D111" s="14" t="s">
        <v>194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228</v>
      </c>
      <c r="C112" s="71" t="s">
        <v>442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231</v>
      </c>
      <c r="C113" s="71" t="s">
        <v>442</v>
      </c>
      <c r="D113" s="8" t="s">
        <v>460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232</v>
      </c>
      <c r="C114" s="71" t="s">
        <v>233</v>
      </c>
      <c r="D114" s="13" t="s">
        <v>208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235</v>
      </c>
      <c r="C115" s="71" t="s">
        <v>233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236</v>
      </c>
      <c r="C116" s="71" t="s">
        <v>233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252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253</v>
      </c>
      <c r="C120" s="68" t="s">
        <v>254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1384</v>
      </c>
      <c r="C121" s="68" t="s">
        <v>1385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255</v>
      </c>
      <c r="C122" s="68" t="s">
        <v>258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257</v>
      </c>
      <c r="C123" s="68" t="s">
        <v>258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560</v>
      </c>
      <c r="C124" s="68" t="s">
        <v>258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259</v>
      </c>
      <c r="C125" s="68" t="s">
        <v>260</v>
      </c>
      <c r="D125" s="13" t="s">
        <v>199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261</v>
      </c>
      <c r="C126" s="68" t="s">
        <v>495</v>
      </c>
      <c r="D126" s="13" t="s">
        <v>1201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262</v>
      </c>
      <c r="C127" s="68" t="s">
        <v>1218</v>
      </c>
      <c r="D127" s="13" t="s">
        <v>1201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1386</v>
      </c>
      <c r="C128" s="68" t="s">
        <v>1387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265</v>
      </c>
      <c r="C129" s="68" t="s">
        <v>266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267</v>
      </c>
      <c r="C130" s="68" t="s">
        <v>268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111</v>
      </c>
      <c r="C131" s="84" t="s">
        <v>271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272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561</v>
      </c>
      <c r="C134" s="68" t="s">
        <v>1461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563</v>
      </c>
      <c r="C135" s="68" t="s">
        <v>564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276</v>
      </c>
      <c r="C136" s="71" t="s">
        <v>277</v>
      </c>
      <c r="D136" s="14" t="s">
        <v>194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278</v>
      </c>
      <c r="C137" s="68" t="s">
        <v>565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280</v>
      </c>
      <c r="C138" s="71" t="s">
        <v>566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213</v>
      </c>
      <c r="C139" s="71" t="s">
        <v>568</v>
      </c>
      <c r="D139" s="13" t="s">
        <v>1201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215</v>
      </c>
      <c r="C140" s="68" t="s">
        <v>567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283</v>
      </c>
      <c r="C141" s="68" t="s">
        <v>567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284</v>
      </c>
      <c r="C142" s="71" t="s">
        <v>568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286</v>
      </c>
      <c r="C143" s="68" t="s">
        <v>569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288</v>
      </c>
      <c r="C144" s="68" t="s">
        <v>1220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569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292</v>
      </c>
      <c r="C146" s="71" t="s">
        <v>570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293</v>
      </c>
      <c r="C147" s="71" t="s">
        <v>570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295</v>
      </c>
      <c r="C148" s="71" t="s">
        <v>570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296</v>
      </c>
      <c r="C149" s="68" t="s">
        <v>297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1203</v>
      </c>
      <c r="C150" s="68" t="s">
        <v>299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300</v>
      </c>
      <c r="C151" s="68" t="s">
        <v>301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303</v>
      </c>
      <c r="C152" s="68" t="s">
        <v>304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305</v>
      </c>
      <c r="C153" s="68" t="s">
        <v>306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307</v>
      </c>
      <c r="C154" s="68" t="s">
        <v>308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309</v>
      </c>
      <c r="C155" s="68" t="s">
        <v>317</v>
      </c>
      <c r="D155" s="13" t="s">
        <v>1408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1388</v>
      </c>
      <c r="C156" s="68" t="s">
        <v>315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314</v>
      </c>
      <c r="C157" s="68" t="s">
        <v>315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316</v>
      </c>
      <c r="C158" s="68" t="s">
        <v>317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318</v>
      </c>
      <c r="C159" s="68" t="s">
        <v>319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320</v>
      </c>
      <c r="C160" s="68" t="s">
        <v>321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331</v>
      </c>
      <c r="C161" s="68" t="s">
        <v>332</v>
      </c>
      <c r="D161" s="13" t="s">
        <v>347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334</v>
      </c>
      <c r="C162" s="68" t="s">
        <v>332</v>
      </c>
      <c r="D162" s="13" t="s">
        <v>347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335</v>
      </c>
      <c r="C163" s="68" t="s">
        <v>332</v>
      </c>
      <c r="D163" s="13" t="s">
        <v>347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925</v>
      </c>
      <c r="C164" s="68" t="s">
        <v>332</v>
      </c>
      <c r="D164" s="13" t="s">
        <v>347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923</v>
      </c>
      <c r="C165" s="68" t="s">
        <v>332</v>
      </c>
      <c r="D165" s="13" t="s">
        <v>347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336</v>
      </c>
      <c r="C166" s="68" t="s">
        <v>332</v>
      </c>
      <c r="D166" s="13" t="s">
        <v>347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337</v>
      </c>
      <c r="C167" s="68" t="s">
        <v>332</v>
      </c>
      <c r="D167" s="13" t="s">
        <v>347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338</v>
      </c>
      <c r="C168" s="68" t="s">
        <v>332</v>
      </c>
      <c r="D168" s="13" t="s">
        <v>353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340</v>
      </c>
      <c r="C169" s="68" t="s">
        <v>332</v>
      </c>
      <c r="D169" s="13" t="s">
        <v>353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1367</v>
      </c>
      <c r="C170" s="68" t="s">
        <v>332</v>
      </c>
      <c r="D170" s="13" t="s">
        <v>353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341</v>
      </c>
      <c r="C171" s="68" t="s">
        <v>332</v>
      </c>
      <c r="D171" s="13" t="s">
        <v>353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342</v>
      </c>
      <c r="C172" s="68" t="s">
        <v>332</v>
      </c>
      <c r="D172" s="13" t="s">
        <v>353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343</v>
      </c>
      <c r="C173" s="68" t="s">
        <v>332</v>
      </c>
      <c r="D173" s="13" t="s">
        <v>353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344</v>
      </c>
      <c r="C174" s="68" t="s">
        <v>332</v>
      </c>
      <c r="D174" s="13" t="s">
        <v>353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345</v>
      </c>
      <c r="C175" s="68" t="s">
        <v>352</v>
      </c>
      <c r="D175" s="13" t="s">
        <v>1204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348</v>
      </c>
      <c r="C176" s="68" t="s">
        <v>352</v>
      </c>
      <c r="D176" s="13" t="s">
        <v>1204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349</v>
      </c>
      <c r="C177" s="68" t="s">
        <v>352</v>
      </c>
      <c r="D177" s="13" t="s">
        <v>356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351</v>
      </c>
      <c r="C178" s="68" t="s">
        <v>352</v>
      </c>
      <c r="D178" s="13" t="s">
        <v>378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354</v>
      </c>
      <c r="C179" s="68" t="s">
        <v>355</v>
      </c>
      <c r="D179" s="13" t="s">
        <v>1430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357</v>
      </c>
      <c r="C180" s="68" t="s">
        <v>355</v>
      </c>
      <c r="D180" s="13" t="s">
        <v>1430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358</v>
      </c>
      <c r="C181" s="68" t="s">
        <v>355</v>
      </c>
      <c r="D181" s="13" t="s">
        <v>1430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359</v>
      </c>
      <c r="C182" s="68" t="s">
        <v>355</v>
      </c>
      <c r="D182" s="13" t="s">
        <v>1430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360</v>
      </c>
      <c r="C183" s="68" t="s">
        <v>355</v>
      </c>
      <c r="D183" s="13" t="s">
        <v>1430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361</v>
      </c>
      <c r="C184" s="68" t="s">
        <v>355</v>
      </c>
      <c r="D184" s="13" t="s">
        <v>368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362</v>
      </c>
      <c r="C185" s="68" t="s">
        <v>355</v>
      </c>
      <c r="D185" s="13" t="s">
        <v>368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499</v>
      </c>
      <c r="C186" s="68" t="s">
        <v>352</v>
      </c>
      <c r="D186" s="13" t="s">
        <v>368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363</v>
      </c>
      <c r="C187" s="68" t="s">
        <v>352</v>
      </c>
      <c r="D187" s="13" t="s">
        <v>368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364</v>
      </c>
      <c r="C188" s="68" t="s">
        <v>355</v>
      </c>
      <c r="D188" s="13" t="s">
        <v>571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369</v>
      </c>
      <c r="C189" s="68" t="s">
        <v>355</v>
      </c>
      <c r="D189" s="13" t="s">
        <v>572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111</v>
      </c>
      <c r="C190" s="85" t="s">
        <v>1462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381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015" t="s">
        <v>1463</v>
      </c>
      <c r="B1" s="1015"/>
      <c r="C1" s="1015"/>
      <c r="D1" s="1015"/>
      <c r="E1" s="1015"/>
      <c r="F1" s="1015"/>
    </row>
    <row r="2" spans="1:6" ht="18.75">
      <c r="A2" s="960" t="s">
        <v>1464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948475.68</v>
      </c>
      <c r="E4" s="47">
        <f>SUMMARY!F3</f>
        <v>79039.64</v>
      </c>
      <c r="F4" s="44"/>
    </row>
    <row r="5" spans="1:6" ht="18.75">
      <c r="A5" s="1006" t="s">
        <v>1468</v>
      </c>
      <c r="B5" s="1006"/>
      <c r="C5" s="1006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1006" t="s">
        <v>1469</v>
      </c>
      <c r="B6" s="1006"/>
      <c r="C6" s="1006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006" t="s">
        <v>1470</v>
      </c>
      <c r="B7" s="1006"/>
      <c r="C7" s="1006"/>
      <c r="D7" s="47">
        <f t="shared" si="0"/>
        <v>962932.56</v>
      </c>
      <c r="E7" s="47">
        <f>SUMMARY!J3</f>
        <v>80244.38</v>
      </c>
      <c r="F7" s="44"/>
    </row>
    <row r="8" spans="1:6" ht="18.75">
      <c r="A8" s="1006" t="s">
        <v>1471</v>
      </c>
      <c r="B8" s="1006"/>
      <c r="C8" s="1006"/>
      <c r="D8" s="47">
        <f t="shared" si="0"/>
        <v>474237.84</v>
      </c>
      <c r="E8" s="47">
        <f>SUMMARY!K3</f>
        <v>39519.82</v>
      </c>
      <c r="F8" s="44"/>
    </row>
    <row r="9" spans="1:6" ht="18.75">
      <c r="A9" s="1006" t="s">
        <v>1472</v>
      </c>
      <c r="B9" s="1006"/>
      <c r="C9" s="1006"/>
      <c r="D9" s="47">
        <f t="shared" si="0"/>
        <v>3319664.88</v>
      </c>
      <c r="E9" s="47">
        <f>SUMMARY!L3</f>
        <v>276638.74</v>
      </c>
      <c r="F9" s="44"/>
    </row>
    <row r="10" spans="1:6" ht="18.75">
      <c r="A10" s="984" t="s">
        <v>1473</v>
      </c>
      <c r="B10" s="1016"/>
      <c r="C10" s="985"/>
      <c r="D10" s="47">
        <f t="shared" si="0"/>
        <v>0</v>
      </c>
      <c r="E10" s="47"/>
      <c r="F10" s="44"/>
    </row>
    <row r="11" spans="1:6" ht="18.75">
      <c r="A11" s="1006" t="s">
        <v>1474</v>
      </c>
      <c r="B11" s="1006"/>
      <c r="C11" s="1006"/>
      <c r="D11" s="47">
        <f t="shared" si="0"/>
        <v>948475.68</v>
      </c>
      <c r="E11" s="47">
        <f>SUMMARY!N3</f>
        <v>79039.64</v>
      </c>
      <c r="F11" s="44"/>
    </row>
    <row r="12" spans="1:6" ht="18.75">
      <c r="A12" s="1006" t="s">
        <v>1475</v>
      </c>
      <c r="B12" s="1006"/>
      <c r="C12" s="1006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006" t="s">
        <v>1476</v>
      </c>
      <c r="B13" s="1006"/>
      <c r="C13" s="1006"/>
      <c r="D13" s="47">
        <f t="shared" si="0"/>
        <v>240000</v>
      </c>
      <c r="E13" s="47">
        <f>SUMMARY!P3</f>
        <v>20000</v>
      </c>
      <c r="F13" s="44"/>
    </row>
    <row r="14" spans="1:6" ht="18.75">
      <c r="A14" s="980" t="s">
        <v>9</v>
      </c>
      <c r="B14" s="980"/>
      <c r="C14" s="980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17" t="s">
        <v>1477</v>
      </c>
      <c r="B1" s="1017"/>
      <c r="C1" s="1017"/>
      <c r="D1" s="1017"/>
      <c r="E1" s="1017"/>
      <c r="F1" s="1017"/>
    </row>
    <row r="2" spans="1:6" ht="18.75">
      <c r="A2" s="960" t="s">
        <v>1478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 t="e">
        <f>E4*12</f>
        <v>#REF!</v>
      </c>
      <c r="E4" s="47" t="e">
        <f>'AUGUST 2025'!#REF!</f>
        <v>#REF!</v>
      </c>
      <c r="F4" s="44"/>
    </row>
    <row r="5" spans="1:6" ht="18.75">
      <c r="A5" s="1006" t="s">
        <v>1468</v>
      </c>
      <c r="B5" s="1006"/>
      <c r="C5" s="1006"/>
      <c r="D5" s="47" t="e">
        <f t="shared" ref="D5:D13" si="0">E5*12</f>
        <v>#REF!</v>
      </c>
      <c r="E5" s="47" t="e">
        <f>'AUGUST 2025'!#REF!</f>
        <v>#REF!</v>
      </c>
      <c r="F5" s="44"/>
    </row>
    <row r="6" spans="1:6" ht="18.75">
      <c r="A6" s="1006" t="s">
        <v>1469</v>
      </c>
      <c r="B6" s="1006"/>
      <c r="C6" s="1006"/>
      <c r="D6" s="47" t="e">
        <f t="shared" si="0"/>
        <v>#REF!</v>
      </c>
      <c r="E6" s="47" t="e">
        <f>'AUGUST 2025'!#REF!</f>
        <v>#REF!</v>
      </c>
      <c r="F6" s="44"/>
    </row>
    <row r="7" spans="1:6" ht="18.75">
      <c r="A7" s="1006" t="s">
        <v>1470</v>
      </c>
      <c r="B7" s="1006"/>
      <c r="C7" s="1006"/>
      <c r="D7" s="47" t="e">
        <f t="shared" si="0"/>
        <v>#REF!</v>
      </c>
      <c r="E7" s="47" t="e">
        <f>'AUGUST 2025'!#REF!</f>
        <v>#REF!</v>
      </c>
      <c r="F7" s="44"/>
    </row>
    <row r="8" spans="1:6" ht="18.75">
      <c r="A8" s="1006" t="s">
        <v>1471</v>
      </c>
      <c r="B8" s="1006"/>
      <c r="C8" s="1006"/>
      <c r="D8" s="47" t="e">
        <f t="shared" si="0"/>
        <v>#REF!</v>
      </c>
      <c r="E8" s="47" t="e">
        <f>'AUGUST 2025'!#REF!</f>
        <v>#REF!</v>
      </c>
      <c r="F8" s="44"/>
    </row>
    <row r="9" spans="1:6" ht="18.75">
      <c r="A9" s="1006" t="s">
        <v>1472</v>
      </c>
      <c r="B9" s="1006"/>
      <c r="C9" s="1006"/>
      <c r="D9" s="47" t="e">
        <f t="shared" si="0"/>
        <v>#REF!</v>
      </c>
      <c r="E9" s="47" t="e">
        <f>'AUGUST 2025'!#REF!</f>
        <v>#REF!</v>
      </c>
      <c r="F9" s="44"/>
    </row>
    <row r="10" spans="1:6" ht="18.75">
      <c r="A10" s="1006" t="s">
        <v>1474</v>
      </c>
      <c r="B10" s="1006"/>
      <c r="C10" s="1006"/>
      <c r="D10" s="47" t="e">
        <f t="shared" si="0"/>
        <v>#REF!</v>
      </c>
      <c r="E10" s="47" t="e">
        <f>'AUGUST 2025'!#REF!</f>
        <v>#REF!</v>
      </c>
      <c r="F10" s="44"/>
    </row>
    <row r="11" spans="1:6" ht="18.75">
      <c r="A11" s="984" t="s">
        <v>1479</v>
      </c>
      <c r="B11" s="1016"/>
      <c r="C11" s="985"/>
      <c r="D11" s="47">
        <f t="shared" si="0"/>
        <v>1200000</v>
      </c>
      <c r="E11" s="47">
        <v>100000</v>
      </c>
      <c r="F11" s="44"/>
    </row>
    <row r="12" spans="1:6" ht="18.75">
      <c r="A12" s="1006" t="s">
        <v>1475</v>
      </c>
      <c r="B12" s="1006"/>
      <c r="C12" s="1006"/>
      <c r="D12" s="47" t="e">
        <f t="shared" si="0"/>
        <v>#REF!</v>
      </c>
      <c r="E12" s="47" t="e">
        <f>'AUGUST 2025'!#REF!</f>
        <v>#REF!</v>
      </c>
      <c r="F12" s="44"/>
    </row>
    <row r="13" spans="1:6" ht="18.75">
      <c r="A13" s="1006" t="s">
        <v>1476</v>
      </c>
      <c r="B13" s="1006"/>
      <c r="C13" s="1006"/>
      <c r="D13" s="47" t="e">
        <f t="shared" si="0"/>
        <v>#REF!</v>
      </c>
      <c r="E13" s="47" t="e">
        <f>'AUGUST 2025'!#REF!</f>
        <v>#REF!</v>
      </c>
      <c r="F13" s="44"/>
    </row>
    <row r="14" spans="1:6" ht="18.75">
      <c r="A14" s="980" t="s">
        <v>9</v>
      </c>
      <c r="B14" s="980"/>
      <c r="C14" s="980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17" t="s">
        <v>1480</v>
      </c>
      <c r="B1" s="1017"/>
      <c r="C1" s="1017"/>
      <c r="D1" s="1017"/>
      <c r="E1" s="1017"/>
      <c r="F1" s="1017"/>
    </row>
    <row r="2" spans="1:6" ht="18.75">
      <c r="A2" s="960" t="s">
        <v>1481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20368312</v>
      </c>
      <c r="E4" s="47">
        <f>'AUGUST 2025'!E114</f>
        <v>1697359.33333333</v>
      </c>
      <c r="F4" s="44"/>
    </row>
    <row r="5" spans="1:6" ht="18.75">
      <c r="A5" s="1006" t="s">
        <v>1468</v>
      </c>
      <c r="B5" s="1006"/>
      <c r="C5" s="1006"/>
      <c r="D5" s="47" t="e">
        <f t="shared" ref="D5:D14" si="0">E5*12</f>
        <v>#REF!</v>
      </c>
      <c r="E5" s="47" t="e">
        <f>'AUGUST 2025'!#REF!</f>
        <v>#REF!</v>
      </c>
      <c r="F5" s="44"/>
    </row>
    <row r="6" spans="1:6" ht="18.75">
      <c r="A6" s="1006" t="s">
        <v>1469</v>
      </c>
      <c r="B6" s="1006"/>
      <c r="C6" s="1006"/>
      <c r="D6" s="47" t="e">
        <f t="shared" si="0"/>
        <v>#REF!</v>
      </c>
      <c r="E6" s="47" t="e">
        <f>'AUGUST 2025'!#REF!</f>
        <v>#REF!</v>
      </c>
      <c r="F6" s="44"/>
    </row>
    <row r="7" spans="1:6" ht="18.75">
      <c r="A7" s="1006" t="s">
        <v>1470</v>
      </c>
      <c r="B7" s="1006"/>
      <c r="C7" s="1006"/>
      <c r="D7" s="47" t="e">
        <f t="shared" si="0"/>
        <v>#REF!</v>
      </c>
      <c r="E7" s="47" t="e">
        <f>'AUGUST 2025'!#REF!</f>
        <v>#REF!</v>
      </c>
      <c r="F7" s="44"/>
    </row>
    <row r="8" spans="1:6" ht="18.75">
      <c r="A8" s="1006" t="s">
        <v>1471</v>
      </c>
      <c r="B8" s="1006"/>
      <c r="C8" s="1006"/>
      <c r="D8" s="47" t="e">
        <f t="shared" si="0"/>
        <v>#REF!</v>
      </c>
      <c r="E8" s="47" t="e">
        <f>'AUGUST 2025'!#REF!</f>
        <v>#REF!</v>
      </c>
      <c r="F8" s="44"/>
    </row>
    <row r="9" spans="1:6" ht="18.75">
      <c r="A9" s="1006" t="s">
        <v>1472</v>
      </c>
      <c r="B9" s="1006"/>
      <c r="C9" s="1006"/>
      <c r="D9" s="47" t="e">
        <f t="shared" si="0"/>
        <v>#REF!</v>
      </c>
      <c r="E9" s="47" t="e">
        <f>'AUGUST 2025'!#REF!</f>
        <v>#REF!</v>
      </c>
      <c r="F9" s="44"/>
    </row>
    <row r="10" spans="1:6" ht="18.75">
      <c r="A10" s="1006" t="s">
        <v>1474</v>
      </c>
      <c r="B10" s="1006"/>
      <c r="C10" s="1006"/>
      <c r="D10" s="47" t="e">
        <f t="shared" si="0"/>
        <v>#REF!</v>
      </c>
      <c r="E10" s="47" t="e">
        <f>'AUGUST 2025'!#REF!</f>
        <v>#REF!</v>
      </c>
      <c r="F10" s="44"/>
    </row>
    <row r="11" spans="1:6" ht="18.75">
      <c r="A11" s="984" t="s">
        <v>1473</v>
      </c>
      <c r="B11" s="1016"/>
      <c r="C11" s="985"/>
      <c r="D11" s="47">
        <f t="shared" si="0"/>
        <v>0</v>
      </c>
      <c r="E11" s="47">
        <v>0</v>
      </c>
      <c r="F11" s="44"/>
    </row>
    <row r="12" spans="1:6" ht="18.75">
      <c r="A12" s="1006" t="s">
        <v>1475</v>
      </c>
      <c r="B12" s="1006"/>
      <c r="C12" s="1006"/>
      <c r="D12" s="47" t="e">
        <f t="shared" si="0"/>
        <v>#REF!</v>
      </c>
      <c r="E12" s="47" t="e">
        <f>'AUGUST 2025'!#REF!</f>
        <v>#REF!</v>
      </c>
      <c r="F12" s="44"/>
    </row>
    <row r="13" spans="1:6" ht="18.75">
      <c r="A13" s="1006" t="s">
        <v>1476</v>
      </c>
      <c r="B13" s="1006"/>
      <c r="C13" s="1006"/>
      <c r="D13" s="47">
        <f t="shared" si="0"/>
        <v>240000</v>
      </c>
      <c r="E13" s="47">
        <v>20000</v>
      </c>
      <c r="F13" s="44"/>
    </row>
    <row r="14" spans="1:6" ht="18.75">
      <c r="A14" s="980" t="s">
        <v>9</v>
      </c>
      <c r="B14" s="980"/>
      <c r="C14" s="98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17" t="s">
        <v>1482</v>
      </c>
      <c r="B1" s="1017"/>
      <c r="C1" s="1017"/>
      <c r="D1" s="1017"/>
      <c r="E1" s="1017"/>
      <c r="F1" s="1017"/>
    </row>
    <row r="2" spans="1:6" ht="18.75">
      <c r="A2" s="960" t="s">
        <v>1483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 t="e">
        <f>E4*12</f>
        <v>#REF!</v>
      </c>
      <c r="E4" s="47" t="e">
        <f>'AUGUST 2025'!#REF!</f>
        <v>#REF!</v>
      </c>
      <c r="F4" s="44"/>
    </row>
    <row r="5" spans="1:6" ht="18.75">
      <c r="A5" s="1006" t="s">
        <v>1468</v>
      </c>
      <c r="B5" s="1006"/>
      <c r="C5" s="1006"/>
      <c r="D5" s="47" t="e">
        <f t="shared" ref="D5:D14" si="0">E5*12</f>
        <v>#REF!</v>
      </c>
      <c r="E5" s="47" t="e">
        <f>'AUGUST 2025'!#REF!</f>
        <v>#REF!</v>
      </c>
      <c r="F5" s="44"/>
    </row>
    <row r="6" spans="1:6" ht="18.75">
      <c r="A6" s="1006" t="s">
        <v>1469</v>
      </c>
      <c r="B6" s="1006"/>
      <c r="C6" s="1006"/>
      <c r="D6" s="47" t="e">
        <f t="shared" si="0"/>
        <v>#REF!</v>
      </c>
      <c r="E6" s="47" t="e">
        <f>'AUGUST 2025'!#REF!</f>
        <v>#REF!</v>
      </c>
      <c r="F6" s="44"/>
    </row>
    <row r="7" spans="1:6" ht="18.75">
      <c r="A7" s="1006" t="s">
        <v>1470</v>
      </c>
      <c r="B7" s="1006"/>
      <c r="C7" s="1006"/>
      <c r="D7" s="47">
        <f t="shared" si="0"/>
        <v>0</v>
      </c>
      <c r="E7" s="47">
        <f>SUMMARY!J6</f>
        <v>0</v>
      </c>
      <c r="F7" s="44"/>
    </row>
    <row r="8" spans="1:6" ht="18.75">
      <c r="A8" s="1006" t="s">
        <v>1471</v>
      </c>
      <c r="B8" s="1006"/>
      <c r="C8" s="1006"/>
      <c r="D8" s="47" t="e">
        <f t="shared" si="0"/>
        <v>#REF!</v>
      </c>
      <c r="E8" s="47" t="e">
        <f>'AUGUST 2025'!#REF!</f>
        <v>#REF!</v>
      </c>
      <c r="F8" s="44"/>
    </row>
    <row r="9" spans="1:6" ht="18.75">
      <c r="A9" s="1006" t="s">
        <v>1472</v>
      </c>
      <c r="B9" s="1006"/>
      <c r="C9" s="1006"/>
      <c r="D9" s="47" t="e">
        <f t="shared" si="0"/>
        <v>#REF!</v>
      </c>
      <c r="E9" s="47" t="e">
        <f>'AUGUST 2025'!#REF!</f>
        <v>#REF!</v>
      </c>
      <c r="F9" s="44"/>
    </row>
    <row r="10" spans="1:6" ht="18.75">
      <c r="A10" s="1006" t="s">
        <v>1474</v>
      </c>
      <c r="B10" s="1006"/>
      <c r="C10" s="1006"/>
      <c r="D10" s="47" t="e">
        <f t="shared" si="0"/>
        <v>#REF!</v>
      </c>
      <c r="E10" s="47" t="e">
        <f>'AUGUST 2025'!#REF!</f>
        <v>#REF!</v>
      </c>
      <c r="F10" s="44"/>
    </row>
    <row r="11" spans="1:6" ht="18.75">
      <c r="A11" s="984" t="s">
        <v>1473</v>
      </c>
      <c r="B11" s="1016"/>
      <c r="C11" s="985"/>
      <c r="D11" s="47">
        <f t="shared" si="0"/>
        <v>0</v>
      </c>
      <c r="E11" s="47">
        <v>0</v>
      </c>
      <c r="F11" s="44"/>
    </row>
    <row r="12" spans="1:6" ht="18.75">
      <c r="A12" s="1006" t="s">
        <v>1475</v>
      </c>
      <c r="B12" s="1006"/>
      <c r="C12" s="1006"/>
      <c r="D12" s="47" t="e">
        <f t="shared" si="0"/>
        <v>#REF!</v>
      </c>
      <c r="E12" s="47" t="e">
        <f>'AUGUST 2025'!#REF!</f>
        <v>#REF!</v>
      </c>
      <c r="F12" s="44"/>
    </row>
    <row r="13" spans="1:6" ht="18.75">
      <c r="A13" s="1006" t="s">
        <v>1476</v>
      </c>
      <c r="B13" s="1006"/>
      <c r="C13" s="1006"/>
      <c r="D13" s="47" t="e">
        <f t="shared" si="0"/>
        <v>#REF!</v>
      </c>
      <c r="E13" s="47" t="e">
        <f>'AUGUST 2025'!#REF!</f>
        <v>#REF!</v>
      </c>
      <c r="F13" s="44"/>
    </row>
    <row r="14" spans="1:6" ht="18.75">
      <c r="A14" s="980" t="s">
        <v>9</v>
      </c>
      <c r="B14" s="980"/>
      <c r="C14" s="98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17"/>
      <c r="B1" s="1017"/>
      <c r="C1" s="1017"/>
      <c r="D1" s="1017"/>
      <c r="E1" s="1017"/>
      <c r="F1" s="1017"/>
    </row>
    <row r="2" spans="1:6" ht="18.75">
      <c r="A2" s="960"/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255527.52</v>
      </c>
      <c r="E4" s="47">
        <f>SUMMARY!F7</f>
        <v>21293.96</v>
      </c>
      <c r="F4" s="44"/>
    </row>
    <row r="5" spans="1:6" ht="18.75">
      <c r="A5" s="1006" t="s">
        <v>1468</v>
      </c>
      <c r="B5" s="1006"/>
      <c r="C5" s="1006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1006" t="s">
        <v>1469</v>
      </c>
      <c r="B6" s="1006"/>
      <c r="C6" s="1006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1006" t="s">
        <v>1470</v>
      </c>
      <c r="B7" s="1006"/>
      <c r="C7" s="1006"/>
      <c r="D7" s="47">
        <f t="shared" si="0"/>
        <v>0</v>
      </c>
      <c r="E7" s="47">
        <f>SUMMARY!J6</f>
        <v>0</v>
      </c>
      <c r="F7" s="44"/>
    </row>
    <row r="8" spans="1:6" ht="18.75">
      <c r="A8" s="1006" t="s">
        <v>1471</v>
      </c>
      <c r="B8" s="1006"/>
      <c r="C8" s="1006"/>
      <c r="D8" s="47">
        <f t="shared" si="0"/>
        <v>127763.76</v>
      </c>
      <c r="E8" s="47">
        <f>SUMMARY!K7</f>
        <v>10646.98</v>
      </c>
      <c r="F8" s="44"/>
    </row>
    <row r="9" spans="1:6" ht="18.75">
      <c r="A9" s="1006" t="s">
        <v>1472</v>
      </c>
      <c r="B9" s="1006"/>
      <c r="C9" s="1006"/>
      <c r="D9" s="47">
        <f t="shared" si="0"/>
        <v>894346.32</v>
      </c>
      <c r="E9" s="47">
        <f>SUMMARY!L7</f>
        <v>74528.86</v>
      </c>
      <c r="F9" s="44"/>
    </row>
    <row r="10" spans="1:6" ht="18.75">
      <c r="A10" s="1006" t="s">
        <v>1474</v>
      </c>
      <c r="B10" s="1006"/>
      <c r="C10" s="1006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006" t="s">
        <v>1475</v>
      </c>
      <c r="B11" s="1006"/>
      <c r="C11" s="1006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006" t="s">
        <v>1476</v>
      </c>
      <c r="B12" s="1006"/>
      <c r="C12" s="1006"/>
      <c r="D12" s="47">
        <f t="shared" si="0"/>
        <v>120000</v>
      </c>
      <c r="E12" s="47">
        <f>SUMMARY!P7</f>
        <v>10000</v>
      </c>
      <c r="F12" s="44"/>
    </row>
    <row r="13" spans="1:6" ht="18.75">
      <c r="A13" s="980" t="s">
        <v>9</v>
      </c>
      <c r="B13" s="980"/>
      <c r="C13" s="980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17" t="s">
        <v>1484</v>
      </c>
      <c r="B1" s="1017"/>
      <c r="C1" s="1017"/>
      <c r="D1" s="1017"/>
      <c r="E1" s="1017"/>
      <c r="F1" s="1017"/>
    </row>
    <row r="2" spans="1:6" ht="18.75">
      <c r="A2" s="960" t="s">
        <v>1485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207435.96</v>
      </c>
      <c r="E4" s="47">
        <f>SUMMARY!F8</f>
        <v>17286.330000000002</v>
      </c>
      <c r="F4" s="44"/>
    </row>
    <row r="5" spans="1:6" ht="18.75">
      <c r="A5" s="1006" t="s">
        <v>1468</v>
      </c>
      <c r="B5" s="1006"/>
      <c r="C5" s="1006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1006" t="s">
        <v>1469</v>
      </c>
      <c r="B6" s="1006"/>
      <c r="C6" s="1006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006" t="s">
        <v>1470</v>
      </c>
      <c r="B7" s="1006"/>
      <c r="C7" s="1006"/>
      <c r="D7" s="47">
        <f t="shared" si="0"/>
        <v>0</v>
      </c>
      <c r="E7" s="47">
        <f>SUMMARY!J6</f>
        <v>0</v>
      </c>
      <c r="F7" s="44"/>
    </row>
    <row r="8" spans="1:6" ht="18.75">
      <c r="A8" s="1006" t="s">
        <v>1471</v>
      </c>
      <c r="B8" s="1006"/>
      <c r="C8" s="1006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1006" t="s">
        <v>1472</v>
      </c>
      <c r="B9" s="1006"/>
      <c r="C9" s="1006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1006" t="s">
        <v>1474</v>
      </c>
      <c r="B10" s="1006"/>
      <c r="C10" s="1006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984" t="s">
        <v>1473</v>
      </c>
      <c r="B11" s="1016"/>
      <c r="C11" s="985"/>
      <c r="D11" s="47">
        <f t="shared" si="0"/>
        <v>480000</v>
      </c>
      <c r="E11" s="47">
        <v>40000</v>
      </c>
      <c r="F11" s="44"/>
    </row>
    <row r="12" spans="1:6" ht="18.75">
      <c r="A12" s="1006" t="s">
        <v>1475</v>
      </c>
      <c r="B12" s="1006"/>
      <c r="C12" s="1006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1006" t="s">
        <v>1476</v>
      </c>
      <c r="B13" s="1006"/>
      <c r="C13" s="1006"/>
      <c r="D13" s="47">
        <f t="shared" si="0"/>
        <v>120000</v>
      </c>
      <c r="E13" s="47">
        <f>SUMMARY!P7</f>
        <v>10000</v>
      </c>
      <c r="F13" s="44"/>
    </row>
    <row r="14" spans="1:6" ht="18.75">
      <c r="A14" s="980" t="s">
        <v>9</v>
      </c>
      <c r="B14" s="980"/>
      <c r="C14" s="980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17" t="s">
        <v>1486</v>
      </c>
      <c r="B1" s="1017"/>
      <c r="C1" s="1017"/>
      <c r="D1" s="1017"/>
      <c r="E1" s="1017"/>
      <c r="F1" s="1017"/>
    </row>
    <row r="2" spans="1:6" ht="18.75">
      <c r="A2" s="960" t="s">
        <v>1487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176833.68</v>
      </c>
      <c r="E4" s="47">
        <f>SUMMARY!F9</f>
        <v>14736.14</v>
      </c>
      <c r="F4" s="44"/>
    </row>
    <row r="5" spans="1:6" ht="18.75">
      <c r="A5" s="1006" t="s">
        <v>1468</v>
      </c>
      <c r="B5" s="1006"/>
      <c r="C5" s="1006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006" t="s">
        <v>1469</v>
      </c>
      <c r="B6" s="1006"/>
      <c r="C6" s="1006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1006" t="s">
        <v>1470</v>
      </c>
      <c r="B7" s="1006"/>
      <c r="C7" s="1006"/>
      <c r="D7" s="47">
        <f t="shared" si="0"/>
        <v>0</v>
      </c>
      <c r="E7" s="47">
        <f>SUMMARY!J6</f>
        <v>0</v>
      </c>
      <c r="F7" s="44"/>
    </row>
    <row r="8" spans="1:6" ht="18.75">
      <c r="A8" s="1006" t="s">
        <v>1471</v>
      </c>
      <c r="B8" s="1006"/>
      <c r="C8" s="1006"/>
      <c r="D8" s="47">
        <f t="shared" si="0"/>
        <v>88416.84</v>
      </c>
      <c r="E8" s="47">
        <f>SUMMARY!K9</f>
        <v>7368.07</v>
      </c>
      <c r="F8" s="44"/>
    </row>
    <row r="9" spans="1:6" ht="18.75">
      <c r="A9" s="1006" t="s">
        <v>1472</v>
      </c>
      <c r="B9" s="1006"/>
      <c r="C9" s="1006"/>
      <c r="D9" s="47">
        <f t="shared" si="0"/>
        <v>618917.88</v>
      </c>
      <c r="E9" s="47">
        <f>SUMMARY!L9</f>
        <v>51576.49</v>
      </c>
      <c r="F9" s="44"/>
    </row>
    <row r="10" spans="1:6" ht="18.75">
      <c r="A10" s="1006" t="s">
        <v>1474</v>
      </c>
      <c r="B10" s="1006"/>
      <c r="C10" s="1006"/>
      <c r="D10" s="47">
        <f t="shared" si="0"/>
        <v>176833.68</v>
      </c>
      <c r="E10" s="47">
        <f>SUMMARY!N9</f>
        <v>14736.14</v>
      </c>
      <c r="F10" s="44"/>
    </row>
    <row r="11" spans="1:6" ht="18.75">
      <c r="A11" s="984" t="s">
        <v>1488</v>
      </c>
      <c r="B11" s="1016"/>
      <c r="C11" s="985"/>
      <c r="D11" s="47">
        <f t="shared" si="0"/>
        <v>480000</v>
      </c>
      <c r="E11" s="47">
        <v>40000</v>
      </c>
      <c r="F11" s="44"/>
    </row>
    <row r="12" spans="1:6" ht="18.75">
      <c r="A12" s="1006" t="s">
        <v>1475</v>
      </c>
      <c r="B12" s="1006"/>
      <c r="C12" s="1006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1006" t="s">
        <v>1476</v>
      </c>
      <c r="B13" s="1006"/>
      <c r="C13" s="1006"/>
      <c r="D13" s="47">
        <f t="shared" si="0"/>
        <v>120000</v>
      </c>
      <c r="E13" s="47">
        <f>SUMMARY!P7</f>
        <v>10000</v>
      </c>
      <c r="F13" s="44"/>
    </row>
    <row r="14" spans="1:6" ht="18.75">
      <c r="A14" s="980" t="s">
        <v>9</v>
      </c>
      <c r="B14" s="980"/>
      <c r="C14" s="980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17" t="s">
        <v>1489</v>
      </c>
      <c r="B1" s="1017"/>
      <c r="C1" s="1017"/>
      <c r="D1" s="1017"/>
      <c r="E1" s="1017"/>
      <c r="F1" s="1017"/>
    </row>
    <row r="2" spans="1:6" ht="18.75">
      <c r="A2" s="960"/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6886933.0000000102</v>
      </c>
      <c r="E4" s="47">
        <f>'AUGUST 2025'!E91</f>
        <v>573911.08333333395</v>
      </c>
      <c r="F4" s="44"/>
    </row>
    <row r="5" spans="1:6" ht="18.75">
      <c r="A5" s="1006" t="s">
        <v>1468</v>
      </c>
      <c r="B5" s="1006"/>
      <c r="C5" s="1006"/>
      <c r="D5" s="47" t="e">
        <f t="shared" ref="D5:D12" si="0">E5*12</f>
        <v>#REF!</v>
      </c>
      <c r="E5" s="47" t="e">
        <f>'AUGUST 2025'!#REF!</f>
        <v>#REF!</v>
      </c>
      <c r="F5" s="44"/>
    </row>
    <row r="6" spans="1:6" ht="18.75">
      <c r="A6" s="1006" t="s">
        <v>1469</v>
      </c>
      <c r="B6" s="1006"/>
      <c r="C6" s="1006"/>
      <c r="D6" s="47" t="e">
        <f t="shared" si="0"/>
        <v>#REF!</v>
      </c>
      <c r="E6" s="47" t="e">
        <f>'AUGUST 2025'!#REF!</f>
        <v>#REF!</v>
      </c>
      <c r="F6" s="44"/>
    </row>
    <row r="7" spans="1:6" ht="18.75">
      <c r="A7" s="1006" t="s">
        <v>1471</v>
      </c>
      <c r="B7" s="1006"/>
      <c r="C7" s="1006"/>
      <c r="D7" s="47" t="e">
        <f t="shared" si="0"/>
        <v>#REF!</v>
      </c>
      <c r="E7" s="47" t="e">
        <f>'AUGUST 2025'!#REF!</f>
        <v>#REF!</v>
      </c>
      <c r="F7" s="44"/>
    </row>
    <row r="8" spans="1:6" ht="18.75">
      <c r="A8" s="1006" t="s">
        <v>1472</v>
      </c>
      <c r="B8" s="1006"/>
      <c r="C8" s="1006"/>
      <c r="D8" s="47" t="e">
        <f t="shared" si="0"/>
        <v>#REF!</v>
      </c>
      <c r="E8" s="47" t="e">
        <f>'AUGUST 2025'!#REF!</f>
        <v>#REF!</v>
      </c>
      <c r="F8" s="44"/>
    </row>
    <row r="9" spans="1:6" ht="18.75">
      <c r="A9" s="1006" t="s">
        <v>1474</v>
      </c>
      <c r="B9" s="1006"/>
      <c r="C9" s="1006"/>
      <c r="D9" s="47" t="e">
        <f t="shared" si="0"/>
        <v>#REF!</v>
      </c>
      <c r="E9" s="47" t="e">
        <f>'AUGUST 2025'!#REF!</f>
        <v>#REF!</v>
      </c>
      <c r="F9" s="44"/>
    </row>
    <row r="10" spans="1:6" ht="18.75">
      <c r="A10" s="1006" t="s">
        <v>1475</v>
      </c>
      <c r="B10" s="1006"/>
      <c r="C10" s="1006"/>
      <c r="D10" s="47" t="e">
        <f t="shared" si="0"/>
        <v>#REF!</v>
      </c>
      <c r="E10" s="47" t="e">
        <f>'AUGUST 2025'!#REF!</f>
        <v>#REF!</v>
      </c>
      <c r="F10" s="44"/>
    </row>
    <row r="11" spans="1:6" ht="18.75">
      <c r="A11" s="1006" t="s">
        <v>1476</v>
      </c>
      <c r="B11" s="1006"/>
      <c r="C11" s="1006"/>
      <c r="D11" s="47" t="e">
        <f t="shared" si="0"/>
        <v>#REF!</v>
      </c>
      <c r="E11" s="47" t="e">
        <f>'AUGUST 2025'!#REF!</f>
        <v>#REF!</v>
      </c>
      <c r="F11" s="44"/>
    </row>
    <row r="12" spans="1:6" ht="18.75">
      <c r="A12" s="980" t="s">
        <v>9</v>
      </c>
      <c r="B12" s="980"/>
      <c r="C12" s="980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1434</v>
      </c>
      <c r="G1" s="50" t="s">
        <v>1490</v>
      </c>
      <c r="H1" s="50"/>
      <c r="I1" s="50"/>
      <c r="J1" s="50"/>
      <c r="K1" s="50"/>
      <c r="L1" s="50"/>
      <c r="M1" s="50" t="s">
        <v>1491</v>
      </c>
      <c r="N1" s="50" t="s">
        <v>1435</v>
      </c>
      <c r="O1" s="50" t="s">
        <v>1436</v>
      </c>
      <c r="P1" s="50" t="s">
        <v>1438</v>
      </c>
      <c r="Q1" s="50" t="s">
        <v>1439</v>
      </c>
      <c r="R1" s="50" t="s">
        <v>1440</v>
      </c>
      <c r="S1" s="50" t="s">
        <v>1492</v>
      </c>
      <c r="T1" s="55"/>
      <c r="U1" s="56" t="s">
        <v>1493</v>
      </c>
      <c r="V1" s="57" t="s">
        <v>1494</v>
      </c>
    </row>
    <row r="2" spans="1:22" ht="18.75">
      <c r="F2" s="50" t="s">
        <v>751</v>
      </c>
      <c r="G2" s="50" t="s">
        <v>1495</v>
      </c>
      <c r="H2" s="50" t="s">
        <v>828</v>
      </c>
      <c r="I2" s="50" t="s">
        <v>829</v>
      </c>
      <c r="J2" s="50" t="s">
        <v>830</v>
      </c>
      <c r="K2" s="50" t="s">
        <v>831</v>
      </c>
      <c r="L2" s="50" t="s">
        <v>832</v>
      </c>
      <c r="M2" s="50" t="s">
        <v>1496</v>
      </c>
      <c r="N2" s="50" t="s">
        <v>833</v>
      </c>
      <c r="O2" s="50" t="s">
        <v>7</v>
      </c>
      <c r="P2" s="50" t="s">
        <v>834</v>
      </c>
      <c r="Q2" s="50" t="s">
        <v>834</v>
      </c>
      <c r="R2" s="50" t="s">
        <v>8</v>
      </c>
      <c r="S2" s="50" t="s">
        <v>751</v>
      </c>
      <c r="T2" s="50" t="s">
        <v>15</v>
      </c>
      <c r="U2" s="56"/>
      <c r="V2" s="57"/>
    </row>
    <row r="3" spans="1:22" ht="18.75">
      <c r="A3" s="1018" t="s">
        <v>1497</v>
      </c>
      <c r="B3" s="1019"/>
      <c r="C3" s="1020"/>
      <c r="D3" s="51"/>
      <c r="E3" s="51" t="s">
        <v>1498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18" t="s">
        <v>1499</v>
      </c>
      <c r="B4" s="1019"/>
      <c r="C4" s="1020"/>
      <c r="D4" s="51"/>
      <c r="E4" s="51" t="s">
        <v>1500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21" t="s">
        <v>45</v>
      </c>
      <c r="B5" s="1022"/>
      <c r="C5" s="1023"/>
      <c r="D5" s="53"/>
      <c r="E5" s="54" t="s">
        <v>230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18" t="s">
        <v>556</v>
      </c>
      <c r="B6" s="1019"/>
      <c r="C6" s="1020"/>
      <c r="D6" s="51"/>
      <c r="E6" s="51" t="s">
        <v>691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018" t="s">
        <v>1501</v>
      </c>
      <c r="B7" s="1019"/>
      <c r="C7" s="1020"/>
      <c r="D7" s="51"/>
      <c r="E7" s="51" t="s">
        <v>688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18" t="s">
        <v>139</v>
      </c>
      <c r="B8" s="1019"/>
      <c r="C8" s="1020"/>
      <c r="D8" s="51"/>
      <c r="E8" s="51" t="s">
        <v>1502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018" t="s">
        <v>1503</v>
      </c>
      <c r="B9" s="1019"/>
      <c r="C9" s="1020"/>
      <c r="D9" s="51"/>
      <c r="E9" s="51" t="s">
        <v>1504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18"/>
      <c r="B10" s="1019"/>
      <c r="C10" s="1020"/>
      <c r="D10" s="51"/>
      <c r="E10" s="51" t="s">
        <v>1505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17" t="s">
        <v>1506</v>
      </c>
      <c r="B1" s="1017"/>
      <c r="C1" s="1017"/>
      <c r="D1" s="1017"/>
      <c r="E1" s="1017"/>
      <c r="F1" s="1017"/>
    </row>
    <row r="2" spans="1:6" ht="18.75">
      <c r="A2" s="960" t="s">
        <v>1507</v>
      </c>
      <c r="B2" s="960"/>
      <c r="C2" s="960"/>
      <c r="D2" s="960"/>
      <c r="E2" s="960"/>
      <c r="F2" s="960"/>
    </row>
    <row r="3" spans="1:6" ht="18.75">
      <c r="A3" s="1006"/>
      <c r="B3" s="1006"/>
      <c r="C3" s="1006"/>
      <c r="D3" s="45" t="s">
        <v>1465</v>
      </c>
      <c r="E3" s="45" t="s">
        <v>1466</v>
      </c>
      <c r="F3" s="46"/>
    </row>
    <row r="4" spans="1:6" ht="18.75">
      <c r="A4" s="1006" t="s">
        <v>1467</v>
      </c>
      <c r="B4" s="1006"/>
      <c r="C4" s="1006"/>
      <c r="D4" s="47">
        <f>E4*12</f>
        <v>299709.71999999997</v>
      </c>
      <c r="E4" s="47">
        <f>SUMMARY!F5</f>
        <v>24975.81</v>
      </c>
      <c r="F4" s="44"/>
    </row>
    <row r="5" spans="1:6" ht="18.75">
      <c r="A5" s="1006" t="s">
        <v>1468</v>
      </c>
      <c r="B5" s="1006"/>
      <c r="C5" s="1006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1006" t="s">
        <v>1469</v>
      </c>
      <c r="B6" s="1006"/>
      <c r="C6" s="1006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006" t="s">
        <v>1470</v>
      </c>
      <c r="B7" s="1006"/>
      <c r="C7" s="1006"/>
      <c r="D7" s="47">
        <f t="shared" si="0"/>
        <v>0</v>
      </c>
      <c r="E7" s="47">
        <f>SUMMARY!J6</f>
        <v>0</v>
      </c>
      <c r="F7" s="44"/>
    </row>
    <row r="8" spans="1:6" ht="18.75">
      <c r="A8" s="1006" t="s">
        <v>1471</v>
      </c>
      <c r="B8" s="1006"/>
      <c r="C8" s="1006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1006" t="s">
        <v>1472</v>
      </c>
      <c r="B9" s="1006"/>
      <c r="C9" s="1006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006" t="s">
        <v>1474</v>
      </c>
      <c r="B10" s="1006"/>
      <c r="C10" s="1006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984" t="s">
        <v>1473</v>
      </c>
      <c r="B11" s="1016"/>
      <c r="C11" s="985"/>
      <c r="D11" s="47">
        <f t="shared" si="0"/>
        <v>0</v>
      </c>
      <c r="E11" s="47">
        <v>0</v>
      </c>
      <c r="F11" s="44"/>
    </row>
    <row r="12" spans="1:6" ht="18.75">
      <c r="A12" s="1006" t="s">
        <v>1475</v>
      </c>
      <c r="B12" s="1006"/>
      <c r="C12" s="1006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006" t="s">
        <v>1476</v>
      </c>
      <c r="B13" s="1006"/>
      <c r="C13" s="1006"/>
      <c r="D13" s="47">
        <f t="shared" si="0"/>
        <v>240000</v>
      </c>
      <c r="E13" s="47">
        <f>SUMMARY!Q5</f>
        <v>20000</v>
      </c>
      <c r="F13" s="44"/>
    </row>
    <row r="14" spans="1:6" ht="18.75">
      <c r="A14" s="980" t="s">
        <v>9</v>
      </c>
      <c r="B14" s="980"/>
      <c r="C14" s="980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960" t="s">
        <v>1508</v>
      </c>
      <c r="B1" s="960"/>
      <c r="C1" s="960"/>
    </row>
    <row r="2" spans="1:3" ht="18.75">
      <c r="A2" s="960" t="s">
        <v>1481</v>
      </c>
      <c r="B2" s="960"/>
      <c r="C2" s="960"/>
    </row>
    <row r="3" spans="1:3" ht="18.75">
      <c r="A3" s="40"/>
      <c r="B3" s="40" t="s">
        <v>1465</v>
      </c>
      <c r="C3" s="40" t="s">
        <v>1466</v>
      </c>
    </row>
    <row r="4" spans="1:3" ht="18.75">
      <c r="A4" s="41" t="s">
        <v>1467</v>
      </c>
      <c r="B4" s="42">
        <f>C4*12</f>
        <v>475947</v>
      </c>
      <c r="C4" s="42">
        <v>39662.25</v>
      </c>
    </row>
    <row r="5" spans="1:3" ht="18.75">
      <c r="A5" s="41" t="s">
        <v>1468</v>
      </c>
      <c r="B5" s="42">
        <f t="shared" ref="B5:B13" si="0">C5*12</f>
        <v>1427841</v>
      </c>
      <c r="C5" s="42">
        <v>118986.75</v>
      </c>
    </row>
    <row r="6" spans="1:3" ht="18.75">
      <c r="A6" s="41" t="s">
        <v>1469</v>
      </c>
      <c r="B6" s="42">
        <f t="shared" si="0"/>
        <v>35696.04</v>
      </c>
      <c r="C6" s="42">
        <v>2974.67</v>
      </c>
    </row>
    <row r="7" spans="1:3" ht="18.75">
      <c r="A7" s="41" t="s">
        <v>1470</v>
      </c>
      <c r="B7" s="42" t="e">
        <f t="shared" si="0"/>
        <v>#REF!</v>
      </c>
      <c r="C7" s="42" t="e">
        <f>'AUGUST 2025'!#REF!</f>
        <v>#REF!</v>
      </c>
    </row>
    <row r="8" spans="1:3" ht="18.75">
      <c r="A8" s="41" t="s">
        <v>1471</v>
      </c>
      <c r="B8" s="42">
        <f t="shared" si="0"/>
        <v>237973.56</v>
      </c>
      <c r="C8" s="42">
        <v>19831.13</v>
      </c>
    </row>
    <row r="9" spans="1:3" ht="18.75">
      <c r="A9" s="41" t="s">
        <v>1472</v>
      </c>
      <c r="B9" s="42">
        <f t="shared" si="0"/>
        <v>1665814.56</v>
      </c>
      <c r="C9" s="42">
        <v>138817.88</v>
      </c>
    </row>
    <row r="10" spans="1:3" ht="18.75">
      <c r="A10" s="41" t="s">
        <v>1474</v>
      </c>
      <c r="B10" s="42">
        <f t="shared" si="0"/>
        <v>475947</v>
      </c>
      <c r="C10" s="42">
        <v>39662.25</v>
      </c>
    </row>
    <row r="11" spans="1:3" ht="18.75">
      <c r="A11" s="41" t="s">
        <v>1473</v>
      </c>
      <c r="B11" s="42">
        <f t="shared" si="0"/>
        <v>0</v>
      </c>
      <c r="C11" s="42">
        <v>0</v>
      </c>
    </row>
    <row r="12" spans="1:3" ht="18.75">
      <c r="A12" s="41" t="s">
        <v>1475</v>
      </c>
      <c r="B12" s="42">
        <f t="shared" si="0"/>
        <v>47594.76</v>
      </c>
      <c r="C12" s="42">
        <v>3966.23</v>
      </c>
    </row>
    <row r="13" spans="1:3" ht="18.75">
      <c r="A13" s="41" t="s">
        <v>1476</v>
      </c>
      <c r="B13" s="42" t="e">
        <f t="shared" si="0"/>
        <v>#REF!</v>
      </c>
      <c r="C13" s="42" t="e">
        <f>'AUGUST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1509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24" t="s">
        <v>0</v>
      </c>
      <c r="B1" s="1024"/>
      <c r="C1" s="1024"/>
      <c r="D1" s="1024"/>
    </row>
    <row r="2" spans="1:5" ht="33.75" customHeight="1">
      <c r="A2" s="975" t="s">
        <v>1510</v>
      </c>
      <c r="B2" s="975"/>
      <c r="C2" s="975"/>
      <c r="D2" s="975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>
      <c r="A8" s="8">
        <v>2</v>
      </c>
      <c r="B8" s="9" t="s">
        <v>1263</v>
      </c>
      <c r="C8" s="2" t="s">
        <v>1264</v>
      </c>
      <c r="D8" s="8" t="s">
        <v>154</v>
      </c>
      <c r="E8" s="11"/>
    </row>
    <row r="9" spans="1:5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>
      <c r="A11" s="8">
        <v>5</v>
      </c>
      <c r="B11" s="12" t="s">
        <v>210</v>
      </c>
      <c r="C11" s="2" t="s">
        <v>1265</v>
      </c>
      <c r="D11" s="14" t="s">
        <v>35</v>
      </c>
      <c r="E11" s="11"/>
    </row>
    <row r="12" spans="1:5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>
      <c r="A13" s="8">
        <v>7</v>
      </c>
      <c r="B13" s="12" t="s">
        <v>273</v>
      </c>
      <c r="C13" s="2" t="s">
        <v>535</v>
      </c>
      <c r="D13" s="14" t="s">
        <v>35</v>
      </c>
      <c r="E13" s="11"/>
    </row>
    <row r="14" spans="1:5" ht="20.100000000000001" customHeight="1">
      <c r="A14" s="8">
        <v>8</v>
      </c>
      <c r="B14" s="9" t="s">
        <v>33</v>
      </c>
      <c r="C14" s="10" t="s">
        <v>538</v>
      </c>
      <c r="D14" s="13" t="s">
        <v>131</v>
      </c>
      <c r="E14" s="11"/>
    </row>
    <row r="15" spans="1:5" ht="20.100000000000001" customHeight="1">
      <c r="A15" s="8">
        <v>9</v>
      </c>
      <c r="B15" s="16" t="s">
        <v>172</v>
      </c>
      <c r="C15" s="10" t="s">
        <v>555</v>
      </c>
      <c r="D15" s="8" t="s">
        <v>554</v>
      </c>
      <c r="E15" s="11"/>
    </row>
    <row r="16" spans="1:5" ht="20.100000000000001" customHeight="1">
      <c r="A16" s="8">
        <v>10</v>
      </c>
      <c r="B16" s="17" t="s">
        <v>1355</v>
      </c>
      <c r="C16" s="2" t="s">
        <v>1356</v>
      </c>
      <c r="D16" s="14" t="s">
        <v>178</v>
      </c>
      <c r="E16" s="11"/>
    </row>
    <row r="17" spans="1:5" ht="19.5" customHeight="1">
      <c r="A17" s="8">
        <v>11</v>
      </c>
      <c r="B17" s="12" t="s">
        <v>1266</v>
      </c>
      <c r="C17" s="2" t="s">
        <v>40</v>
      </c>
      <c r="D17" s="8" t="s">
        <v>178</v>
      </c>
      <c r="E17" s="11"/>
    </row>
    <row r="18" spans="1:5" ht="19.5" customHeight="1">
      <c r="A18" s="8">
        <v>12</v>
      </c>
      <c r="B18" s="12" t="s">
        <v>1357</v>
      </c>
      <c r="C18" s="2" t="s">
        <v>1358</v>
      </c>
      <c r="D18" s="8" t="s">
        <v>178</v>
      </c>
      <c r="E18" s="11"/>
    </row>
    <row r="19" spans="1:5" ht="20.100000000000001" customHeight="1">
      <c r="A19" s="8">
        <v>13</v>
      </c>
      <c r="B19" s="9" t="s">
        <v>39</v>
      </c>
      <c r="C19" s="2" t="s">
        <v>40</v>
      </c>
      <c r="D19" s="13" t="s">
        <v>178</v>
      </c>
      <c r="E19" s="11"/>
    </row>
    <row r="20" spans="1:5" ht="20.100000000000001" customHeight="1">
      <c r="A20" s="8">
        <v>14</v>
      </c>
      <c r="B20" s="9" t="s">
        <v>50</v>
      </c>
      <c r="C20" s="10" t="s">
        <v>51</v>
      </c>
      <c r="D20" s="13" t="s">
        <v>1201</v>
      </c>
      <c r="E20" s="11"/>
    </row>
    <row r="21" spans="1:5" ht="20.100000000000001" customHeight="1">
      <c r="A21" s="8">
        <v>15</v>
      </c>
      <c r="B21" s="16" t="s">
        <v>53</v>
      </c>
      <c r="C21" s="2" t="s">
        <v>54</v>
      </c>
      <c r="D21" s="13" t="s">
        <v>58</v>
      </c>
      <c r="E21" s="11"/>
    </row>
    <row r="22" spans="1:5" ht="20.100000000000001" customHeight="1">
      <c r="A22" s="8">
        <v>16</v>
      </c>
      <c r="B22" s="9" t="s">
        <v>179</v>
      </c>
      <c r="C22" s="10" t="s">
        <v>559</v>
      </c>
      <c r="D22" s="13" t="s">
        <v>162</v>
      </c>
      <c r="E22" s="11"/>
    </row>
    <row r="23" spans="1:5" ht="18.75" customHeight="1">
      <c r="A23" s="8">
        <v>17</v>
      </c>
      <c r="B23" s="9" t="s">
        <v>63</v>
      </c>
      <c r="C23" s="10" t="s">
        <v>64</v>
      </c>
      <c r="D23" s="13" t="s">
        <v>68</v>
      </c>
      <c r="E23" s="11"/>
    </row>
    <row r="24" spans="1:5" ht="18.75" customHeight="1">
      <c r="A24" s="8">
        <v>18</v>
      </c>
      <c r="B24" s="16" t="s">
        <v>1359</v>
      </c>
      <c r="C24" s="10" t="s">
        <v>101</v>
      </c>
      <c r="D24" s="13" t="s">
        <v>119</v>
      </c>
      <c r="E24" s="11"/>
    </row>
    <row r="25" spans="1:5" ht="18.75" customHeight="1">
      <c r="A25" s="8">
        <v>19</v>
      </c>
      <c r="B25" s="2" t="s">
        <v>77</v>
      </c>
      <c r="C25" s="2" t="s">
        <v>78</v>
      </c>
      <c r="D25" s="8" t="s">
        <v>87</v>
      </c>
      <c r="E25" s="11"/>
    </row>
    <row r="26" spans="1:5" ht="18.75" customHeight="1">
      <c r="A26" s="8">
        <v>20</v>
      </c>
      <c r="B26" s="16" t="s">
        <v>80</v>
      </c>
      <c r="C26" s="10" t="s">
        <v>78</v>
      </c>
      <c r="D26" s="13" t="s">
        <v>87</v>
      </c>
      <c r="E26" s="11"/>
    </row>
    <row r="27" spans="1:5" ht="18.75" customHeight="1">
      <c r="A27" s="8">
        <v>21</v>
      </c>
      <c r="B27" s="9" t="s">
        <v>1267</v>
      </c>
      <c r="C27" s="10" t="s">
        <v>1268</v>
      </c>
      <c r="D27" s="13" t="s">
        <v>87</v>
      </c>
      <c r="E27" s="11"/>
    </row>
    <row r="28" spans="1:5" ht="18.75" customHeight="1">
      <c r="A28" s="8">
        <v>22</v>
      </c>
      <c r="B28" s="16" t="s">
        <v>82</v>
      </c>
      <c r="C28" s="10" t="s">
        <v>1215</v>
      </c>
      <c r="D28" s="13" t="s">
        <v>208</v>
      </c>
      <c r="E28" s="11"/>
    </row>
    <row r="29" spans="1:5" ht="18.75" customHeight="1">
      <c r="A29" s="8">
        <v>23</v>
      </c>
      <c r="B29" s="16" t="s">
        <v>85</v>
      </c>
      <c r="C29" s="2" t="s">
        <v>1269</v>
      </c>
      <c r="D29" s="8" t="s">
        <v>208</v>
      </c>
      <c r="E29" s="11"/>
    </row>
    <row r="30" spans="1:5" ht="18.75" customHeight="1">
      <c r="A30" s="8">
        <v>24</v>
      </c>
      <c r="B30" s="16" t="s">
        <v>89</v>
      </c>
      <c r="C30" s="15" t="s">
        <v>90</v>
      </c>
      <c r="D30" s="13" t="s">
        <v>87</v>
      </c>
      <c r="E30" s="11"/>
    </row>
    <row r="31" spans="1:5" ht="18.75" customHeight="1">
      <c r="A31" s="8">
        <v>25</v>
      </c>
      <c r="B31" s="16" t="s">
        <v>92</v>
      </c>
      <c r="C31" s="2" t="s">
        <v>93</v>
      </c>
      <c r="D31" s="8" t="s">
        <v>105</v>
      </c>
      <c r="E31" s="11"/>
    </row>
    <row r="32" spans="1:5" ht="18.75" customHeight="1">
      <c r="A32" s="8">
        <v>26</v>
      </c>
      <c r="B32" s="16" t="s">
        <v>1193</v>
      </c>
      <c r="C32" s="10" t="s">
        <v>101</v>
      </c>
      <c r="D32" s="13" t="s">
        <v>105</v>
      </c>
      <c r="E32" s="11"/>
    </row>
    <row r="33" spans="1:5" ht="18.75" customHeight="1">
      <c r="A33" s="8">
        <v>27</v>
      </c>
      <c r="B33" s="16" t="s">
        <v>1360</v>
      </c>
      <c r="C33" s="10" t="s">
        <v>101</v>
      </c>
      <c r="D33" s="13" t="s">
        <v>105</v>
      </c>
      <c r="E33" s="11"/>
    </row>
    <row r="34" spans="1:5" ht="18.75" customHeight="1">
      <c r="A34" s="8">
        <v>28</v>
      </c>
      <c r="B34" s="16" t="s">
        <v>269</v>
      </c>
      <c r="C34" s="10" t="s">
        <v>264</v>
      </c>
      <c r="D34" s="13" t="s">
        <v>108</v>
      </c>
      <c r="E34" s="11"/>
    </row>
    <row r="35" spans="1:5" ht="20.25" customHeight="1">
      <c r="A35" s="8"/>
      <c r="B35" s="18" t="s">
        <v>111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112</v>
      </c>
      <c r="C37" s="2"/>
      <c r="D37" s="13"/>
      <c r="E37" s="11"/>
    </row>
    <row r="38" spans="1:5" ht="18.75" customHeight="1">
      <c r="A38" s="8">
        <v>1</v>
      </c>
      <c r="B38" s="16" t="s">
        <v>113</v>
      </c>
      <c r="C38" s="2" t="s">
        <v>114</v>
      </c>
      <c r="D38" s="8" t="s">
        <v>115</v>
      </c>
      <c r="E38" s="11"/>
    </row>
    <row r="39" spans="1:5" ht="18.75" customHeight="1">
      <c r="A39" s="8">
        <v>2</v>
      </c>
      <c r="B39" s="16" t="s">
        <v>116</v>
      </c>
      <c r="C39" s="2" t="s">
        <v>802</v>
      </c>
      <c r="D39" s="8" t="s">
        <v>108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125</v>
      </c>
      <c r="C42" s="3"/>
      <c r="D42" s="22"/>
      <c r="E42" s="11"/>
    </row>
    <row r="43" spans="1:5" ht="20.100000000000001" customHeight="1">
      <c r="A43" s="8">
        <v>1</v>
      </c>
      <c r="B43" s="9" t="s">
        <v>541</v>
      </c>
      <c r="C43" s="2" t="s">
        <v>542</v>
      </c>
      <c r="D43" s="8" t="s">
        <v>115</v>
      </c>
      <c r="E43" s="11"/>
    </row>
    <row r="44" spans="1:5" ht="20.100000000000001" customHeight="1">
      <c r="A44" s="8">
        <v>2</v>
      </c>
      <c r="B44" s="9" t="s">
        <v>543</v>
      </c>
      <c r="C44" s="2" t="s">
        <v>43</v>
      </c>
      <c r="D44" s="8" t="s">
        <v>131</v>
      </c>
      <c r="E44" s="11"/>
    </row>
    <row r="45" spans="1:5" ht="20.100000000000001" customHeight="1">
      <c r="A45" s="8">
        <v>3</v>
      </c>
      <c r="B45" s="9" t="s">
        <v>126</v>
      </c>
      <c r="C45" s="2" t="s">
        <v>130</v>
      </c>
      <c r="D45" s="8" t="s">
        <v>131</v>
      </c>
      <c r="E45" s="11"/>
    </row>
    <row r="46" spans="1:5" ht="20.100000000000001" customHeight="1">
      <c r="A46" s="8">
        <v>4</v>
      </c>
      <c r="B46" s="9" t="s">
        <v>129</v>
      </c>
      <c r="C46" s="2" t="s">
        <v>130</v>
      </c>
      <c r="D46" s="8" t="s">
        <v>131</v>
      </c>
      <c r="E46" s="11"/>
    </row>
    <row r="47" spans="1:5" ht="20.100000000000001" customHeight="1">
      <c r="A47" s="8">
        <v>5</v>
      </c>
      <c r="B47" s="9" t="s">
        <v>132</v>
      </c>
      <c r="C47" s="2" t="s">
        <v>130</v>
      </c>
      <c r="D47" s="8" t="s">
        <v>38</v>
      </c>
      <c r="E47" s="11"/>
    </row>
    <row r="48" spans="1:5" ht="20.100000000000001" customHeight="1">
      <c r="A48" s="8">
        <v>6</v>
      </c>
      <c r="B48" s="9" t="s">
        <v>133</v>
      </c>
      <c r="C48" s="2" t="s">
        <v>45</v>
      </c>
      <c r="D48" s="8" t="s">
        <v>178</v>
      </c>
      <c r="E48" s="11"/>
    </row>
    <row r="49" spans="1:5" ht="20.100000000000001" customHeight="1">
      <c r="A49" s="8">
        <v>7</v>
      </c>
      <c r="B49" s="12" t="s">
        <v>134</v>
      </c>
      <c r="C49" s="2" t="s">
        <v>156</v>
      </c>
      <c r="D49" s="14" t="s">
        <v>178</v>
      </c>
      <c r="E49" s="11"/>
    </row>
    <row r="50" spans="1:5" ht="20.100000000000001" customHeight="1">
      <c r="A50" s="8">
        <v>8</v>
      </c>
      <c r="B50" s="9" t="s">
        <v>1272</v>
      </c>
      <c r="C50" s="2" t="s">
        <v>156</v>
      </c>
      <c r="D50" s="8" t="s">
        <v>46</v>
      </c>
      <c r="E50" s="11"/>
    </row>
    <row r="51" spans="1:5" ht="20.100000000000001" customHeight="1">
      <c r="A51" s="8">
        <v>9</v>
      </c>
      <c r="B51" s="9" t="s">
        <v>44</v>
      </c>
      <c r="C51" s="2" t="s">
        <v>556</v>
      </c>
      <c r="D51" s="8" t="s">
        <v>460</v>
      </c>
      <c r="E51" s="11"/>
    </row>
    <row r="52" spans="1:5" ht="20.100000000000001" customHeight="1">
      <c r="A52" s="8">
        <v>10</v>
      </c>
      <c r="B52" s="9" t="s">
        <v>142</v>
      </c>
      <c r="C52" s="2" t="s">
        <v>139</v>
      </c>
      <c r="D52" s="8" t="s">
        <v>96</v>
      </c>
      <c r="E52" s="11"/>
    </row>
    <row r="53" spans="1:5" ht="20.100000000000001" customHeight="1">
      <c r="A53" s="8">
        <v>11</v>
      </c>
      <c r="B53" s="9" t="s">
        <v>544</v>
      </c>
      <c r="C53" s="2" t="s">
        <v>139</v>
      </c>
      <c r="D53" s="8" t="s">
        <v>96</v>
      </c>
      <c r="E53" s="11"/>
    </row>
    <row r="54" spans="1:5" ht="20.100000000000001" customHeight="1">
      <c r="A54" s="8">
        <v>12</v>
      </c>
      <c r="B54" s="9" t="s">
        <v>143</v>
      </c>
      <c r="C54" s="2" t="s">
        <v>139</v>
      </c>
      <c r="D54" s="8" t="s">
        <v>96</v>
      </c>
      <c r="E54" s="11"/>
    </row>
    <row r="55" spans="1:5" ht="25.5" customHeight="1">
      <c r="A55" s="8"/>
      <c r="B55" s="18" t="s">
        <v>111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145</v>
      </c>
      <c r="C57" s="19"/>
      <c r="D57" s="19"/>
      <c r="E57" s="11"/>
    </row>
    <row r="58" spans="1:5" ht="20.100000000000001" customHeight="1">
      <c r="A58" s="8">
        <v>1</v>
      </c>
      <c r="B58" s="9" t="s">
        <v>545</v>
      </c>
      <c r="C58" s="10" t="s">
        <v>147</v>
      </c>
      <c r="D58" s="13" t="s">
        <v>115</v>
      </c>
      <c r="E58" s="11"/>
    </row>
    <row r="59" spans="1:5" ht="20.100000000000001" customHeight="1">
      <c r="A59" s="8">
        <v>2</v>
      </c>
      <c r="B59" s="9" t="s">
        <v>148</v>
      </c>
      <c r="C59" s="10" t="s">
        <v>149</v>
      </c>
      <c r="D59" s="13" t="s">
        <v>554</v>
      </c>
      <c r="E59" s="11"/>
    </row>
    <row r="60" spans="1:5" ht="20.100000000000001" customHeight="1">
      <c r="A60" s="8"/>
      <c r="B60" s="18" t="s">
        <v>111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151</v>
      </c>
      <c r="C62" s="19"/>
      <c r="D62" s="19"/>
      <c r="E62" s="11"/>
    </row>
    <row r="63" spans="1:5" ht="20.100000000000001" customHeight="1">
      <c r="A63" s="8">
        <v>1</v>
      </c>
      <c r="B63" s="9" t="s">
        <v>546</v>
      </c>
      <c r="C63" s="15" t="s">
        <v>547</v>
      </c>
      <c r="D63" s="8" t="s">
        <v>115</v>
      </c>
      <c r="E63" s="11"/>
    </row>
    <row r="64" spans="1:5" ht="20.100000000000001" customHeight="1">
      <c r="A64" s="8">
        <v>2</v>
      </c>
      <c r="B64" s="16" t="s">
        <v>548</v>
      </c>
      <c r="C64" s="15" t="s">
        <v>549</v>
      </c>
      <c r="D64" s="13" t="s">
        <v>1202</v>
      </c>
      <c r="E64" s="11"/>
    </row>
    <row r="65" spans="1:5" ht="20.100000000000001" customHeight="1">
      <c r="A65" s="8">
        <v>3</v>
      </c>
      <c r="B65" s="9" t="s">
        <v>155</v>
      </c>
      <c r="C65" s="2" t="s">
        <v>158</v>
      </c>
      <c r="D65" s="8" t="s">
        <v>460</v>
      </c>
      <c r="E65" s="11"/>
    </row>
    <row r="66" spans="1:5" ht="20.100000000000001" customHeight="1">
      <c r="A66" s="8">
        <v>4</v>
      </c>
      <c r="B66" s="16" t="s">
        <v>550</v>
      </c>
      <c r="C66" s="15" t="s">
        <v>158</v>
      </c>
      <c r="D66" s="13" t="s">
        <v>1201</v>
      </c>
      <c r="E66" s="11"/>
    </row>
    <row r="67" spans="1:5" ht="20.100000000000001" customHeight="1">
      <c r="A67" s="8">
        <v>5</v>
      </c>
      <c r="B67" s="12" t="s">
        <v>551</v>
      </c>
      <c r="C67" s="15" t="s">
        <v>156</v>
      </c>
      <c r="D67" s="13" t="s">
        <v>178</v>
      </c>
      <c r="E67" s="11"/>
    </row>
    <row r="68" spans="1:5" ht="20.100000000000001" customHeight="1">
      <c r="A68" s="8">
        <v>6</v>
      </c>
      <c r="B68" s="12" t="s">
        <v>42</v>
      </c>
      <c r="C68" s="15" t="s">
        <v>156</v>
      </c>
      <c r="D68" s="13" t="s">
        <v>46</v>
      </c>
      <c r="E68" s="11"/>
    </row>
    <row r="69" spans="1:5" ht="20.100000000000001" customHeight="1">
      <c r="A69" s="8">
        <v>7</v>
      </c>
      <c r="B69" s="9" t="s">
        <v>161</v>
      </c>
      <c r="C69" s="2" t="s">
        <v>139</v>
      </c>
      <c r="D69" s="8" t="s">
        <v>137</v>
      </c>
      <c r="E69" s="11"/>
    </row>
    <row r="70" spans="1:5" ht="20.100000000000001" customHeight="1">
      <c r="A70" s="8">
        <v>8</v>
      </c>
      <c r="B70" s="9" t="s">
        <v>163</v>
      </c>
      <c r="C70" s="15" t="s">
        <v>70</v>
      </c>
      <c r="D70" s="13" t="s">
        <v>137</v>
      </c>
      <c r="E70" s="11"/>
    </row>
    <row r="71" spans="1:5" ht="20.100000000000001" customHeight="1">
      <c r="A71" s="8">
        <v>9</v>
      </c>
      <c r="B71" s="9" t="s">
        <v>164</v>
      </c>
      <c r="C71" s="15" t="s">
        <v>70</v>
      </c>
      <c r="D71" s="13" t="s">
        <v>137</v>
      </c>
      <c r="E71" s="11"/>
    </row>
    <row r="72" spans="1:5" ht="20.100000000000001" customHeight="1">
      <c r="A72" s="8">
        <v>10</v>
      </c>
      <c r="B72" s="9" t="s">
        <v>165</v>
      </c>
      <c r="C72" s="2" t="s">
        <v>166</v>
      </c>
      <c r="D72" s="8" t="s">
        <v>68</v>
      </c>
      <c r="E72" s="11"/>
    </row>
    <row r="73" spans="1:5" ht="20.100000000000001" customHeight="1">
      <c r="A73" s="8">
        <v>11</v>
      </c>
      <c r="B73" s="9" t="s">
        <v>1361</v>
      </c>
      <c r="C73" s="15" t="s">
        <v>139</v>
      </c>
      <c r="D73" s="8" t="s">
        <v>76</v>
      </c>
      <c r="E73" s="11"/>
    </row>
    <row r="74" spans="1:5" ht="20.100000000000001" customHeight="1">
      <c r="A74" s="8">
        <v>12</v>
      </c>
      <c r="B74" s="9" t="s">
        <v>81</v>
      </c>
      <c r="C74" s="15" t="s">
        <v>67</v>
      </c>
      <c r="D74" s="8" t="s">
        <v>87</v>
      </c>
      <c r="E74" s="11"/>
    </row>
    <row r="75" spans="1:5" ht="20.100000000000001" customHeight="1">
      <c r="A75" s="8">
        <v>13</v>
      </c>
      <c r="B75" s="12" t="s">
        <v>66</v>
      </c>
      <c r="C75" s="15" t="s">
        <v>67</v>
      </c>
      <c r="D75" s="8" t="s">
        <v>105</v>
      </c>
      <c r="E75" s="11"/>
    </row>
    <row r="76" spans="1:5" ht="20.100000000000001" customHeight="1">
      <c r="A76" s="8"/>
      <c r="B76" s="18" t="s">
        <v>111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169</v>
      </c>
      <c r="C78" s="19"/>
      <c r="D78" s="19"/>
      <c r="E78" s="11"/>
    </row>
    <row r="79" spans="1:5" ht="20.100000000000001" customHeight="1">
      <c r="A79" s="8">
        <v>1</v>
      </c>
      <c r="B79" s="9" t="s">
        <v>170</v>
      </c>
      <c r="C79" s="2" t="s">
        <v>171</v>
      </c>
      <c r="D79" s="8" t="s">
        <v>115</v>
      </c>
      <c r="E79" s="11"/>
    </row>
    <row r="80" spans="1:5" ht="20.100000000000001" customHeight="1">
      <c r="A80" s="8">
        <v>2</v>
      </c>
      <c r="B80" s="12" t="s">
        <v>552</v>
      </c>
      <c r="C80" s="2" t="s">
        <v>553</v>
      </c>
      <c r="D80" s="13" t="s">
        <v>1202</v>
      </c>
      <c r="E80" s="11"/>
    </row>
    <row r="81" spans="1:5" ht="20.100000000000001" customHeight="1">
      <c r="A81" s="8">
        <v>3</v>
      </c>
      <c r="B81" s="12" t="s">
        <v>1362</v>
      </c>
      <c r="C81" s="2" t="s">
        <v>1363</v>
      </c>
      <c r="D81" s="13" t="s">
        <v>1202</v>
      </c>
      <c r="E81" s="11"/>
    </row>
    <row r="82" spans="1:5" ht="20.100000000000001" customHeight="1">
      <c r="A82" s="8">
        <v>4</v>
      </c>
      <c r="B82" s="9" t="s">
        <v>176</v>
      </c>
      <c r="C82" s="2" t="s">
        <v>1216</v>
      </c>
      <c r="D82" s="13" t="s">
        <v>460</v>
      </c>
      <c r="E82" s="11"/>
    </row>
    <row r="83" spans="1:5" ht="20.100000000000001" customHeight="1">
      <c r="A83" s="8">
        <v>5</v>
      </c>
      <c r="B83" s="9" t="s">
        <v>183</v>
      </c>
      <c r="C83" s="2" t="s">
        <v>186</v>
      </c>
      <c r="D83" s="8" t="s">
        <v>76</v>
      </c>
      <c r="E83" s="11"/>
    </row>
    <row r="84" spans="1:5" ht="20.100000000000001" customHeight="1">
      <c r="A84" s="8"/>
      <c r="B84" s="18" t="s">
        <v>111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189</v>
      </c>
      <c r="C86" s="23"/>
      <c r="D86" s="19"/>
      <c r="E86" s="11"/>
    </row>
    <row r="87" spans="1:5" ht="20.100000000000001" customHeight="1">
      <c r="A87" s="8">
        <v>1</v>
      </c>
      <c r="B87" s="9" t="s">
        <v>192</v>
      </c>
      <c r="C87" s="2" t="s">
        <v>130</v>
      </c>
      <c r="D87" s="8" t="s">
        <v>131</v>
      </c>
      <c r="E87" s="11"/>
    </row>
    <row r="88" spans="1:5" ht="20.100000000000001" customHeight="1">
      <c r="A88" s="8">
        <v>2</v>
      </c>
      <c r="B88" s="9" t="s">
        <v>190</v>
      </c>
      <c r="C88" s="2" t="s">
        <v>130</v>
      </c>
      <c r="D88" s="8" t="s">
        <v>131</v>
      </c>
      <c r="E88" s="11"/>
    </row>
    <row r="89" spans="1:5" ht="20.100000000000001" customHeight="1">
      <c r="A89" s="8">
        <v>3</v>
      </c>
      <c r="B89" s="12" t="s">
        <v>152</v>
      </c>
      <c r="C89" s="2" t="s">
        <v>156</v>
      </c>
      <c r="D89" s="8" t="s">
        <v>41</v>
      </c>
      <c r="E89" s="11"/>
    </row>
    <row r="90" spans="1:5" ht="20.100000000000001" customHeight="1">
      <c r="A90" s="8">
        <v>4</v>
      </c>
      <c r="B90" s="9" t="s">
        <v>195</v>
      </c>
      <c r="C90" s="2" t="s">
        <v>45</v>
      </c>
      <c r="D90" s="8" t="s">
        <v>178</v>
      </c>
      <c r="E90" s="11"/>
    </row>
    <row r="91" spans="1:5" ht="21.6" customHeight="1">
      <c r="A91" s="8">
        <v>5</v>
      </c>
      <c r="B91" s="9" t="s">
        <v>196</v>
      </c>
      <c r="C91" s="2" t="s">
        <v>556</v>
      </c>
      <c r="D91" s="13" t="s">
        <v>460</v>
      </c>
      <c r="E91" s="11"/>
    </row>
    <row r="92" spans="1:5" ht="21.6" customHeight="1">
      <c r="A92" s="8">
        <v>6</v>
      </c>
      <c r="B92" s="9" t="s">
        <v>197</v>
      </c>
      <c r="C92" s="10" t="s">
        <v>158</v>
      </c>
      <c r="D92" s="13" t="s">
        <v>1201</v>
      </c>
      <c r="E92" s="11"/>
    </row>
    <row r="93" spans="1:5" ht="21.6" customHeight="1">
      <c r="A93" s="8">
        <v>7</v>
      </c>
      <c r="B93" s="9" t="s">
        <v>198</v>
      </c>
      <c r="C93" s="10" t="s">
        <v>158</v>
      </c>
      <c r="D93" s="13" t="s">
        <v>1201</v>
      </c>
      <c r="E93" s="11"/>
    </row>
    <row r="94" spans="1:5" ht="21.6" customHeight="1">
      <c r="A94" s="8">
        <v>8</v>
      </c>
      <c r="B94" s="9" t="s">
        <v>200</v>
      </c>
      <c r="C94" s="15" t="s">
        <v>70</v>
      </c>
      <c r="D94" s="13" t="s">
        <v>137</v>
      </c>
      <c r="E94" s="11"/>
    </row>
    <row r="95" spans="1:5" ht="21.6" customHeight="1">
      <c r="A95" s="8">
        <v>9</v>
      </c>
      <c r="B95" s="9" t="s">
        <v>204</v>
      </c>
      <c r="C95" s="2" t="s">
        <v>205</v>
      </c>
      <c r="D95" s="8" t="s">
        <v>73</v>
      </c>
      <c r="E95" s="11"/>
    </row>
    <row r="96" spans="1:5" ht="21.6" customHeight="1">
      <c r="A96" s="8">
        <v>10</v>
      </c>
      <c r="B96" s="9" t="s">
        <v>206</v>
      </c>
      <c r="C96" s="15" t="s">
        <v>207</v>
      </c>
      <c r="D96" s="13" t="s">
        <v>105</v>
      </c>
      <c r="E96" s="11"/>
    </row>
    <row r="97" spans="1:5" ht="20.100000000000001" customHeight="1">
      <c r="A97" s="8"/>
      <c r="B97" s="18" t="s">
        <v>111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209</v>
      </c>
      <c r="C99" s="19"/>
      <c r="D99" s="19"/>
      <c r="E99" s="11"/>
    </row>
    <row r="100" spans="1:5" ht="20.100000000000001" customHeight="1">
      <c r="A100" s="8">
        <v>1</v>
      </c>
      <c r="B100" s="16" t="s">
        <v>536</v>
      </c>
      <c r="C100" s="8" t="s">
        <v>537</v>
      </c>
      <c r="D100" s="13" t="s">
        <v>35</v>
      </c>
      <c r="E100" s="11"/>
    </row>
    <row r="101" spans="1:5" ht="20.100000000000001" customHeight="1">
      <c r="A101" s="8">
        <v>2</v>
      </c>
      <c r="B101" s="9" t="s">
        <v>36</v>
      </c>
      <c r="C101" s="2" t="s">
        <v>214</v>
      </c>
      <c r="D101" s="8" t="s">
        <v>178</v>
      </c>
      <c r="E101" s="11"/>
    </row>
    <row r="102" spans="1:5" ht="20.100000000000001" customHeight="1">
      <c r="A102" s="8">
        <v>3</v>
      </c>
      <c r="B102" s="9" t="s">
        <v>219</v>
      </c>
      <c r="C102" s="2" t="s">
        <v>220</v>
      </c>
      <c r="D102" s="13" t="s">
        <v>68</v>
      </c>
      <c r="E102" s="11"/>
    </row>
    <row r="103" spans="1:5" ht="20.100000000000001" customHeight="1">
      <c r="A103" s="8">
        <v>4</v>
      </c>
      <c r="B103" s="9" t="s">
        <v>221</v>
      </c>
      <c r="C103" s="2" t="s">
        <v>1217</v>
      </c>
      <c r="D103" s="13" t="s">
        <v>208</v>
      </c>
      <c r="E103" s="11"/>
    </row>
    <row r="104" spans="1:5" ht="20.100000000000001" customHeight="1">
      <c r="A104" s="2"/>
      <c r="B104" s="18" t="s">
        <v>111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223</v>
      </c>
      <c r="C106" s="2"/>
      <c r="D106" s="2"/>
      <c r="E106" s="11"/>
    </row>
    <row r="107" spans="1:5" ht="20.100000000000001" customHeight="1">
      <c r="A107" s="2">
        <v>1</v>
      </c>
      <c r="B107" s="9" t="s">
        <v>224</v>
      </c>
      <c r="C107" s="10" t="s">
        <v>225</v>
      </c>
      <c r="D107" s="13" t="s">
        <v>115</v>
      </c>
      <c r="E107" s="11"/>
    </row>
    <row r="108" spans="1:5" ht="20.100000000000001" customHeight="1">
      <c r="A108" s="2">
        <v>2</v>
      </c>
      <c r="B108" s="9" t="s">
        <v>226</v>
      </c>
      <c r="C108" s="2" t="s">
        <v>227</v>
      </c>
      <c r="D108" s="14" t="s">
        <v>35</v>
      </c>
      <c r="E108" s="11"/>
    </row>
    <row r="109" spans="1:5" ht="20.100000000000001" customHeight="1">
      <c r="A109" s="2">
        <v>3</v>
      </c>
      <c r="B109" s="9" t="s">
        <v>228</v>
      </c>
      <c r="C109" s="2" t="s">
        <v>442</v>
      </c>
      <c r="D109" s="8" t="s">
        <v>52</v>
      </c>
      <c r="E109" s="11"/>
    </row>
    <row r="110" spans="1:5" ht="20.100000000000001" customHeight="1">
      <c r="A110" s="2">
        <v>4</v>
      </c>
      <c r="B110" s="9" t="s">
        <v>231</v>
      </c>
      <c r="C110" s="2" t="s">
        <v>442</v>
      </c>
      <c r="D110" s="8" t="s">
        <v>52</v>
      </c>
      <c r="E110" s="11"/>
    </row>
    <row r="111" spans="1:5" ht="20.100000000000001" customHeight="1">
      <c r="A111" s="2">
        <v>5</v>
      </c>
      <c r="B111" s="9" t="s">
        <v>232</v>
      </c>
      <c r="C111" s="2" t="s">
        <v>233</v>
      </c>
      <c r="D111" s="13" t="s">
        <v>558</v>
      </c>
      <c r="E111" s="11"/>
    </row>
    <row r="112" spans="1:5" ht="20.100000000000001" customHeight="1">
      <c r="A112" s="2">
        <v>6</v>
      </c>
      <c r="B112" s="16" t="s">
        <v>235</v>
      </c>
      <c r="C112" s="2" t="s">
        <v>233</v>
      </c>
      <c r="D112" s="8" t="s">
        <v>208</v>
      </c>
      <c r="E112" s="11"/>
    </row>
    <row r="113" spans="1:5" ht="20.100000000000001" customHeight="1">
      <c r="A113" s="2">
        <v>7</v>
      </c>
      <c r="B113" s="16" t="s">
        <v>236</v>
      </c>
      <c r="C113" s="2" t="s">
        <v>233</v>
      </c>
      <c r="D113" s="13" t="s">
        <v>105</v>
      </c>
      <c r="E113" s="11"/>
    </row>
    <row r="114" spans="1:5" ht="25.5" customHeight="1">
      <c r="A114" s="2"/>
      <c r="B114" s="18" t="s">
        <v>111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237</v>
      </c>
      <c r="C116" s="19"/>
      <c r="D116" s="19"/>
      <c r="E116" s="11"/>
    </row>
    <row r="117" spans="1:5" ht="20.100000000000001" customHeight="1">
      <c r="A117" s="8">
        <v>1</v>
      </c>
      <c r="B117" s="9" t="s">
        <v>1280</v>
      </c>
      <c r="C117" s="15" t="s">
        <v>70</v>
      </c>
      <c r="D117" s="13" t="s">
        <v>162</v>
      </c>
      <c r="E117" s="11"/>
    </row>
    <row r="118" spans="1:5" ht="18.75" customHeight="1">
      <c r="A118" s="8">
        <v>2</v>
      </c>
      <c r="B118" s="9" t="s">
        <v>238</v>
      </c>
      <c r="C118" s="2" t="s">
        <v>239</v>
      </c>
      <c r="D118" s="13" t="s">
        <v>68</v>
      </c>
      <c r="E118" s="11"/>
    </row>
    <row r="119" spans="1:5" ht="24.75" customHeight="1">
      <c r="A119" s="2"/>
      <c r="B119" s="18" t="s">
        <v>111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252</v>
      </c>
      <c r="C121" s="19"/>
      <c r="D121" s="19"/>
      <c r="E121" s="11"/>
    </row>
    <row r="122" spans="1:5" ht="20.100000000000001" customHeight="1">
      <c r="A122" s="2">
        <v>1</v>
      </c>
      <c r="B122" s="9" t="s">
        <v>253</v>
      </c>
      <c r="C122" s="10" t="s">
        <v>254</v>
      </c>
      <c r="D122" s="13" t="s">
        <v>115</v>
      </c>
      <c r="E122" s="11"/>
    </row>
    <row r="123" spans="1:5" ht="20.100000000000001" customHeight="1">
      <c r="A123" s="2">
        <v>2</v>
      </c>
      <c r="B123" s="9" t="s">
        <v>1384</v>
      </c>
      <c r="C123" s="10" t="s">
        <v>1385</v>
      </c>
      <c r="D123" s="13" t="s">
        <v>154</v>
      </c>
      <c r="E123" s="11"/>
    </row>
    <row r="124" spans="1:5" ht="20.100000000000001" customHeight="1">
      <c r="A124" s="2">
        <v>3</v>
      </c>
      <c r="B124" s="9" t="s">
        <v>255</v>
      </c>
      <c r="C124" s="10" t="s">
        <v>258</v>
      </c>
      <c r="D124" s="13" t="s">
        <v>131</v>
      </c>
      <c r="E124" s="11"/>
    </row>
    <row r="125" spans="1:5" ht="20.100000000000001" customHeight="1">
      <c r="A125" s="2">
        <v>4</v>
      </c>
      <c r="B125" s="12" t="s">
        <v>257</v>
      </c>
      <c r="C125" s="10" t="s">
        <v>258</v>
      </c>
      <c r="D125" s="13" t="s">
        <v>131</v>
      </c>
      <c r="E125" s="11"/>
    </row>
    <row r="126" spans="1:5" ht="20.100000000000001" customHeight="1">
      <c r="A126" s="2">
        <v>5</v>
      </c>
      <c r="B126" s="12" t="s">
        <v>560</v>
      </c>
      <c r="C126" s="10" t="s">
        <v>258</v>
      </c>
      <c r="D126" s="13" t="s">
        <v>49</v>
      </c>
      <c r="E126" s="11"/>
    </row>
    <row r="127" spans="1:5" ht="20.100000000000001" customHeight="1">
      <c r="A127" s="2">
        <v>6</v>
      </c>
      <c r="B127" s="9" t="s">
        <v>259</v>
      </c>
      <c r="C127" s="10" t="s">
        <v>260</v>
      </c>
      <c r="D127" s="13" t="s">
        <v>46</v>
      </c>
      <c r="E127" s="11"/>
    </row>
    <row r="128" spans="1:5" ht="20.100000000000001" customHeight="1">
      <c r="A128" s="2">
        <v>7</v>
      </c>
      <c r="B128" s="9" t="s">
        <v>261</v>
      </c>
      <c r="C128" s="10" t="s">
        <v>495</v>
      </c>
      <c r="D128" s="13" t="s">
        <v>460</v>
      </c>
      <c r="E128" s="11"/>
    </row>
    <row r="129" spans="1:5" ht="20.100000000000001" customHeight="1">
      <c r="A129" s="2">
        <v>8</v>
      </c>
      <c r="B129" s="9" t="s">
        <v>262</v>
      </c>
      <c r="C129" s="10" t="s">
        <v>1218</v>
      </c>
      <c r="D129" s="13" t="s">
        <v>460</v>
      </c>
      <c r="E129" s="11"/>
    </row>
    <row r="130" spans="1:5" ht="20.100000000000001" customHeight="1">
      <c r="A130" s="2">
        <v>9</v>
      </c>
      <c r="B130" s="9" t="s">
        <v>265</v>
      </c>
      <c r="C130" s="10" t="s">
        <v>266</v>
      </c>
      <c r="D130" s="8" t="s">
        <v>87</v>
      </c>
      <c r="E130" s="11"/>
    </row>
    <row r="131" spans="1:5" ht="20.100000000000001" customHeight="1">
      <c r="A131" s="2">
        <v>10</v>
      </c>
      <c r="B131" s="16" t="s">
        <v>267</v>
      </c>
      <c r="C131" s="10" t="s">
        <v>268</v>
      </c>
      <c r="D131" s="13" t="s">
        <v>108</v>
      </c>
      <c r="E131" s="11"/>
    </row>
    <row r="132" spans="1:5" ht="20.100000000000001" customHeight="1">
      <c r="A132" s="2"/>
      <c r="B132" s="18" t="s">
        <v>111</v>
      </c>
      <c r="C132" s="24" t="s">
        <v>496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272</v>
      </c>
      <c r="C134" s="10"/>
      <c r="D134" s="13"/>
      <c r="E134" s="11"/>
    </row>
    <row r="135" spans="1:5" ht="20.100000000000001" customHeight="1">
      <c r="A135" s="25">
        <v>1</v>
      </c>
      <c r="B135" s="9" t="s">
        <v>561</v>
      </c>
      <c r="C135" s="10" t="s">
        <v>562</v>
      </c>
      <c r="D135" s="13" t="s">
        <v>115</v>
      </c>
      <c r="E135" s="11"/>
    </row>
    <row r="136" spans="1:5" ht="20.100000000000001" customHeight="1">
      <c r="A136" s="25">
        <v>2</v>
      </c>
      <c r="B136" s="9" t="s">
        <v>563</v>
      </c>
      <c r="C136" s="10" t="s">
        <v>564</v>
      </c>
      <c r="D136" s="13" t="s">
        <v>154</v>
      </c>
      <c r="E136" s="11"/>
    </row>
    <row r="137" spans="1:5" ht="20.100000000000001" customHeight="1">
      <c r="A137" s="25">
        <v>3</v>
      </c>
      <c r="B137" s="12" t="s">
        <v>276</v>
      </c>
      <c r="C137" s="2" t="s">
        <v>277</v>
      </c>
      <c r="D137" s="14" t="s">
        <v>35</v>
      </c>
      <c r="E137" s="11"/>
    </row>
    <row r="138" spans="1:5" ht="20.100000000000001" customHeight="1">
      <c r="A138" s="25">
        <v>4</v>
      </c>
      <c r="B138" s="9" t="s">
        <v>278</v>
      </c>
      <c r="C138" s="10" t="s">
        <v>565</v>
      </c>
      <c r="D138" s="13" t="s">
        <v>178</v>
      </c>
      <c r="E138" s="11"/>
    </row>
    <row r="139" spans="1:5" ht="20.100000000000001" customHeight="1">
      <c r="A139" s="25">
        <v>5</v>
      </c>
      <c r="B139" s="9" t="s">
        <v>280</v>
      </c>
      <c r="C139" s="2" t="s">
        <v>566</v>
      </c>
      <c r="D139" s="13" t="s">
        <v>178</v>
      </c>
      <c r="E139" s="11"/>
    </row>
    <row r="140" spans="1:5" ht="20.100000000000001" customHeight="1">
      <c r="A140" s="25">
        <v>6</v>
      </c>
      <c r="B140" s="9" t="s">
        <v>213</v>
      </c>
      <c r="C140" s="2" t="s">
        <v>568</v>
      </c>
      <c r="D140" s="13" t="s">
        <v>460</v>
      </c>
      <c r="E140" s="11"/>
    </row>
    <row r="141" spans="1:5" ht="20.100000000000001" customHeight="1">
      <c r="A141" s="25">
        <v>7</v>
      </c>
      <c r="B141" s="9" t="s">
        <v>215</v>
      </c>
      <c r="C141" s="10" t="s">
        <v>567</v>
      </c>
      <c r="D141" s="13" t="s">
        <v>162</v>
      </c>
      <c r="E141" s="11"/>
    </row>
    <row r="142" spans="1:5" ht="20.100000000000001" customHeight="1">
      <c r="A142" s="25">
        <v>8</v>
      </c>
      <c r="B142" s="9" t="s">
        <v>283</v>
      </c>
      <c r="C142" s="10" t="s">
        <v>567</v>
      </c>
      <c r="D142" s="13" t="s">
        <v>162</v>
      </c>
      <c r="E142" s="11"/>
    </row>
    <row r="143" spans="1:5" ht="20.100000000000001" customHeight="1">
      <c r="A143" s="25">
        <v>9</v>
      </c>
      <c r="B143" s="9" t="s">
        <v>284</v>
      </c>
      <c r="C143" s="2" t="s">
        <v>568</v>
      </c>
      <c r="D143" s="13" t="s">
        <v>162</v>
      </c>
      <c r="E143" s="11"/>
    </row>
    <row r="144" spans="1:5" ht="20.100000000000001" customHeight="1">
      <c r="A144" s="25">
        <v>10</v>
      </c>
      <c r="B144" s="9" t="s">
        <v>286</v>
      </c>
      <c r="C144" s="10" t="s">
        <v>287</v>
      </c>
      <c r="D144" s="13" t="s">
        <v>68</v>
      </c>
      <c r="E144" s="11"/>
    </row>
    <row r="145" spans="1:5" ht="20.100000000000001" customHeight="1">
      <c r="A145" s="25">
        <v>11</v>
      </c>
      <c r="B145" s="9" t="s">
        <v>288</v>
      </c>
      <c r="C145" s="10" t="s">
        <v>1220</v>
      </c>
      <c r="D145" s="13" t="s">
        <v>302</v>
      </c>
      <c r="E145" s="11"/>
    </row>
    <row r="146" spans="1:5" ht="20.100000000000001" customHeight="1">
      <c r="A146" s="25">
        <v>12</v>
      </c>
      <c r="B146" s="9" t="s">
        <v>60</v>
      </c>
      <c r="C146" s="10" t="s">
        <v>569</v>
      </c>
      <c r="D146" s="13" t="s">
        <v>162</v>
      </c>
      <c r="E146" s="11"/>
    </row>
    <row r="147" spans="1:5" ht="20.100000000000001" customHeight="1">
      <c r="A147" s="25">
        <v>13</v>
      </c>
      <c r="B147" s="16" t="s">
        <v>290</v>
      </c>
      <c r="C147" s="2" t="s">
        <v>299</v>
      </c>
      <c r="D147" s="13" t="s">
        <v>302</v>
      </c>
      <c r="E147" s="11"/>
    </row>
    <row r="148" spans="1:5" ht="20.100000000000001" customHeight="1">
      <c r="A148" s="25">
        <v>14</v>
      </c>
      <c r="B148" s="9" t="s">
        <v>292</v>
      </c>
      <c r="C148" s="2" t="s">
        <v>570</v>
      </c>
      <c r="D148" s="13" t="s">
        <v>76</v>
      </c>
      <c r="E148" s="11"/>
    </row>
    <row r="149" spans="1:5" ht="20.100000000000001" customHeight="1">
      <c r="A149" s="25">
        <v>15</v>
      </c>
      <c r="B149" s="9" t="s">
        <v>293</v>
      </c>
      <c r="C149" s="2" t="s">
        <v>570</v>
      </c>
      <c r="D149" s="13" t="s">
        <v>119</v>
      </c>
      <c r="E149" s="11"/>
    </row>
    <row r="150" spans="1:5" ht="20.100000000000001" customHeight="1">
      <c r="A150" s="25">
        <v>16</v>
      </c>
      <c r="B150" s="9" t="s">
        <v>295</v>
      </c>
      <c r="C150" s="2" t="s">
        <v>570</v>
      </c>
      <c r="D150" s="13" t="s">
        <v>119</v>
      </c>
      <c r="E150" s="11"/>
    </row>
    <row r="151" spans="1:5" ht="20.100000000000001" customHeight="1">
      <c r="A151" s="25">
        <v>17</v>
      </c>
      <c r="B151" s="9" t="s">
        <v>296</v>
      </c>
      <c r="C151" s="10" t="s">
        <v>297</v>
      </c>
      <c r="D151" s="13" t="s">
        <v>73</v>
      </c>
      <c r="E151" s="11"/>
    </row>
    <row r="152" spans="1:5" ht="20.100000000000001" customHeight="1">
      <c r="A152" s="25">
        <v>18</v>
      </c>
      <c r="B152" s="9" t="s">
        <v>1203</v>
      </c>
      <c r="C152" s="10" t="s">
        <v>299</v>
      </c>
      <c r="D152" s="8" t="s">
        <v>96</v>
      </c>
      <c r="E152" s="11"/>
    </row>
    <row r="153" spans="1:5" ht="20.100000000000001" customHeight="1">
      <c r="A153" s="25">
        <v>19</v>
      </c>
      <c r="B153" s="9" t="s">
        <v>300</v>
      </c>
      <c r="C153" s="10" t="s">
        <v>301</v>
      </c>
      <c r="D153" s="13" t="s">
        <v>76</v>
      </c>
      <c r="E153" s="11"/>
    </row>
    <row r="154" spans="1:5" ht="20.100000000000001" customHeight="1">
      <c r="A154" s="25">
        <v>20</v>
      </c>
      <c r="B154" s="9" t="s">
        <v>303</v>
      </c>
      <c r="C154" s="10" t="s">
        <v>304</v>
      </c>
      <c r="D154" s="13" t="s">
        <v>87</v>
      </c>
      <c r="E154" s="11"/>
    </row>
    <row r="155" spans="1:5" ht="20.100000000000001" customHeight="1">
      <c r="A155" s="25">
        <v>21</v>
      </c>
      <c r="B155" s="9" t="s">
        <v>305</v>
      </c>
      <c r="C155" s="10" t="s">
        <v>306</v>
      </c>
      <c r="D155" s="13" t="s">
        <v>76</v>
      </c>
      <c r="E155" s="11"/>
    </row>
    <row r="156" spans="1:5" ht="20.100000000000001" customHeight="1">
      <c r="A156" s="25">
        <v>22</v>
      </c>
      <c r="B156" s="9" t="s">
        <v>307</v>
      </c>
      <c r="C156" s="10" t="s">
        <v>308</v>
      </c>
      <c r="D156" s="13" t="s">
        <v>87</v>
      </c>
      <c r="E156" s="11"/>
    </row>
    <row r="157" spans="1:5" ht="20.100000000000001" customHeight="1">
      <c r="A157" s="25">
        <v>23</v>
      </c>
      <c r="B157" s="16" t="s">
        <v>309</v>
      </c>
      <c r="C157" s="10" t="s">
        <v>317</v>
      </c>
      <c r="D157" s="13" t="s">
        <v>208</v>
      </c>
      <c r="E157" s="11"/>
    </row>
    <row r="158" spans="1:5" ht="20.100000000000001" customHeight="1">
      <c r="A158" s="25">
        <v>24</v>
      </c>
      <c r="B158" s="16" t="s">
        <v>314</v>
      </c>
      <c r="C158" s="10" t="s">
        <v>315</v>
      </c>
      <c r="D158" s="13" t="s">
        <v>108</v>
      </c>
      <c r="E158" s="11"/>
    </row>
    <row r="159" spans="1:5" ht="20.100000000000001" customHeight="1">
      <c r="A159" s="25">
        <v>25</v>
      </c>
      <c r="B159" s="16" t="s">
        <v>316</v>
      </c>
      <c r="C159" s="10" t="s">
        <v>317</v>
      </c>
      <c r="D159" s="13" t="s">
        <v>108</v>
      </c>
      <c r="E159" s="11"/>
    </row>
    <row r="160" spans="1:5" ht="20.100000000000001" customHeight="1">
      <c r="A160" s="25">
        <v>26</v>
      </c>
      <c r="B160" s="16" t="s">
        <v>318</v>
      </c>
      <c r="C160" s="10" t="s">
        <v>319</v>
      </c>
      <c r="D160" s="13" t="s">
        <v>105</v>
      </c>
      <c r="E160" s="11"/>
    </row>
    <row r="161" spans="1:5" ht="20.100000000000001" customHeight="1">
      <c r="A161" s="25">
        <v>27</v>
      </c>
      <c r="B161" s="16" t="s">
        <v>320</v>
      </c>
      <c r="C161" s="10" t="s">
        <v>321</v>
      </c>
      <c r="D161" s="13" t="s">
        <v>105</v>
      </c>
      <c r="E161" s="11"/>
    </row>
    <row r="162" spans="1:5" ht="20.100000000000001" customHeight="1">
      <c r="A162" s="25">
        <v>28</v>
      </c>
      <c r="B162" s="9" t="s">
        <v>331</v>
      </c>
      <c r="C162" s="10" t="s">
        <v>332</v>
      </c>
      <c r="D162" s="13" t="s">
        <v>350</v>
      </c>
      <c r="E162" s="11"/>
    </row>
    <row r="163" spans="1:5" ht="20.100000000000001" customHeight="1">
      <c r="A163" s="25">
        <v>29</v>
      </c>
      <c r="B163" s="9" t="s">
        <v>334</v>
      </c>
      <c r="C163" s="10" t="s">
        <v>332</v>
      </c>
      <c r="D163" s="13" t="s">
        <v>350</v>
      </c>
      <c r="E163" s="11"/>
    </row>
    <row r="164" spans="1:5" ht="20.100000000000001" customHeight="1">
      <c r="A164" s="25">
        <v>30</v>
      </c>
      <c r="B164" s="9" t="s">
        <v>335</v>
      </c>
      <c r="C164" s="10" t="s">
        <v>332</v>
      </c>
      <c r="D164" s="13" t="s">
        <v>350</v>
      </c>
      <c r="E164" s="11"/>
    </row>
    <row r="165" spans="1:5" ht="20.100000000000001" customHeight="1">
      <c r="A165" s="25">
        <v>31</v>
      </c>
      <c r="B165" s="9" t="s">
        <v>336</v>
      </c>
      <c r="C165" s="10" t="s">
        <v>332</v>
      </c>
      <c r="D165" s="13" t="s">
        <v>350</v>
      </c>
      <c r="E165" s="11"/>
    </row>
    <row r="166" spans="1:5" ht="20.100000000000001" customHeight="1">
      <c r="A166" s="25">
        <v>32</v>
      </c>
      <c r="B166" s="9" t="s">
        <v>337</v>
      </c>
      <c r="C166" s="10" t="s">
        <v>332</v>
      </c>
      <c r="D166" s="13" t="s">
        <v>350</v>
      </c>
      <c r="E166" s="11"/>
    </row>
    <row r="167" spans="1:5" ht="20.100000000000001" customHeight="1">
      <c r="A167" s="25">
        <v>33</v>
      </c>
      <c r="B167" s="9" t="s">
        <v>338</v>
      </c>
      <c r="C167" s="10" t="s">
        <v>332</v>
      </c>
      <c r="D167" s="13" t="s">
        <v>347</v>
      </c>
      <c r="E167" s="11"/>
    </row>
    <row r="168" spans="1:5" ht="20.100000000000001" customHeight="1">
      <c r="A168" s="25">
        <v>34</v>
      </c>
      <c r="B168" s="9" t="s">
        <v>340</v>
      </c>
      <c r="C168" s="10" t="s">
        <v>332</v>
      </c>
      <c r="D168" s="13" t="s">
        <v>347</v>
      </c>
      <c r="E168" s="11"/>
    </row>
    <row r="169" spans="1:5" ht="20.100000000000001" customHeight="1">
      <c r="A169" s="25">
        <v>35</v>
      </c>
      <c r="B169" s="9" t="s">
        <v>1367</v>
      </c>
      <c r="C169" s="10" t="s">
        <v>332</v>
      </c>
      <c r="D169" s="13" t="s">
        <v>347</v>
      </c>
      <c r="E169" s="11"/>
    </row>
    <row r="170" spans="1:5" ht="20.100000000000001" customHeight="1">
      <c r="A170" s="25">
        <v>36</v>
      </c>
      <c r="B170" s="12" t="s">
        <v>341</v>
      </c>
      <c r="C170" s="10" t="s">
        <v>332</v>
      </c>
      <c r="D170" s="13" t="s">
        <v>347</v>
      </c>
      <c r="E170" s="11"/>
    </row>
    <row r="171" spans="1:5" ht="20.100000000000001" customHeight="1">
      <c r="A171" s="25">
        <v>37</v>
      </c>
      <c r="B171" s="9" t="s">
        <v>342</v>
      </c>
      <c r="C171" s="10" t="s">
        <v>332</v>
      </c>
      <c r="D171" s="13" t="s">
        <v>347</v>
      </c>
      <c r="E171" s="11"/>
    </row>
    <row r="172" spans="1:5" ht="20.100000000000001" customHeight="1">
      <c r="A172" s="25">
        <v>38</v>
      </c>
      <c r="B172" s="16" t="s">
        <v>343</v>
      </c>
      <c r="C172" s="10" t="s">
        <v>332</v>
      </c>
      <c r="D172" s="13" t="s">
        <v>347</v>
      </c>
      <c r="E172" s="11"/>
    </row>
    <row r="173" spans="1:5" ht="20.100000000000001" customHeight="1">
      <c r="A173" s="25">
        <v>39</v>
      </c>
      <c r="B173" s="16" t="s">
        <v>344</v>
      </c>
      <c r="C173" s="10" t="s">
        <v>332</v>
      </c>
      <c r="D173" s="13" t="s">
        <v>347</v>
      </c>
      <c r="E173" s="11"/>
    </row>
    <row r="174" spans="1:5" ht="20.100000000000001" customHeight="1">
      <c r="A174" s="25">
        <v>40</v>
      </c>
      <c r="B174" s="9" t="s">
        <v>345</v>
      </c>
      <c r="C174" s="10" t="s">
        <v>352</v>
      </c>
      <c r="D174" s="13" t="s">
        <v>356</v>
      </c>
      <c r="E174" s="11"/>
    </row>
    <row r="175" spans="1:5" ht="20.100000000000001" customHeight="1">
      <c r="A175" s="25">
        <v>41</v>
      </c>
      <c r="B175" s="9" t="s">
        <v>348</v>
      </c>
      <c r="C175" s="10" t="s">
        <v>352</v>
      </c>
      <c r="D175" s="13" t="s">
        <v>356</v>
      </c>
      <c r="E175" s="11"/>
    </row>
    <row r="176" spans="1:5" ht="20.100000000000001" customHeight="1">
      <c r="A176" s="25">
        <v>42</v>
      </c>
      <c r="B176" s="16" t="s">
        <v>349</v>
      </c>
      <c r="C176" s="10" t="s">
        <v>352</v>
      </c>
      <c r="D176" s="13" t="s">
        <v>1199</v>
      </c>
      <c r="E176" s="11"/>
    </row>
    <row r="177" spans="1:5" ht="20.100000000000001" customHeight="1">
      <c r="A177" s="25">
        <v>43</v>
      </c>
      <c r="B177" s="9" t="s">
        <v>351</v>
      </c>
      <c r="C177" s="10" t="s">
        <v>352</v>
      </c>
      <c r="D177" s="13" t="s">
        <v>1204</v>
      </c>
      <c r="E177" s="11"/>
    </row>
    <row r="178" spans="1:5" ht="20.100000000000001" customHeight="1">
      <c r="A178" s="25">
        <v>44</v>
      </c>
      <c r="B178" s="9" t="s">
        <v>354</v>
      </c>
      <c r="C178" s="10" t="s">
        <v>355</v>
      </c>
      <c r="D178" s="13" t="s">
        <v>1205</v>
      </c>
      <c r="E178" s="11"/>
    </row>
    <row r="179" spans="1:5" ht="20.100000000000001" customHeight="1">
      <c r="A179" s="25">
        <v>45</v>
      </c>
      <c r="B179" s="9" t="s">
        <v>357</v>
      </c>
      <c r="C179" s="10" t="s">
        <v>355</v>
      </c>
      <c r="D179" s="13" t="s">
        <v>1205</v>
      </c>
      <c r="E179" s="11"/>
    </row>
    <row r="180" spans="1:5" ht="20.100000000000001" customHeight="1">
      <c r="A180" s="25">
        <v>46</v>
      </c>
      <c r="B180" s="9" t="s">
        <v>358</v>
      </c>
      <c r="C180" s="10" t="s">
        <v>355</v>
      </c>
      <c r="D180" s="13" t="s">
        <v>1205</v>
      </c>
      <c r="E180" s="11"/>
    </row>
    <row r="181" spans="1:5" ht="20.100000000000001" customHeight="1">
      <c r="A181" s="25">
        <v>47</v>
      </c>
      <c r="B181" s="9" t="s">
        <v>359</v>
      </c>
      <c r="C181" s="10" t="s">
        <v>355</v>
      </c>
      <c r="D181" s="13" t="s">
        <v>1205</v>
      </c>
      <c r="E181" s="11"/>
    </row>
    <row r="182" spans="1:5" ht="20.100000000000001" customHeight="1">
      <c r="A182" s="25">
        <v>48</v>
      </c>
      <c r="B182" s="9" t="s">
        <v>360</v>
      </c>
      <c r="C182" s="10" t="s">
        <v>355</v>
      </c>
      <c r="D182" s="13" t="s">
        <v>1205</v>
      </c>
      <c r="E182" s="11"/>
    </row>
    <row r="183" spans="1:5" ht="20.100000000000001" customHeight="1">
      <c r="A183" s="25">
        <v>49</v>
      </c>
      <c r="B183" s="16" t="s">
        <v>361</v>
      </c>
      <c r="C183" s="10" t="s">
        <v>355</v>
      </c>
      <c r="D183" s="13" t="s">
        <v>1205</v>
      </c>
      <c r="E183" s="11"/>
    </row>
    <row r="184" spans="1:5" ht="20.100000000000001" customHeight="1">
      <c r="A184" s="25">
        <v>50</v>
      </c>
      <c r="B184" s="16" t="s">
        <v>362</v>
      </c>
      <c r="C184" s="10" t="s">
        <v>355</v>
      </c>
      <c r="D184" s="13" t="s">
        <v>1205</v>
      </c>
      <c r="E184" s="11"/>
    </row>
    <row r="185" spans="1:5" ht="20.100000000000001" customHeight="1">
      <c r="A185" s="25">
        <v>51</v>
      </c>
      <c r="B185" s="9" t="s">
        <v>499</v>
      </c>
      <c r="C185" s="10" t="s">
        <v>352</v>
      </c>
      <c r="D185" s="13" t="s">
        <v>1205</v>
      </c>
      <c r="E185" s="11"/>
    </row>
    <row r="186" spans="1:5" ht="20.100000000000001" customHeight="1">
      <c r="A186" s="25">
        <v>52</v>
      </c>
      <c r="B186" s="9" t="s">
        <v>363</v>
      </c>
      <c r="C186" s="10" t="s">
        <v>352</v>
      </c>
      <c r="D186" s="13" t="s">
        <v>1205</v>
      </c>
      <c r="E186" s="11"/>
    </row>
    <row r="187" spans="1:5" ht="20.100000000000001" customHeight="1">
      <c r="A187" s="25">
        <v>53</v>
      </c>
      <c r="B187" s="16" t="s">
        <v>364</v>
      </c>
      <c r="C187" s="10" t="s">
        <v>355</v>
      </c>
      <c r="D187" s="13" t="s">
        <v>1221</v>
      </c>
      <c r="E187" s="11"/>
    </row>
    <row r="188" spans="1:5" ht="20.100000000000001" customHeight="1">
      <c r="A188" s="25">
        <v>54</v>
      </c>
      <c r="B188" s="16" t="s">
        <v>369</v>
      </c>
      <c r="C188" s="10" t="s">
        <v>355</v>
      </c>
      <c r="D188" s="13" t="s">
        <v>373</v>
      </c>
      <c r="E188" s="11"/>
    </row>
    <row r="189" spans="1:5" ht="20.100000000000001" customHeight="1">
      <c r="A189" s="25"/>
      <c r="B189" s="6" t="s">
        <v>111</v>
      </c>
      <c r="C189" s="26" t="s">
        <v>1370</v>
      </c>
      <c r="D189" s="27"/>
      <c r="E189" s="11"/>
    </row>
    <row r="190" spans="1:5" ht="32.25" customHeight="1">
      <c r="A190" s="2"/>
      <c r="B190" s="28" t="s">
        <v>381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65</vt:i4>
      </vt:variant>
    </vt:vector>
  </HeadingPairs>
  <TitlesOfParts>
    <vt:vector size="170" baseType="lpstr">
      <vt:lpstr>AUGUST 2025</vt:lpstr>
      <vt:lpstr>MEMO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'AUGUST 2025'!Print_Area</vt:lpstr>
      <vt:lpstr>'Basic &amp; Pensions'!Print_Area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2025 (2)'!Print_Area</vt:lpstr>
      <vt:lpstr>'JUNE 2023 (2)'!Print_Area</vt:lpstr>
      <vt:lpstr>MEMO!Print_Area</vt:lpstr>
      <vt:lpstr>'NEW ENROLMENT IN NOVEMBER (2)'!Print_Area</vt:lpstr>
      <vt:lpstr>'New NHF Enrolment'!Print_Area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'Additional Leg Duty Allowance'!Print_Titles</vt:lpstr>
      <vt:lpstr>'Arrears Jan-May'!Print_Titles</vt:lpstr>
      <vt:lpstr>'AUGUST 2025'!Print_Titles</vt:lpstr>
      <vt:lpstr>'Basic &amp; Pensions'!Print_Titles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2025 (2)'!Print_Titles</vt:lpstr>
      <vt:lpstr>'JUNE 2023 (2)'!Print_Titles</vt:lpstr>
      <vt:lpstr>'NEW ENROLMENT IN NOVEMBER (2)'!Print_Titles</vt:lpstr>
      <vt:lpstr>'New NHF Enrolment'!Print_Titles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1033-12.2.0.21931</vt:lpwstr>
  </property>
</Properties>
</file>